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drawings/drawing9.xml" ContentType="application/vnd.openxmlformats-officedocument.drawingml.chartshapes+xml"/>
  <Override PartName="/xl/drawings/drawing8.xml" ContentType="application/vnd.openxmlformats-officedocument.drawingml.chartshapes+xml"/>
  <Override PartName="/xl/drawings/drawing10.xml" ContentType="application/vnd.openxmlformats-officedocument.drawingml.chartshapes+xml"/>
  <Override PartName="/xl/drawings/drawing5.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14.xml" ContentType="application/vnd.openxmlformats-officedocument.drawingml.chartshapes+xml"/>
  <Override PartName="/xl/drawings/drawing11.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4.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12.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drawings/drawing13.xml" ContentType="application/vnd.openxmlformats-officedocument.drawing+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drawings/drawing15.xml" ContentType="application/vnd.openxmlformats-officedocument.drawing+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xl/threadedComments/threadedComment4.xml" ContentType="application/vnd.ms-excel.threadedcomments+xml"/>
  <Override PartName="/xl/comments4.xml" ContentType="application/vnd.openxmlformats-officedocument.spreadsheetml.comments+xml"/>
  <Override PartName="/xl/persons/person.xml" ContentType="application/vnd.ms-excel.perso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empowercommunitycare-my.sharepoint.com/personal/rick_thecareygroup_com/Documents/PA Chiefs Association/Workgroup - Data and CQI/Caseload Size Survey 2024/Handouts for Webinar/"/>
    </mc:Choice>
  </mc:AlternateContent>
  <xr:revisionPtr revIDLastSave="17" documentId="8_{9EB5DFB5-6E6D-4816-B7A3-5E8927355D53}" xr6:coauthVersionLast="47" xr6:coauthVersionMax="47" xr10:uidLastSave="{0F77BB0A-1F12-404B-AE53-468306CCE1BF}"/>
  <workbookProtection workbookAlgorithmName="SHA-512" workbookHashValue="PV42FXJe1SVoNbH8N/vsaQfR7Ywv8eXcKMS924tgaOPsjBUjerUrzcN+IcPj5k08he0iECjJKRx2GGGuUbzSNw==" workbookSaltValue="yKy1pA+xHwP5mzXk0raFbw==" workbookSpinCount="100000" lockStructure="1"/>
  <bookViews>
    <workbookView xWindow="57480" yWindow="-120" windowWidth="29040" windowHeight="15720" tabRatio="932" firstSheet="7" activeTab="15" xr2:uid="{00000000-000D-0000-FFFF-FFFF00000000}"/>
  </bookViews>
  <sheets>
    <sheet name="All Counties" sheetId="1" r:id="rId1"/>
    <sheet name="All Counties (Class 1)" sheetId="11" r:id="rId2"/>
    <sheet name="All Counties (Class 2)" sheetId="10" r:id="rId3"/>
    <sheet name="All Counties (Class 2A)" sheetId="3" r:id="rId4"/>
    <sheet name="All Counties (Class 3)" sheetId="4" r:id="rId5"/>
    <sheet name="All Counties (Class 4)" sheetId="5" r:id="rId6"/>
    <sheet name="All Counties (Class 5)" sheetId="6" r:id="rId7"/>
    <sheet name="All Counties (Class 6)" sheetId="7" r:id="rId8"/>
    <sheet name="All Counties (Class 7)" sheetId="9" r:id="rId9"/>
    <sheet name="All Counties (Class 8)" sheetId="8" r:id="rId10"/>
    <sheet name="Caseload Charts" sheetId="13" r:id="rId11"/>
    <sheet name="Contact Standards Charts" sheetId="17" r:id="rId12"/>
    <sheet name="Problem Solving Courts Charts" sheetId="18" r:id="rId13"/>
    <sheet name="Other Duties Charts" sheetId="19" r:id="rId14"/>
    <sheet name="Summary Sheet" sheetId="14" r:id="rId15"/>
    <sheet name="Add. Spec. Caseload Types" sheetId="21"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4" l="1"/>
  <c r="C4" i="14"/>
  <c r="E13" i="11"/>
  <c r="H76" i="1"/>
  <c r="N76" i="1"/>
  <c r="T76" i="1"/>
  <c r="Z76" i="1"/>
  <c r="AF76" i="1"/>
  <c r="F26" i="14"/>
  <c r="AA140" i="14"/>
  <c r="AA135" i="14"/>
  <c r="AA133" i="14"/>
  <c r="AA132" i="14"/>
  <c r="AA131" i="14"/>
  <c r="AA130" i="14"/>
  <c r="AA126" i="14"/>
  <c r="X140" i="14"/>
  <c r="X133" i="14"/>
  <c r="X126" i="14"/>
  <c r="F273" i="14"/>
  <c r="F272" i="14"/>
  <c r="F271" i="14"/>
  <c r="F270" i="14"/>
  <c r="F258" i="14"/>
  <c r="F257" i="14"/>
  <c r="F256" i="14"/>
  <c r="F255" i="14"/>
  <c r="F243" i="14"/>
  <c r="F242" i="14"/>
  <c r="F241" i="14"/>
  <c r="F240" i="14"/>
  <c r="I214" i="14"/>
  <c r="I213" i="14"/>
  <c r="I212" i="14"/>
  <c r="I211" i="14"/>
  <c r="I228" i="14"/>
  <c r="I227" i="14"/>
  <c r="I226" i="14"/>
  <c r="I225" i="14"/>
  <c r="I242" i="14"/>
  <c r="I241" i="14"/>
  <c r="I240" i="14"/>
  <c r="I257" i="14"/>
  <c r="I256" i="14"/>
  <c r="I255" i="14"/>
  <c r="I264" i="14"/>
  <c r="I263" i="14"/>
  <c r="I262" i="14"/>
  <c r="I247" i="14"/>
  <c r="I248" i="14"/>
  <c r="I249" i="14"/>
  <c r="I235" i="14"/>
  <c r="I234" i="14"/>
  <c r="I233" i="14"/>
  <c r="I232" i="14"/>
  <c r="I218" i="14"/>
  <c r="I219" i="14"/>
  <c r="I221" i="14"/>
  <c r="I220" i="14"/>
  <c r="F280" i="14"/>
  <c r="F279" i="14"/>
  <c r="F278" i="14"/>
  <c r="F277" i="14"/>
  <c r="F262" i="14"/>
  <c r="F263" i="14"/>
  <c r="F265" i="14"/>
  <c r="F264" i="14"/>
  <c r="O201" i="14"/>
  <c r="O200" i="14"/>
  <c r="O191" i="14"/>
  <c r="O190" i="14"/>
  <c r="O176" i="14"/>
  <c r="O175" i="14"/>
  <c r="O174" i="14"/>
  <c r="O172" i="14"/>
  <c r="O170" i="14"/>
  <c r="O155" i="14"/>
  <c r="O154" i="14"/>
  <c r="O153" i="14"/>
  <c r="O152" i="14"/>
  <c r="O151" i="14"/>
  <c r="L186" i="14"/>
  <c r="L185" i="14"/>
  <c r="L184" i="14"/>
  <c r="L183" i="14"/>
  <c r="L180" i="14"/>
  <c r="L159" i="14"/>
  <c r="L158" i="14"/>
  <c r="L157" i="14"/>
  <c r="L156" i="14"/>
  <c r="L155" i="14"/>
  <c r="I153" i="14"/>
  <c r="I152" i="14"/>
  <c r="I151" i="14"/>
  <c r="I150" i="14"/>
  <c r="I149" i="14"/>
  <c r="I177" i="14"/>
  <c r="I176" i="14"/>
  <c r="I175" i="14"/>
  <c r="I174" i="14"/>
  <c r="I173" i="14"/>
  <c r="I196" i="14"/>
  <c r="I195" i="14"/>
  <c r="I194" i="14"/>
  <c r="I192" i="14"/>
  <c r="F247" i="14"/>
  <c r="F248" i="14"/>
  <c r="F249" i="14"/>
  <c r="F235" i="14"/>
  <c r="F232" i="14"/>
  <c r="F234" i="14"/>
  <c r="F233" i="14"/>
  <c r="F236" i="14"/>
  <c r="F221" i="14"/>
  <c r="F220" i="14"/>
  <c r="F219" i="14"/>
  <c r="F218" i="14"/>
  <c r="D12" i="21" l="1"/>
  <c r="E12" i="21"/>
  <c r="F12" i="21"/>
  <c r="G12" i="21"/>
  <c r="H12" i="21"/>
  <c r="I12" i="21"/>
  <c r="J12" i="21"/>
  <c r="K12" i="21"/>
  <c r="L12" i="21"/>
  <c r="M12" i="21"/>
  <c r="N12" i="21"/>
  <c r="O12" i="21"/>
  <c r="P12" i="21"/>
  <c r="Q12" i="21"/>
  <c r="R12" i="21"/>
  <c r="C12" i="21"/>
  <c r="O206" i="14"/>
  <c r="O195" i="14"/>
  <c r="O184" i="14"/>
  <c r="O182" i="14"/>
  <c r="O185" i="14"/>
  <c r="O160" i="14"/>
  <c r="O162" i="14"/>
  <c r="O163" i="14"/>
  <c r="O161" i="14"/>
  <c r="CN12" i="5"/>
  <c r="L194" i="14"/>
  <c r="L191" i="14"/>
  <c r="L196" i="14"/>
  <c r="L190" i="14"/>
  <c r="L165" i="14"/>
  <c r="L166" i="14"/>
  <c r="L175" i="14"/>
  <c r="L167" i="14"/>
  <c r="I203" i="14"/>
  <c r="I200" i="14"/>
  <c r="I204" i="14"/>
  <c r="I185" i="14"/>
  <c r="I180" i="14"/>
  <c r="I183" i="14"/>
  <c r="I164" i="14"/>
  <c r="I159" i="14"/>
  <c r="I160" i="14"/>
  <c r="O205" i="14"/>
  <c r="O194" i="14"/>
  <c r="O183" i="14"/>
  <c r="O159" i="14"/>
  <c r="L192" i="14"/>
  <c r="L170" i="14"/>
  <c r="I201" i="14"/>
  <c r="I181" i="14"/>
  <c r="I163" i="14"/>
  <c r="BV26" i="7"/>
  <c r="I162" i="14"/>
  <c r="C149" i="14"/>
  <c r="C146" i="14"/>
  <c r="C145" i="14"/>
  <c r="C144" i="14"/>
  <c r="E12" i="4"/>
  <c r="U141" i="14"/>
  <c r="U140" i="14"/>
  <c r="U138" i="14"/>
  <c r="U137" i="14"/>
  <c r="U136" i="14"/>
  <c r="U135" i="14"/>
  <c r="U134" i="14"/>
  <c r="U133" i="14"/>
  <c r="U132" i="14"/>
  <c r="U131" i="14"/>
  <c r="U130" i="14"/>
  <c r="U129" i="14"/>
  <c r="U139" i="14"/>
  <c r="U128" i="14"/>
  <c r="U127" i="14"/>
  <c r="DT12" i="8"/>
  <c r="DS12" i="8"/>
  <c r="DR12" i="8"/>
  <c r="DQ12" i="8"/>
  <c r="DP12" i="8"/>
  <c r="DO12" i="8"/>
  <c r="DN12" i="8"/>
  <c r="DM12" i="8"/>
  <c r="DL12" i="8"/>
  <c r="DK12" i="8"/>
  <c r="DJ12" i="8"/>
  <c r="DI12" i="8"/>
  <c r="DH12" i="8"/>
  <c r="DG12" i="8"/>
  <c r="DF12" i="8"/>
  <c r="DE12" i="8"/>
  <c r="U126" i="14" s="1"/>
  <c r="AP16" i="8"/>
  <c r="R141" i="14"/>
  <c r="R140" i="14"/>
  <c r="R138" i="14"/>
  <c r="R137" i="14"/>
  <c r="R136" i="14"/>
  <c r="R135" i="14"/>
  <c r="R134" i="14"/>
  <c r="R133" i="14"/>
  <c r="R132" i="14"/>
  <c r="R131" i="14"/>
  <c r="R130" i="14"/>
  <c r="R129" i="14"/>
  <c r="R139" i="14"/>
  <c r="R128" i="14"/>
  <c r="R127" i="14"/>
  <c r="R126" i="14"/>
  <c r="O141" i="14"/>
  <c r="O140" i="14"/>
  <c r="O139" i="14"/>
  <c r="O138" i="14"/>
  <c r="O137" i="14"/>
  <c r="O136" i="14"/>
  <c r="O135" i="14"/>
  <c r="O134" i="14"/>
  <c r="O133" i="14"/>
  <c r="O132" i="14"/>
  <c r="O131" i="14"/>
  <c r="O130" i="14"/>
  <c r="O129" i="14"/>
  <c r="O128" i="14"/>
  <c r="O127" i="14"/>
  <c r="O126" i="14"/>
  <c r="L141" i="14"/>
  <c r="L140" i="14"/>
  <c r="L139" i="14"/>
  <c r="L138" i="14"/>
  <c r="L137" i="14"/>
  <c r="L136" i="14"/>
  <c r="L135" i="14"/>
  <c r="L134" i="14"/>
  <c r="L133" i="14"/>
  <c r="L132" i="14"/>
  <c r="L131" i="14"/>
  <c r="L130" i="14"/>
  <c r="L129" i="14"/>
  <c r="L128" i="14"/>
  <c r="L127" i="14"/>
  <c r="L126" i="14"/>
  <c r="I141" i="14"/>
  <c r="I140" i="14"/>
  <c r="I139" i="14"/>
  <c r="I138" i="14"/>
  <c r="I137" i="14"/>
  <c r="I136" i="14"/>
  <c r="I135" i="14"/>
  <c r="I134" i="14"/>
  <c r="I133" i="14"/>
  <c r="I132" i="14"/>
  <c r="I131" i="14"/>
  <c r="I130" i="14"/>
  <c r="I129" i="14"/>
  <c r="I128" i="14"/>
  <c r="I127" i="14"/>
  <c r="I126" i="14"/>
  <c r="F141" i="14"/>
  <c r="F140" i="14"/>
  <c r="F139" i="14"/>
  <c r="F138" i="14"/>
  <c r="F137" i="14"/>
  <c r="F136" i="14"/>
  <c r="F135" i="14"/>
  <c r="F134" i="14"/>
  <c r="F133" i="14"/>
  <c r="F132" i="14"/>
  <c r="F131" i="14"/>
  <c r="F130" i="14"/>
  <c r="F129" i="14"/>
  <c r="F128" i="14"/>
  <c r="F127" i="14"/>
  <c r="F126" i="14"/>
  <c r="C126" i="14"/>
  <c r="C132" i="14"/>
  <c r="C131" i="14"/>
  <c r="C138" i="14"/>
  <c r="C135" i="14"/>
  <c r="C127" i="14"/>
  <c r="C140" i="14"/>
  <c r="C137" i="14"/>
  <c r="C130" i="14"/>
  <c r="C141" i="14"/>
  <c r="C139" i="14"/>
  <c r="C133" i="14"/>
  <c r="C129" i="14"/>
  <c r="C134" i="14"/>
  <c r="C136" i="14"/>
  <c r="C128" i="14"/>
  <c r="EA66" i="1"/>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12" i="14"/>
  <c r="R11" i="14"/>
  <c r="R10" i="14"/>
  <c r="R9" i="14"/>
  <c r="R8" i="14"/>
  <c r="R7" i="14"/>
  <c r="R6" i="14"/>
  <c r="R5" i="14"/>
  <c r="R4" i="14"/>
  <c r="EA67" i="1"/>
  <c r="EA65" i="1"/>
  <c r="EA64" i="1"/>
  <c r="EA63" i="1"/>
  <c r="EA62" i="1"/>
  <c r="EA61" i="1"/>
  <c r="EA60" i="1"/>
  <c r="EA59" i="1"/>
  <c r="EA58" i="1"/>
  <c r="EA57" i="1"/>
  <c r="EA56" i="1"/>
  <c r="EA55" i="1"/>
  <c r="EA54" i="1"/>
  <c r="EA53" i="1"/>
  <c r="EA52" i="1"/>
  <c r="EA51" i="1"/>
  <c r="EA50" i="1"/>
  <c r="EA49" i="1"/>
  <c r="EA48" i="1"/>
  <c r="EA47" i="1"/>
  <c r="EA46" i="1"/>
  <c r="EA45" i="1"/>
  <c r="EA44" i="1"/>
  <c r="EA43" i="1"/>
  <c r="EA42" i="1"/>
  <c r="EA41" i="1"/>
  <c r="EA40" i="1"/>
  <c r="EA39" i="1"/>
  <c r="EA38" i="1"/>
  <c r="EA37" i="1"/>
  <c r="EA36" i="1"/>
  <c r="EA35" i="1"/>
  <c r="EA34" i="1"/>
  <c r="EA33" i="1"/>
  <c r="EA32" i="1"/>
  <c r="EA31" i="1"/>
  <c r="EA30" i="1"/>
  <c r="EA29" i="1"/>
  <c r="EA28" i="1"/>
  <c r="EA27" i="1"/>
  <c r="EA26" i="1"/>
  <c r="EA25" i="1"/>
  <c r="EA24" i="1"/>
  <c r="EA23" i="1"/>
  <c r="EA22" i="1"/>
  <c r="EA21" i="1"/>
  <c r="EA20" i="1"/>
  <c r="EA19" i="1"/>
  <c r="EA18" i="1"/>
  <c r="EA17" i="1"/>
  <c r="EA16" i="1"/>
  <c r="EA15" i="1"/>
  <c r="EA14" i="1"/>
  <c r="EA13" i="1"/>
  <c r="EA12" i="1"/>
  <c r="EA11" i="1"/>
  <c r="EA10" i="1"/>
  <c r="EA9" i="1"/>
  <c r="EA8" i="1"/>
  <c r="EA7" i="1"/>
  <c r="EA6" i="1"/>
  <c r="EA5" i="1"/>
  <c r="EA4" i="1"/>
  <c r="EA3" i="1"/>
  <c r="EA2" i="1"/>
  <c r="O73" i="14"/>
  <c r="O65" i="14"/>
  <c r="O63" i="14"/>
  <c r="O60" i="14"/>
  <c r="O57" i="14"/>
  <c r="O56" i="14"/>
  <c r="O55" i="14"/>
  <c r="O54" i="14"/>
  <c r="O53" i="14"/>
  <c r="O52" i="14"/>
  <c r="O49" i="14"/>
  <c r="O47" i="14"/>
  <c r="O46" i="14"/>
  <c r="O45" i="14"/>
  <c r="O44" i="14"/>
  <c r="O41" i="14"/>
  <c r="O40" i="14"/>
  <c r="O39" i="14"/>
  <c r="O38" i="14"/>
  <c r="O37" i="14"/>
  <c r="O36" i="14"/>
  <c r="O17" i="14"/>
  <c r="O15" i="14"/>
  <c r="O13" i="14"/>
  <c r="O9" i="14"/>
  <c r="O7" i="14"/>
  <c r="O5" i="14"/>
  <c r="O4" i="14"/>
  <c r="O33" i="14"/>
  <c r="O31" i="14"/>
  <c r="O30" i="14"/>
  <c r="O29" i="14"/>
  <c r="O28" i="14"/>
  <c r="O25" i="14"/>
  <c r="O22" i="14"/>
  <c r="O20" i="14"/>
  <c r="H7" i="3"/>
  <c r="H8" i="3"/>
  <c r="H9" i="3"/>
  <c r="EA4" i="3"/>
  <c r="DZ4" i="3"/>
  <c r="E4" i="3"/>
  <c r="C120" i="14"/>
  <c r="DZ70" i="1"/>
  <c r="EB68" i="1"/>
  <c r="CF69" i="1"/>
  <c r="I84" i="14" s="1"/>
  <c r="EF4" i="1"/>
  <c r="EF5" i="1"/>
  <c r="EF6" i="1"/>
  <c r="EF7" i="1"/>
  <c r="EF8" i="1"/>
  <c r="EF9" i="1"/>
  <c r="EF10" i="1"/>
  <c r="EF11" i="1"/>
  <c r="EF12" i="1"/>
  <c r="EF13" i="1"/>
  <c r="EF14" i="1"/>
  <c r="EF15" i="1"/>
  <c r="EF16" i="1"/>
  <c r="EF17" i="1"/>
  <c r="EF18" i="1"/>
  <c r="EF19" i="1"/>
  <c r="EF20" i="1"/>
  <c r="EF21" i="1"/>
  <c r="EF22" i="1"/>
  <c r="EF23" i="1"/>
  <c r="EF24" i="1"/>
  <c r="EF25" i="1"/>
  <c r="EF26" i="1"/>
  <c r="EF27" i="1"/>
  <c r="EF28" i="1"/>
  <c r="EF29" i="1"/>
  <c r="EF30" i="1"/>
  <c r="EF31" i="1"/>
  <c r="EF32" i="1"/>
  <c r="EF33" i="1"/>
  <c r="EF34" i="1"/>
  <c r="EF35" i="1"/>
  <c r="EF36" i="1"/>
  <c r="EF37" i="1"/>
  <c r="EF38" i="1"/>
  <c r="EF39" i="1"/>
  <c r="EF40" i="1"/>
  <c r="EF41" i="1"/>
  <c r="EF42" i="1"/>
  <c r="EF43" i="1"/>
  <c r="EF44" i="1"/>
  <c r="EF45" i="1"/>
  <c r="EF46" i="1"/>
  <c r="EF47" i="1"/>
  <c r="EF48" i="1"/>
  <c r="EF49" i="1"/>
  <c r="EF50" i="1"/>
  <c r="EF51" i="1"/>
  <c r="EF52" i="1"/>
  <c r="EF53" i="1"/>
  <c r="EF54" i="1"/>
  <c r="EF55" i="1"/>
  <c r="EF56" i="1"/>
  <c r="EF57" i="1"/>
  <c r="EF58" i="1"/>
  <c r="EF59" i="1"/>
  <c r="EF60" i="1"/>
  <c r="EF61" i="1"/>
  <c r="EF62" i="1"/>
  <c r="EF63" i="1"/>
  <c r="EF64" i="1"/>
  <c r="EF65" i="1"/>
  <c r="EF66" i="1"/>
  <c r="EF67" i="1"/>
  <c r="EF3" i="1"/>
  <c r="EF2" i="1"/>
  <c r="U120" i="14"/>
  <c r="U114" i="14"/>
  <c r="U113" i="14"/>
  <c r="U105" i="14"/>
  <c r="U104" i="14"/>
  <c r="U95" i="14"/>
  <c r="U94" i="14"/>
  <c r="EA7" i="8"/>
  <c r="DZ7" i="8"/>
  <c r="EA6" i="8"/>
  <c r="DZ6" i="8"/>
  <c r="EA5" i="8"/>
  <c r="DZ5" i="8"/>
  <c r="EA4" i="8"/>
  <c r="DZ4" i="8"/>
  <c r="EA3" i="8"/>
  <c r="DZ3" i="8"/>
  <c r="EA2" i="8"/>
  <c r="DZ2" i="8"/>
  <c r="R94" i="14"/>
  <c r="R120" i="14"/>
  <c r="R114" i="14"/>
  <c r="R113" i="14"/>
  <c r="R105" i="14"/>
  <c r="R104" i="14"/>
  <c r="R95" i="14"/>
  <c r="EA5" i="9"/>
  <c r="DZ5" i="9"/>
  <c r="EA4" i="9"/>
  <c r="DZ4" i="9"/>
  <c r="EA3" i="9"/>
  <c r="DZ3" i="9"/>
  <c r="EA2" i="9"/>
  <c r="DZ2" i="9"/>
  <c r="O121" i="14"/>
  <c r="O120" i="14"/>
  <c r="O114" i="14"/>
  <c r="O113" i="14"/>
  <c r="O107" i="14"/>
  <c r="O106" i="14"/>
  <c r="O105" i="14"/>
  <c r="O104" i="14"/>
  <c r="O99" i="14"/>
  <c r="O98" i="14"/>
  <c r="O97" i="14"/>
  <c r="O96" i="14"/>
  <c r="O95" i="14"/>
  <c r="O94" i="14"/>
  <c r="EA25" i="7"/>
  <c r="DZ25" i="7"/>
  <c r="EA24" i="7"/>
  <c r="DZ24" i="7"/>
  <c r="EA23" i="7"/>
  <c r="DZ23" i="7"/>
  <c r="EA22" i="7"/>
  <c r="DZ22" i="7"/>
  <c r="EA21" i="7"/>
  <c r="DZ21" i="7"/>
  <c r="EA20" i="7"/>
  <c r="DZ20" i="7"/>
  <c r="EA19" i="7"/>
  <c r="DZ19" i="7"/>
  <c r="EA18" i="7"/>
  <c r="DZ18" i="7"/>
  <c r="EA17" i="7"/>
  <c r="DZ17" i="7"/>
  <c r="EA16" i="7"/>
  <c r="DZ16" i="7"/>
  <c r="EA15" i="7"/>
  <c r="DZ15" i="7"/>
  <c r="EA14" i="7"/>
  <c r="DZ14" i="7"/>
  <c r="EA13" i="7"/>
  <c r="DZ13" i="7"/>
  <c r="EA12" i="7"/>
  <c r="DZ12" i="7"/>
  <c r="EA11" i="7"/>
  <c r="DZ11" i="7"/>
  <c r="EA10" i="7"/>
  <c r="DZ10" i="7"/>
  <c r="EA9" i="7"/>
  <c r="DZ9" i="7"/>
  <c r="EA8" i="7"/>
  <c r="DZ8" i="7"/>
  <c r="EA7" i="7"/>
  <c r="DZ7" i="7"/>
  <c r="EA6" i="7"/>
  <c r="DZ6" i="7"/>
  <c r="EA5" i="7"/>
  <c r="DZ5" i="7"/>
  <c r="EA4" i="7"/>
  <c r="DZ4" i="7"/>
  <c r="EA3" i="7"/>
  <c r="DZ3" i="7"/>
  <c r="EA2" i="7"/>
  <c r="DZ2" i="7"/>
  <c r="L121" i="14"/>
  <c r="L120" i="14"/>
  <c r="L115" i="14"/>
  <c r="L114" i="14"/>
  <c r="L113" i="14"/>
  <c r="L106" i="14"/>
  <c r="L105" i="14"/>
  <c r="L104" i="14"/>
  <c r="L94" i="14"/>
  <c r="L95" i="14"/>
  <c r="L97" i="14"/>
  <c r="L96" i="14"/>
  <c r="EA7" i="6"/>
  <c r="DZ7" i="6"/>
  <c r="EA6" i="6"/>
  <c r="DZ6" i="6"/>
  <c r="EA5" i="6"/>
  <c r="DZ5" i="6"/>
  <c r="EA4" i="6"/>
  <c r="DZ4" i="6"/>
  <c r="EA3" i="6"/>
  <c r="DZ3" i="6"/>
  <c r="EA2" i="6"/>
  <c r="DZ2" i="6"/>
  <c r="I121" i="14"/>
  <c r="I120" i="14"/>
  <c r="I116" i="14"/>
  <c r="I115" i="14"/>
  <c r="I114" i="14"/>
  <c r="I113" i="14"/>
  <c r="I106" i="14"/>
  <c r="I107" i="14"/>
  <c r="I105" i="14"/>
  <c r="I104" i="14"/>
  <c r="I98" i="14"/>
  <c r="I97" i="14"/>
  <c r="I94" i="14"/>
  <c r="I96" i="14"/>
  <c r="I95" i="14"/>
  <c r="EA10" i="5"/>
  <c r="DZ10" i="5"/>
  <c r="EA9" i="5"/>
  <c r="DZ9" i="5"/>
  <c r="EA8" i="5"/>
  <c r="DZ8" i="5"/>
  <c r="EA7" i="5"/>
  <c r="DZ7" i="5"/>
  <c r="EA6" i="5"/>
  <c r="DZ6" i="5"/>
  <c r="EA5" i="5"/>
  <c r="DZ5" i="5"/>
  <c r="EA4" i="5"/>
  <c r="DZ4" i="5"/>
  <c r="EA3" i="5"/>
  <c r="DZ3" i="5"/>
  <c r="EA2" i="5"/>
  <c r="DZ2" i="5"/>
  <c r="F123" i="14"/>
  <c r="F122" i="14"/>
  <c r="F121" i="14"/>
  <c r="F120" i="14"/>
  <c r="F115" i="14"/>
  <c r="F116" i="14"/>
  <c r="F114" i="14"/>
  <c r="F113" i="14"/>
  <c r="F107" i="14"/>
  <c r="F106" i="14"/>
  <c r="F105" i="14"/>
  <c r="F104" i="14"/>
  <c r="F100" i="14"/>
  <c r="F99" i="14"/>
  <c r="F98" i="14"/>
  <c r="F96" i="14"/>
  <c r="F95" i="14"/>
  <c r="F94" i="14"/>
  <c r="F97" i="14"/>
  <c r="EA13" i="4"/>
  <c r="DZ66" i="1"/>
  <c r="DZ13" i="4"/>
  <c r="EA12" i="4"/>
  <c r="DZ12" i="4"/>
  <c r="EA11" i="4"/>
  <c r="DZ11" i="4"/>
  <c r="EA10" i="4"/>
  <c r="DZ10" i="4"/>
  <c r="EA9" i="4"/>
  <c r="DZ9" i="4"/>
  <c r="C113" i="14"/>
  <c r="C114" i="14"/>
  <c r="C105" i="14"/>
  <c r="C104" i="14"/>
  <c r="C94" i="14"/>
  <c r="C95" i="14"/>
  <c r="EA7" i="4"/>
  <c r="DZ7" i="4"/>
  <c r="EA6" i="4"/>
  <c r="DZ6" i="4"/>
  <c r="EA5" i="4"/>
  <c r="DZ5" i="4"/>
  <c r="EA4" i="4"/>
  <c r="DZ4" i="4"/>
  <c r="EA3" i="4"/>
  <c r="DZ3" i="4"/>
  <c r="EA2" i="4"/>
  <c r="DZ2" i="4"/>
  <c r="EA5" i="3"/>
  <c r="DZ5" i="3"/>
  <c r="EA3" i="3"/>
  <c r="DZ3" i="3"/>
  <c r="EA2" i="3"/>
  <c r="DZ2" i="3"/>
  <c r="EA2" i="10"/>
  <c r="DZ2" i="10"/>
  <c r="EA2" i="11"/>
  <c r="DZ2" i="11"/>
  <c r="C49" i="14"/>
  <c r="C53" i="14"/>
  <c r="C52" i="14"/>
  <c r="C51" i="14"/>
  <c r="C50" i="14"/>
  <c r="C46" i="14"/>
  <c r="C45" i="14"/>
  <c r="C44" i="14"/>
  <c r="C42" i="14"/>
  <c r="C43" i="14"/>
  <c r="C33" i="14"/>
  <c r="C36" i="14"/>
  <c r="C37" i="14"/>
  <c r="C38" i="14"/>
  <c r="C34" i="14"/>
  <c r="C35" i="14"/>
  <c r="C25" i="14" l="1"/>
  <c r="C30" i="14"/>
  <c r="C29" i="14"/>
  <c r="C28" i="14"/>
  <c r="C27" i="14"/>
  <c r="C26" i="14"/>
  <c r="C24" i="14"/>
  <c r="C23" i="14"/>
  <c r="B68" i="1" l="1"/>
  <c r="DZ57" i="1"/>
  <c r="E7" i="8"/>
  <c r="E57" i="1"/>
  <c r="I38" i="14" s="1"/>
  <c r="DZ67" i="1"/>
  <c r="DZ65" i="1"/>
  <c r="DZ5" i="1"/>
  <c r="DZ6" i="1"/>
  <c r="DZ7" i="1"/>
  <c r="DZ8" i="1"/>
  <c r="DZ9" i="1"/>
  <c r="DZ10" i="1"/>
  <c r="DZ11" i="1"/>
  <c r="DZ12" i="1"/>
  <c r="DZ13" i="1"/>
  <c r="DZ14" i="1"/>
  <c r="DZ15" i="1"/>
  <c r="DZ16" i="1"/>
  <c r="DZ17" i="1"/>
  <c r="DZ18" i="1"/>
  <c r="DZ19" i="1"/>
  <c r="DZ20" i="1"/>
  <c r="DZ21" i="1"/>
  <c r="DZ22" i="1"/>
  <c r="DZ23" i="1"/>
  <c r="DZ24" i="1"/>
  <c r="DZ25" i="1"/>
  <c r="DZ26" i="1"/>
  <c r="DZ27" i="1"/>
  <c r="DZ28" i="1"/>
  <c r="DZ29" i="1"/>
  <c r="DZ30" i="1"/>
  <c r="DZ31" i="1"/>
  <c r="DZ32" i="1"/>
  <c r="DZ33" i="1"/>
  <c r="DZ34" i="1"/>
  <c r="DZ35" i="1"/>
  <c r="DZ36" i="1"/>
  <c r="DZ37" i="1"/>
  <c r="DZ38" i="1"/>
  <c r="DZ39" i="1"/>
  <c r="DZ40" i="1"/>
  <c r="DZ41" i="1"/>
  <c r="DZ42" i="1"/>
  <c r="DZ43" i="1"/>
  <c r="DZ44" i="1"/>
  <c r="DZ45" i="1"/>
  <c r="DZ46" i="1"/>
  <c r="DZ47" i="1"/>
  <c r="DZ48" i="1"/>
  <c r="DZ49" i="1"/>
  <c r="DZ50" i="1"/>
  <c r="DZ51" i="1"/>
  <c r="DZ52" i="1"/>
  <c r="DZ53" i="1"/>
  <c r="DZ54" i="1"/>
  <c r="DZ55" i="1"/>
  <c r="DZ56" i="1"/>
  <c r="DZ58" i="1"/>
  <c r="DZ59" i="1"/>
  <c r="DZ60" i="1"/>
  <c r="DZ61" i="1"/>
  <c r="DZ62" i="1"/>
  <c r="DZ63" i="1"/>
  <c r="DZ64" i="1"/>
  <c r="DZ4" i="1"/>
  <c r="DZ3" i="1"/>
  <c r="DZ2" i="1"/>
  <c r="F72" i="14"/>
  <c r="F76" i="14"/>
  <c r="F69" i="14"/>
  <c r="F66" i="14"/>
  <c r="H69" i="1"/>
  <c r="F48" i="14" s="1"/>
  <c r="H70" i="1"/>
  <c r="F40" i="14" s="1"/>
  <c r="H71" i="1"/>
  <c r="H72" i="1"/>
  <c r="AP70" i="1"/>
  <c r="F45" i="14" s="1"/>
  <c r="AF70" i="1"/>
  <c r="F42" i="14" s="1"/>
  <c r="Z70" i="1"/>
  <c r="F44" i="14" s="1"/>
  <c r="T70" i="1"/>
  <c r="F43" i="14" s="1"/>
  <c r="N70" i="1"/>
  <c r="F41" i="14" s="1"/>
  <c r="E66" i="1"/>
  <c r="I27" i="14" s="1"/>
  <c r="E49" i="1"/>
  <c r="I48" i="14" s="1"/>
  <c r="E40" i="1"/>
  <c r="I59" i="14" s="1"/>
  <c r="E29" i="1"/>
  <c r="I9" i="14" s="1"/>
  <c r="E25" i="1"/>
  <c r="I33" i="14" s="1"/>
  <c r="L85" i="14" l="1"/>
  <c r="L61" i="14"/>
  <c r="L44" i="14"/>
  <c r="L29" i="14"/>
  <c r="L77" i="14"/>
  <c r="L24" i="14"/>
  <c r="F11" i="14"/>
  <c r="F10" i="14"/>
  <c r="F9" i="14"/>
  <c r="F8" i="14"/>
  <c r="F5" i="14"/>
  <c r="E16" i="9"/>
  <c r="E36" i="7"/>
  <c r="E18" i="6"/>
  <c r="E21" i="5"/>
  <c r="E13" i="10"/>
  <c r="AF16" i="8"/>
  <c r="Z16" i="8"/>
  <c r="T16" i="8"/>
  <c r="N16" i="8"/>
  <c r="H16" i="8"/>
  <c r="AP14" i="9"/>
  <c r="AF14" i="9"/>
  <c r="Z14" i="9"/>
  <c r="T14" i="9"/>
  <c r="N14" i="9"/>
  <c r="H14" i="9"/>
  <c r="AP34" i="7"/>
  <c r="AF34" i="7"/>
  <c r="Z34" i="7"/>
  <c r="T34" i="7"/>
  <c r="N34" i="7"/>
  <c r="H34" i="7"/>
  <c r="AP16" i="6"/>
  <c r="AF16" i="6"/>
  <c r="Z16" i="6"/>
  <c r="T16" i="6"/>
  <c r="N16" i="6"/>
  <c r="H16" i="6"/>
  <c r="AP19" i="5"/>
  <c r="AF19" i="5"/>
  <c r="Z19" i="5"/>
  <c r="T19" i="5"/>
  <c r="N19" i="5"/>
  <c r="H19" i="5"/>
  <c r="AP14" i="3"/>
  <c r="AF14" i="3"/>
  <c r="Z14" i="3"/>
  <c r="T14" i="3"/>
  <c r="N14" i="3"/>
  <c r="H14" i="3"/>
  <c r="AP11" i="10"/>
  <c r="AF11" i="10"/>
  <c r="Z11" i="10"/>
  <c r="T11" i="10"/>
  <c r="N11" i="10"/>
  <c r="H11" i="10"/>
  <c r="AF11" i="11"/>
  <c r="Z11" i="11"/>
  <c r="T11" i="11"/>
  <c r="N11" i="11"/>
  <c r="H11" i="11"/>
  <c r="C11" i="14"/>
  <c r="C10" i="14"/>
  <c r="C9" i="14"/>
  <c r="C8" i="14"/>
  <c r="C5" i="14"/>
  <c r="AF77" i="1"/>
  <c r="Z77" i="1"/>
  <c r="T77" i="1"/>
  <c r="N77" i="1"/>
  <c r="H77" i="1"/>
  <c r="Z22" i="4"/>
  <c r="T22" i="4"/>
  <c r="N22" i="4"/>
  <c r="H22" i="4"/>
  <c r="D25" i="4"/>
  <c r="D26" i="4" s="1"/>
  <c r="C25" i="4"/>
  <c r="C26" i="4" s="1"/>
  <c r="D24" i="4"/>
  <c r="C24" i="4"/>
  <c r="AP11" i="11"/>
  <c r="AP10" i="11"/>
  <c r="AP12" i="11" s="1"/>
  <c r="AF10" i="11"/>
  <c r="AF12" i="11" s="1"/>
  <c r="Z10" i="11"/>
  <c r="T10" i="11"/>
  <c r="N10" i="11"/>
  <c r="N12" i="11" s="1"/>
  <c r="H10" i="11"/>
  <c r="CZ8" i="11"/>
  <c r="CU8" i="11"/>
  <c r="CP8" i="11"/>
  <c r="CL8" i="11"/>
  <c r="CL3" i="11" s="1"/>
  <c r="CH8" i="11"/>
  <c r="CD8" i="11"/>
  <c r="BZ8" i="11"/>
  <c r="BV8" i="11"/>
  <c r="BQ8" i="11"/>
  <c r="BM8" i="11"/>
  <c r="BI8" i="11"/>
  <c r="BE8" i="11"/>
  <c r="BE3" i="11" s="1"/>
  <c r="BA8" i="11"/>
  <c r="AZ8" i="11"/>
  <c r="AN8" i="11"/>
  <c r="AD8" i="11"/>
  <c r="X8" i="11"/>
  <c r="R8" i="11"/>
  <c r="L8" i="11"/>
  <c r="F8" i="11"/>
  <c r="DT7" i="11"/>
  <c r="DT9" i="11" s="1"/>
  <c r="DS7" i="11"/>
  <c r="DS9" i="11" s="1"/>
  <c r="DR7" i="11"/>
  <c r="DR9" i="11" s="1"/>
  <c r="DQ7" i="11"/>
  <c r="DQ9" i="11" s="1"/>
  <c r="DP7" i="11"/>
  <c r="DP9" i="11" s="1"/>
  <c r="DO7" i="11"/>
  <c r="DO9" i="11" s="1"/>
  <c r="DN7" i="11"/>
  <c r="DN9" i="11" s="1"/>
  <c r="DM7" i="11"/>
  <c r="DM9" i="11" s="1"/>
  <c r="DL7" i="11"/>
  <c r="DL9" i="11" s="1"/>
  <c r="DK7" i="11"/>
  <c r="DK9" i="11" s="1"/>
  <c r="DJ7" i="11"/>
  <c r="DJ9" i="11" s="1"/>
  <c r="DI7" i="11"/>
  <c r="DI9" i="11" s="1"/>
  <c r="DH7" i="11"/>
  <c r="DH9" i="11" s="1"/>
  <c r="DG7" i="11"/>
  <c r="DG9" i="11" s="1"/>
  <c r="DF7" i="11"/>
  <c r="DF9" i="11" s="1"/>
  <c r="DE7" i="11"/>
  <c r="DE9" i="11" s="1"/>
  <c r="CZ7" i="11"/>
  <c r="CZ9" i="11" s="1"/>
  <c r="CU7" i="11"/>
  <c r="CP7" i="11"/>
  <c r="CL7" i="11"/>
  <c r="CH7" i="11"/>
  <c r="CH3" i="11" s="1"/>
  <c r="CD7" i="11"/>
  <c r="CD3" i="11" s="1"/>
  <c r="BZ7" i="11"/>
  <c r="BZ9" i="11" s="1"/>
  <c r="BV7" i="11"/>
  <c r="BV3" i="11" s="1"/>
  <c r="BQ7" i="11"/>
  <c r="BQ9" i="11" s="1"/>
  <c r="BM7" i="11"/>
  <c r="BI7" i="11"/>
  <c r="BE7" i="11"/>
  <c r="BA7" i="11"/>
  <c r="BA9" i="11" s="1"/>
  <c r="AZ7" i="11"/>
  <c r="AZ3" i="11" s="1"/>
  <c r="AN7" i="11"/>
  <c r="AD7" i="11"/>
  <c r="X7" i="11"/>
  <c r="X9" i="11" s="1"/>
  <c r="R7" i="11"/>
  <c r="L7" i="11"/>
  <c r="F7" i="11"/>
  <c r="DV6" i="11"/>
  <c r="DC6" i="11"/>
  <c r="DB6" i="11"/>
  <c r="CX6" i="11"/>
  <c r="CW6" i="11"/>
  <c r="CS6" i="11"/>
  <c r="CR6" i="11"/>
  <c r="CN6" i="11"/>
  <c r="CM6" i="11"/>
  <c r="CJ6" i="11"/>
  <c r="CI6" i="11"/>
  <c r="CF6" i="11"/>
  <c r="CE6" i="11"/>
  <c r="CB6" i="11"/>
  <c r="CA6" i="11"/>
  <c r="BX6" i="11"/>
  <c r="BW6" i="11"/>
  <c r="BO6" i="11"/>
  <c r="BN6" i="11"/>
  <c r="BK6" i="11"/>
  <c r="BJ6" i="11"/>
  <c r="BG6" i="11"/>
  <c r="BF6" i="11"/>
  <c r="BC6" i="11"/>
  <c r="BB6" i="11"/>
  <c r="AP6" i="11"/>
  <c r="AO6" i="11"/>
  <c r="AF6" i="11"/>
  <c r="AE6" i="11"/>
  <c r="Z6" i="11"/>
  <c r="Y6" i="11"/>
  <c r="T6" i="11"/>
  <c r="S6" i="11"/>
  <c r="N6" i="11"/>
  <c r="M6" i="11"/>
  <c r="H6" i="11"/>
  <c r="G6" i="11"/>
  <c r="D6" i="11"/>
  <c r="C6" i="11"/>
  <c r="DV5" i="11"/>
  <c r="DC5" i="11"/>
  <c r="DB5" i="11"/>
  <c r="CX5" i="11"/>
  <c r="CW5" i="11"/>
  <c r="CS5" i="11"/>
  <c r="CR5" i="11"/>
  <c r="CN5" i="11"/>
  <c r="CM5" i="11"/>
  <c r="CJ5" i="11"/>
  <c r="CI5" i="11"/>
  <c r="CF5" i="11"/>
  <c r="CE5" i="11"/>
  <c r="CB5" i="11"/>
  <c r="CA5" i="11"/>
  <c r="BX5" i="11"/>
  <c r="BW5" i="11"/>
  <c r="BO5" i="11"/>
  <c r="BN5" i="11"/>
  <c r="BK5" i="11"/>
  <c r="BJ5" i="11"/>
  <c r="BG5" i="11"/>
  <c r="BF5" i="11"/>
  <c r="BC5" i="11"/>
  <c r="BB5" i="11"/>
  <c r="AP5" i="11"/>
  <c r="AO5" i="11"/>
  <c r="AF5" i="11"/>
  <c r="AE5" i="11"/>
  <c r="Z5" i="11"/>
  <c r="Y5" i="11"/>
  <c r="T5" i="11"/>
  <c r="S5" i="11"/>
  <c r="N5" i="11"/>
  <c r="M5" i="11"/>
  <c r="H5" i="11"/>
  <c r="G5" i="11"/>
  <c r="D5" i="11"/>
  <c r="C5" i="11"/>
  <c r="DV4" i="11"/>
  <c r="DC4" i="11"/>
  <c r="DB4" i="11"/>
  <c r="CX4" i="11"/>
  <c r="CW4" i="11"/>
  <c r="CS4" i="11"/>
  <c r="CR4" i="11"/>
  <c r="CN4" i="11"/>
  <c r="CM4" i="11"/>
  <c r="CJ4" i="11"/>
  <c r="CI4" i="11"/>
  <c r="CE4" i="11"/>
  <c r="CB4" i="11"/>
  <c r="CA4" i="11"/>
  <c r="BX4" i="11"/>
  <c r="BW4" i="11"/>
  <c r="BO4" i="11"/>
  <c r="BN4" i="11"/>
  <c r="BK4" i="11"/>
  <c r="BJ4" i="11"/>
  <c r="BG4" i="11"/>
  <c r="BF4" i="11"/>
  <c r="BC4" i="11"/>
  <c r="BB4" i="11"/>
  <c r="AP4" i="11"/>
  <c r="AO4" i="11"/>
  <c r="AF4" i="11"/>
  <c r="AE4" i="11"/>
  <c r="Z4" i="11"/>
  <c r="Y4" i="11"/>
  <c r="T4" i="11"/>
  <c r="S4" i="11"/>
  <c r="N4" i="11"/>
  <c r="M4" i="11"/>
  <c r="H4" i="11"/>
  <c r="G4" i="11"/>
  <c r="D4" i="11"/>
  <c r="C4" i="11"/>
  <c r="DV3" i="11"/>
  <c r="DC3" i="11"/>
  <c r="DB3" i="11"/>
  <c r="CX3" i="11"/>
  <c r="CW3" i="11"/>
  <c r="CU3" i="11"/>
  <c r="CS3" i="11"/>
  <c r="CR3" i="11"/>
  <c r="CN3" i="11"/>
  <c r="CM3" i="11"/>
  <c r="CJ3" i="11"/>
  <c r="CI3" i="11"/>
  <c r="CF3" i="11"/>
  <c r="CF4" i="11" s="1"/>
  <c r="CE3" i="11"/>
  <c r="CB3" i="11"/>
  <c r="CA3" i="11"/>
  <c r="BX3" i="11"/>
  <c r="BW3" i="11"/>
  <c r="BQ3" i="11"/>
  <c r="BO3" i="11"/>
  <c r="BN3" i="11"/>
  <c r="BK3" i="11"/>
  <c r="BJ3" i="11"/>
  <c r="BG3" i="11"/>
  <c r="BF3" i="11"/>
  <c r="BC3" i="11"/>
  <c r="BB3" i="11"/>
  <c r="BA3" i="11"/>
  <c r="AP3" i="11"/>
  <c r="AO3" i="11"/>
  <c r="AF3" i="11"/>
  <c r="AE3" i="11"/>
  <c r="Z3" i="11"/>
  <c r="Y3" i="11"/>
  <c r="T3" i="11"/>
  <c r="S3" i="11"/>
  <c r="N3" i="11"/>
  <c r="M3" i="11"/>
  <c r="L3" i="11"/>
  <c r="H3" i="11"/>
  <c r="G3" i="11"/>
  <c r="D3" i="11"/>
  <c r="C3" i="11"/>
  <c r="E2" i="11"/>
  <c r="AP10" i="10"/>
  <c r="AF10" i="10"/>
  <c r="Z10" i="10"/>
  <c r="Z12" i="10" s="1"/>
  <c r="T10" i="10"/>
  <c r="N10" i="10"/>
  <c r="H10" i="10"/>
  <c r="H12" i="10" s="1"/>
  <c r="CZ8" i="10"/>
  <c r="CU8" i="10"/>
  <c r="CP8" i="10"/>
  <c r="CL8" i="10"/>
  <c r="CH8" i="10"/>
  <c r="CD8" i="10"/>
  <c r="BZ8" i="10"/>
  <c r="BV8" i="10"/>
  <c r="BQ8" i="10"/>
  <c r="BM8" i="10"/>
  <c r="BI8" i="10"/>
  <c r="BE8" i="10"/>
  <c r="BA8" i="10"/>
  <c r="AZ8" i="10"/>
  <c r="AN8" i="10"/>
  <c r="AN3" i="10" s="1"/>
  <c r="AD8" i="10"/>
  <c r="X8" i="10"/>
  <c r="R8" i="10"/>
  <c r="L8" i="10"/>
  <c r="F8" i="10"/>
  <c r="DT7" i="10"/>
  <c r="DT9" i="10" s="1"/>
  <c r="DS7" i="10"/>
  <c r="DS9" i="10" s="1"/>
  <c r="DR7" i="10"/>
  <c r="DR9" i="10" s="1"/>
  <c r="DQ7" i="10"/>
  <c r="DQ9" i="10" s="1"/>
  <c r="DP7" i="10"/>
  <c r="DP9" i="10" s="1"/>
  <c r="DO7" i="10"/>
  <c r="DO9" i="10" s="1"/>
  <c r="DN7" i="10"/>
  <c r="DN9" i="10" s="1"/>
  <c r="DM7" i="10"/>
  <c r="DM9" i="10" s="1"/>
  <c r="DL7" i="10"/>
  <c r="DL9" i="10" s="1"/>
  <c r="DK7" i="10"/>
  <c r="DK9" i="10" s="1"/>
  <c r="DJ7" i="10"/>
  <c r="DJ9" i="10" s="1"/>
  <c r="DI7" i="10"/>
  <c r="DI9" i="10" s="1"/>
  <c r="DH7" i="10"/>
  <c r="DH9" i="10" s="1"/>
  <c r="DG7" i="10"/>
  <c r="DG9" i="10" s="1"/>
  <c r="DF7" i="10"/>
  <c r="DF9" i="10" s="1"/>
  <c r="DE7" i="10"/>
  <c r="DE9" i="10" s="1"/>
  <c r="CZ7" i="10"/>
  <c r="CZ9" i="10" s="1"/>
  <c r="CU7" i="10"/>
  <c r="CU9" i="10" s="1"/>
  <c r="CP7" i="10"/>
  <c r="CP9" i="10" s="1"/>
  <c r="CL7" i="10"/>
  <c r="CH7" i="10"/>
  <c r="CH3" i="10" s="1"/>
  <c r="CD7" i="10"/>
  <c r="CD3" i="10" s="1"/>
  <c r="BZ7" i="10"/>
  <c r="BV7" i="10"/>
  <c r="BV9" i="10" s="1"/>
  <c r="BQ7" i="10"/>
  <c r="BQ9" i="10" s="1"/>
  <c r="BM7" i="10"/>
  <c r="BM9" i="10" s="1"/>
  <c r="BI7" i="10"/>
  <c r="BI9" i="10" s="1"/>
  <c r="BE7" i="10"/>
  <c r="BA7" i="10"/>
  <c r="BA9" i="10" s="1"/>
  <c r="AZ7" i="10"/>
  <c r="AZ9" i="10" s="1"/>
  <c r="AN7" i="10"/>
  <c r="AD7" i="10"/>
  <c r="AD9" i="10" s="1"/>
  <c r="X7" i="10"/>
  <c r="X9" i="10" s="1"/>
  <c r="R7" i="10"/>
  <c r="R9" i="10" s="1"/>
  <c r="L7" i="10"/>
  <c r="L9" i="10" s="1"/>
  <c r="F7" i="10"/>
  <c r="DV6" i="10"/>
  <c r="DC6" i="10"/>
  <c r="DB6" i="10"/>
  <c r="CX6" i="10"/>
  <c r="CW6" i="10"/>
  <c r="CS6" i="10"/>
  <c r="CR6" i="10"/>
  <c r="CN6" i="10"/>
  <c r="CM6" i="10"/>
  <c r="CJ6" i="10"/>
  <c r="CI6" i="10"/>
  <c r="CF6" i="10"/>
  <c r="CE6" i="10"/>
  <c r="CB6" i="10"/>
  <c r="CA6" i="10"/>
  <c r="BX6" i="10"/>
  <c r="BW6" i="10"/>
  <c r="BO6" i="10"/>
  <c r="BN6" i="10"/>
  <c r="BK6" i="10"/>
  <c r="BJ6" i="10"/>
  <c r="BG6" i="10"/>
  <c r="BF6" i="10"/>
  <c r="BC6" i="10"/>
  <c r="BB6" i="10"/>
  <c r="AP6" i="10"/>
  <c r="AO6" i="10"/>
  <c r="AF6" i="10"/>
  <c r="AE6" i="10"/>
  <c r="Z6" i="10"/>
  <c r="Y6" i="10"/>
  <c r="T6" i="10"/>
  <c r="S6" i="10"/>
  <c r="N6" i="10"/>
  <c r="M6" i="10"/>
  <c r="H6" i="10"/>
  <c r="G6" i="10"/>
  <c r="D6" i="10"/>
  <c r="C6" i="10"/>
  <c r="DV5" i="10"/>
  <c r="DC5" i="10"/>
  <c r="DB5" i="10"/>
  <c r="CX5" i="10"/>
  <c r="CW5" i="10"/>
  <c r="CS5" i="10"/>
  <c r="CR5" i="10"/>
  <c r="CN5" i="10"/>
  <c r="CM5" i="10"/>
  <c r="CJ5" i="10"/>
  <c r="CI5" i="10"/>
  <c r="CF5" i="10"/>
  <c r="CE5" i="10"/>
  <c r="CB5" i="10"/>
  <c r="CA5" i="10"/>
  <c r="BX5" i="10"/>
  <c r="BW5" i="10"/>
  <c r="BO5" i="10"/>
  <c r="BN5" i="10"/>
  <c r="BK5" i="10"/>
  <c r="BJ5" i="10"/>
  <c r="BG5" i="10"/>
  <c r="BF5" i="10"/>
  <c r="BC5" i="10"/>
  <c r="BB5" i="10"/>
  <c r="AP5" i="10"/>
  <c r="AO5" i="10"/>
  <c r="AF5" i="10"/>
  <c r="AE5" i="10"/>
  <c r="Z5" i="10"/>
  <c r="Y5" i="10"/>
  <c r="T5" i="10"/>
  <c r="S5" i="10"/>
  <c r="N5" i="10"/>
  <c r="M5" i="10"/>
  <c r="H5" i="10"/>
  <c r="G5" i="10"/>
  <c r="D5" i="10"/>
  <c r="C5" i="10"/>
  <c r="DV4" i="10"/>
  <c r="DC4" i="10"/>
  <c r="DB4" i="10"/>
  <c r="CX4" i="10"/>
  <c r="CW4" i="10"/>
  <c r="CS4" i="10"/>
  <c r="CR4" i="10"/>
  <c r="CN4" i="10"/>
  <c r="CM4" i="10"/>
  <c r="CJ4" i="10"/>
  <c r="CI4" i="10"/>
  <c r="CE4" i="10"/>
  <c r="CB4" i="10"/>
  <c r="CA4" i="10"/>
  <c r="BX4" i="10"/>
  <c r="BW4" i="10"/>
  <c r="BO4" i="10"/>
  <c r="BN4" i="10"/>
  <c r="BK4" i="10"/>
  <c r="BJ4" i="10"/>
  <c r="BG4" i="10"/>
  <c r="BF4" i="10"/>
  <c r="BC4" i="10"/>
  <c r="BB4" i="10"/>
  <c r="AP4" i="10"/>
  <c r="AO4" i="10"/>
  <c r="AF4" i="10"/>
  <c r="AE4" i="10"/>
  <c r="Z4" i="10"/>
  <c r="Y4" i="10"/>
  <c r="T4" i="10"/>
  <c r="S4" i="10"/>
  <c r="N4" i="10"/>
  <c r="M4" i="10"/>
  <c r="H4" i="10"/>
  <c r="G4" i="10"/>
  <c r="D4" i="10"/>
  <c r="C4" i="10"/>
  <c r="DV3" i="10"/>
  <c r="DC3" i="10"/>
  <c r="DB3" i="10"/>
  <c r="CX3" i="10"/>
  <c r="CW3" i="10"/>
  <c r="CS3" i="10"/>
  <c r="CR3" i="10"/>
  <c r="CP3" i="10"/>
  <c r="CN3" i="10"/>
  <c r="CM3" i="10"/>
  <c r="CJ3" i="10"/>
  <c r="CI3" i="10"/>
  <c r="CF3" i="10"/>
  <c r="CF4" i="10" s="1"/>
  <c r="CE3" i="10"/>
  <c r="CB3" i="10"/>
  <c r="CA3" i="10"/>
  <c r="BX3" i="10"/>
  <c r="BW3" i="10"/>
  <c r="BQ3" i="10"/>
  <c r="BO3" i="10"/>
  <c r="BN3" i="10"/>
  <c r="BK3" i="10"/>
  <c r="BJ3" i="10"/>
  <c r="BG3" i="10"/>
  <c r="BF3" i="10"/>
  <c r="BC3" i="10"/>
  <c r="BB3" i="10"/>
  <c r="AP3" i="10"/>
  <c r="AO3" i="10"/>
  <c r="AF3" i="10"/>
  <c r="AE3" i="10"/>
  <c r="Z3" i="10"/>
  <c r="Y3" i="10"/>
  <c r="T3" i="10"/>
  <c r="S3" i="10"/>
  <c r="N3" i="10"/>
  <c r="M3" i="10"/>
  <c r="H3" i="10"/>
  <c r="G3" i="10"/>
  <c r="D3" i="10"/>
  <c r="C3" i="10"/>
  <c r="E2" i="10"/>
  <c r="E6" i="10"/>
  <c r="AP13" i="9"/>
  <c r="AF13" i="9"/>
  <c r="Z13" i="9"/>
  <c r="T13" i="9"/>
  <c r="N13" i="9"/>
  <c r="H13" i="9"/>
  <c r="CZ11" i="9"/>
  <c r="CU11" i="9"/>
  <c r="CP11" i="9"/>
  <c r="CL11" i="9"/>
  <c r="CH11" i="9"/>
  <c r="CD11" i="9"/>
  <c r="BZ11" i="9"/>
  <c r="BV11" i="9"/>
  <c r="BQ11" i="9"/>
  <c r="BM11" i="9"/>
  <c r="BI11" i="9"/>
  <c r="BE11" i="9"/>
  <c r="BA11" i="9"/>
  <c r="AZ11" i="9"/>
  <c r="AN11" i="9"/>
  <c r="AD11" i="9"/>
  <c r="X11" i="9"/>
  <c r="R11" i="9"/>
  <c r="L11" i="9"/>
  <c r="F11" i="9"/>
  <c r="DT10" i="9"/>
  <c r="DT12" i="9" s="1"/>
  <c r="DS10" i="9"/>
  <c r="DS12" i="9" s="1"/>
  <c r="DR10" i="9"/>
  <c r="DR12" i="9" s="1"/>
  <c r="DQ10" i="9"/>
  <c r="DQ12" i="9" s="1"/>
  <c r="DP10" i="9"/>
  <c r="DP12" i="9" s="1"/>
  <c r="DO10" i="9"/>
  <c r="DO12" i="9" s="1"/>
  <c r="DN10" i="9"/>
  <c r="DN12" i="9" s="1"/>
  <c r="DM10" i="9"/>
  <c r="DM12" i="9" s="1"/>
  <c r="DL10" i="9"/>
  <c r="DL12" i="9" s="1"/>
  <c r="DK10" i="9"/>
  <c r="DK12" i="9" s="1"/>
  <c r="DJ10" i="9"/>
  <c r="DJ12" i="9" s="1"/>
  <c r="DI10" i="9"/>
  <c r="DI12" i="9" s="1"/>
  <c r="DH10" i="9"/>
  <c r="DH12" i="9" s="1"/>
  <c r="DG10" i="9"/>
  <c r="DG12" i="9" s="1"/>
  <c r="DF10" i="9"/>
  <c r="DF12" i="9" s="1"/>
  <c r="DE10" i="9"/>
  <c r="DE12" i="9" s="1"/>
  <c r="CZ10" i="9"/>
  <c r="CU10" i="9"/>
  <c r="CP10" i="9"/>
  <c r="CL10" i="9"/>
  <c r="CH10" i="9"/>
  <c r="CD10" i="9"/>
  <c r="BZ10" i="9"/>
  <c r="BZ12" i="9" s="1"/>
  <c r="BV10" i="9"/>
  <c r="BV12" i="9" s="1"/>
  <c r="BQ10" i="9"/>
  <c r="BM10" i="9"/>
  <c r="BI10" i="9"/>
  <c r="BE10" i="9"/>
  <c r="BA10" i="9"/>
  <c r="AZ10" i="9"/>
  <c r="AN10" i="9"/>
  <c r="AN12" i="9" s="1"/>
  <c r="AD10" i="9"/>
  <c r="AD12" i="9" s="1"/>
  <c r="X10" i="9"/>
  <c r="R10" i="9"/>
  <c r="L10" i="9"/>
  <c r="F10" i="9"/>
  <c r="DV9" i="9"/>
  <c r="DC9" i="9"/>
  <c r="DB9" i="9"/>
  <c r="CX9" i="9"/>
  <c r="CW9" i="9"/>
  <c r="CS9" i="9"/>
  <c r="CR9" i="9"/>
  <c r="CN9" i="9"/>
  <c r="CM9" i="9"/>
  <c r="CJ9" i="9"/>
  <c r="CI9" i="9"/>
  <c r="CF9" i="9"/>
  <c r="CE9" i="9"/>
  <c r="CB9" i="9"/>
  <c r="CA9" i="9"/>
  <c r="BX9" i="9"/>
  <c r="BW9" i="9"/>
  <c r="BO9" i="9"/>
  <c r="BN9" i="9"/>
  <c r="BK9" i="9"/>
  <c r="BJ9" i="9"/>
  <c r="BG9" i="9"/>
  <c r="BF9" i="9"/>
  <c r="BC9" i="9"/>
  <c r="BB9" i="9"/>
  <c r="AP9" i="9"/>
  <c r="AO9" i="9"/>
  <c r="AF9" i="9"/>
  <c r="AE9" i="9"/>
  <c r="Z9" i="9"/>
  <c r="Y9" i="9"/>
  <c r="T9" i="9"/>
  <c r="S9" i="9"/>
  <c r="N9" i="9"/>
  <c r="M9" i="9"/>
  <c r="H9" i="9"/>
  <c r="G9" i="9"/>
  <c r="D9" i="9"/>
  <c r="C9" i="9"/>
  <c r="DV8" i="9"/>
  <c r="DC8" i="9"/>
  <c r="DB8" i="9"/>
  <c r="CX8" i="9"/>
  <c r="CW8" i="9"/>
  <c r="CS8" i="9"/>
  <c r="CR8" i="9"/>
  <c r="CN8" i="9"/>
  <c r="CM8" i="9"/>
  <c r="CJ8" i="9"/>
  <c r="CI8" i="9"/>
  <c r="CF8" i="9"/>
  <c r="CE8" i="9"/>
  <c r="CB8" i="9"/>
  <c r="CA8" i="9"/>
  <c r="BX8" i="9"/>
  <c r="BW8" i="9"/>
  <c r="BO8" i="9"/>
  <c r="BN8" i="9"/>
  <c r="BK8" i="9"/>
  <c r="BJ8" i="9"/>
  <c r="BG8" i="9"/>
  <c r="BF8" i="9"/>
  <c r="BC8" i="9"/>
  <c r="BB8" i="9"/>
  <c r="AP8" i="9"/>
  <c r="AO8" i="9"/>
  <c r="AF8" i="9"/>
  <c r="AE8" i="9"/>
  <c r="Z8" i="9"/>
  <c r="Y8" i="9"/>
  <c r="T8" i="9"/>
  <c r="S8" i="9"/>
  <c r="N8" i="9"/>
  <c r="M8" i="9"/>
  <c r="H8" i="9"/>
  <c r="G8" i="9"/>
  <c r="D8" i="9"/>
  <c r="C8" i="9"/>
  <c r="DV7" i="9"/>
  <c r="DC7" i="9"/>
  <c r="DB7" i="9"/>
  <c r="CX7" i="9"/>
  <c r="CW7" i="9"/>
  <c r="CS7" i="9"/>
  <c r="CR7" i="9"/>
  <c r="CN7" i="9"/>
  <c r="CM7" i="9"/>
  <c r="CJ7" i="9"/>
  <c r="CI7" i="9"/>
  <c r="CE7" i="9"/>
  <c r="CB7" i="9"/>
  <c r="CA7" i="9"/>
  <c r="BX7" i="9"/>
  <c r="BW7" i="9"/>
  <c r="BO7" i="9"/>
  <c r="BN7" i="9"/>
  <c r="BK7" i="9"/>
  <c r="BJ7" i="9"/>
  <c r="BG7" i="9"/>
  <c r="BF7" i="9"/>
  <c r="BC7" i="9"/>
  <c r="BB7" i="9"/>
  <c r="AP7" i="9"/>
  <c r="AO7" i="9"/>
  <c r="AF7" i="9"/>
  <c r="AE7" i="9"/>
  <c r="Z7" i="9"/>
  <c r="Y7" i="9"/>
  <c r="T7" i="9"/>
  <c r="S7" i="9"/>
  <c r="N7" i="9"/>
  <c r="M7" i="9"/>
  <c r="H7" i="9"/>
  <c r="G7" i="9"/>
  <c r="D7" i="9"/>
  <c r="C7" i="9"/>
  <c r="DV6" i="9"/>
  <c r="DC6" i="9"/>
  <c r="DB6" i="9"/>
  <c r="CX6" i="9"/>
  <c r="CW6" i="9"/>
  <c r="CS6" i="9"/>
  <c r="CR6" i="9"/>
  <c r="CN6" i="9"/>
  <c r="CM6" i="9"/>
  <c r="CJ6" i="9"/>
  <c r="CI6" i="9"/>
  <c r="CF6" i="9"/>
  <c r="CF7" i="9" s="1"/>
  <c r="CE6" i="9"/>
  <c r="CD6" i="9"/>
  <c r="CB6" i="9"/>
  <c r="CA6" i="9"/>
  <c r="BX6" i="9"/>
  <c r="BW6" i="9"/>
  <c r="BO6" i="9"/>
  <c r="BN6" i="9"/>
  <c r="BK6" i="9"/>
  <c r="BJ6" i="9"/>
  <c r="BG6" i="9"/>
  <c r="BF6" i="9"/>
  <c r="BC6" i="9"/>
  <c r="BB6" i="9"/>
  <c r="AP6" i="9"/>
  <c r="AO6" i="9"/>
  <c r="AF6" i="9"/>
  <c r="AE6" i="9"/>
  <c r="Z6" i="9"/>
  <c r="Y6" i="9"/>
  <c r="T6" i="9"/>
  <c r="S6" i="9"/>
  <c r="N6" i="9"/>
  <c r="M6" i="9"/>
  <c r="H6" i="9"/>
  <c r="G6" i="9"/>
  <c r="D6" i="9"/>
  <c r="C6" i="9"/>
  <c r="E5" i="9"/>
  <c r="E4" i="9"/>
  <c r="E3" i="9"/>
  <c r="E2" i="9"/>
  <c r="AP15" i="8"/>
  <c r="AF15" i="8"/>
  <c r="Z15" i="8"/>
  <c r="T15" i="8"/>
  <c r="N15" i="8"/>
  <c r="H15" i="8"/>
  <c r="CZ13" i="8"/>
  <c r="CU13" i="8"/>
  <c r="CP13" i="8"/>
  <c r="CL13" i="8"/>
  <c r="CH13" i="8"/>
  <c r="CD13" i="8"/>
  <c r="BZ13" i="8"/>
  <c r="BV13" i="8"/>
  <c r="BQ13" i="8"/>
  <c r="BM13" i="8"/>
  <c r="BI13" i="8"/>
  <c r="BE13" i="8"/>
  <c r="BA13" i="8"/>
  <c r="AZ13" i="8"/>
  <c r="AN13" i="8"/>
  <c r="AD13" i="8"/>
  <c r="X13" i="8"/>
  <c r="R13" i="8"/>
  <c r="L13" i="8"/>
  <c r="F13" i="8"/>
  <c r="DT14" i="8"/>
  <c r="DS14" i="8"/>
  <c r="DR14" i="8"/>
  <c r="DQ14" i="8"/>
  <c r="DP14" i="8"/>
  <c r="DO14" i="8"/>
  <c r="DN14" i="8"/>
  <c r="DM14" i="8"/>
  <c r="DL14" i="8"/>
  <c r="DK14" i="8"/>
  <c r="DJ14" i="8"/>
  <c r="DI14" i="8"/>
  <c r="DH14" i="8"/>
  <c r="DG14" i="8"/>
  <c r="DF14" i="8"/>
  <c r="DE14" i="8"/>
  <c r="CZ12" i="8"/>
  <c r="CZ14" i="8" s="1"/>
  <c r="CU12" i="8"/>
  <c r="CU14" i="8" s="1"/>
  <c r="CP12" i="8"/>
  <c r="CP14" i="8" s="1"/>
  <c r="CL12" i="8"/>
  <c r="CL14" i="8" s="1"/>
  <c r="CH12" i="8"/>
  <c r="CD12" i="8"/>
  <c r="BZ12" i="8"/>
  <c r="BV12" i="8"/>
  <c r="BQ12" i="8"/>
  <c r="BQ14" i="8" s="1"/>
  <c r="BM12" i="8"/>
  <c r="BM14" i="8" s="1"/>
  <c r="BI12" i="8"/>
  <c r="BI14" i="8" s="1"/>
  <c r="BE12" i="8"/>
  <c r="BE14" i="8" s="1"/>
  <c r="BA12" i="8"/>
  <c r="AZ12" i="8"/>
  <c r="AN12" i="8"/>
  <c r="AD12" i="8"/>
  <c r="X12" i="8"/>
  <c r="X14" i="8" s="1"/>
  <c r="R12" i="8"/>
  <c r="R14" i="8" s="1"/>
  <c r="L12" i="8"/>
  <c r="L14" i="8" s="1"/>
  <c r="F12" i="8"/>
  <c r="F14" i="8" s="1"/>
  <c r="DV11" i="8"/>
  <c r="DC11" i="8"/>
  <c r="DB11" i="8"/>
  <c r="CX11" i="8"/>
  <c r="CW11" i="8"/>
  <c r="CS11" i="8"/>
  <c r="CR11" i="8"/>
  <c r="CN11" i="8"/>
  <c r="CM11" i="8"/>
  <c r="CJ11" i="8"/>
  <c r="CI11" i="8"/>
  <c r="CF11" i="8"/>
  <c r="CE11" i="8"/>
  <c r="CB11" i="8"/>
  <c r="CA11" i="8"/>
  <c r="BX11" i="8"/>
  <c r="BW11" i="8"/>
  <c r="BO11" i="8"/>
  <c r="BN11" i="8"/>
  <c r="BK11" i="8"/>
  <c r="BJ11" i="8"/>
  <c r="BG11" i="8"/>
  <c r="BF11" i="8"/>
  <c r="BC11" i="8"/>
  <c r="BB11" i="8"/>
  <c r="AP11" i="8"/>
  <c r="AO11" i="8"/>
  <c r="AF11" i="8"/>
  <c r="AE11" i="8"/>
  <c r="Z11" i="8"/>
  <c r="Y11" i="8"/>
  <c r="T11" i="8"/>
  <c r="S11" i="8"/>
  <c r="N11" i="8"/>
  <c r="M11" i="8"/>
  <c r="H11" i="8"/>
  <c r="G11" i="8"/>
  <c r="D11" i="8"/>
  <c r="C11" i="8"/>
  <c r="DV10" i="8"/>
  <c r="DC10" i="8"/>
  <c r="DB10" i="8"/>
  <c r="CX10" i="8"/>
  <c r="CW10" i="8"/>
  <c r="CS10" i="8"/>
  <c r="CR10" i="8"/>
  <c r="CN10" i="8"/>
  <c r="CM10" i="8"/>
  <c r="CJ10" i="8"/>
  <c r="CI10" i="8"/>
  <c r="CF10" i="8"/>
  <c r="CE10" i="8"/>
  <c r="CB10" i="8"/>
  <c r="CA10" i="8"/>
  <c r="BX10" i="8"/>
  <c r="BW10" i="8"/>
  <c r="BO10" i="8"/>
  <c r="BN10" i="8"/>
  <c r="BK10" i="8"/>
  <c r="BJ10" i="8"/>
  <c r="BG10" i="8"/>
  <c r="BF10" i="8"/>
  <c r="BC10" i="8"/>
  <c r="BB10" i="8"/>
  <c r="AP10" i="8"/>
  <c r="AO10" i="8"/>
  <c r="AF10" i="8"/>
  <c r="AE10" i="8"/>
  <c r="Z10" i="8"/>
  <c r="Y10" i="8"/>
  <c r="T10" i="8"/>
  <c r="S10" i="8"/>
  <c r="N10" i="8"/>
  <c r="M10" i="8"/>
  <c r="H10" i="8"/>
  <c r="G10" i="8"/>
  <c r="D10" i="8"/>
  <c r="C10" i="8"/>
  <c r="DV9" i="8"/>
  <c r="DC9" i="8"/>
  <c r="DB9" i="8"/>
  <c r="CX9" i="8"/>
  <c r="CW9" i="8"/>
  <c r="CS9" i="8"/>
  <c r="CR9" i="8"/>
  <c r="CN9" i="8"/>
  <c r="CM9" i="8"/>
  <c r="CJ9" i="8"/>
  <c r="CI9" i="8"/>
  <c r="CE9" i="8"/>
  <c r="CB9" i="8"/>
  <c r="CA9" i="8"/>
  <c r="BX9" i="8"/>
  <c r="BW9" i="8"/>
  <c r="BO9" i="8"/>
  <c r="BN9" i="8"/>
  <c r="BK9" i="8"/>
  <c r="BJ9" i="8"/>
  <c r="BG9" i="8"/>
  <c r="BF9" i="8"/>
  <c r="BC9" i="8"/>
  <c r="BB9" i="8"/>
  <c r="AP9" i="8"/>
  <c r="AO9" i="8"/>
  <c r="AF9" i="8"/>
  <c r="AE9" i="8"/>
  <c r="Z9" i="8"/>
  <c r="Y9" i="8"/>
  <c r="T9" i="8"/>
  <c r="S9" i="8"/>
  <c r="N9" i="8"/>
  <c r="M9" i="8"/>
  <c r="H9" i="8"/>
  <c r="G9" i="8"/>
  <c r="D9" i="8"/>
  <c r="C9" i="8"/>
  <c r="DV8" i="8"/>
  <c r="DC8" i="8"/>
  <c r="DB8" i="8"/>
  <c r="CX8" i="8"/>
  <c r="CW8" i="8"/>
  <c r="CS8" i="8"/>
  <c r="CR8" i="8"/>
  <c r="CN8" i="8"/>
  <c r="CM8" i="8"/>
  <c r="CJ8" i="8"/>
  <c r="CI8" i="8"/>
  <c r="CF8" i="8"/>
  <c r="CF9" i="8" s="1"/>
  <c r="CE8" i="8"/>
  <c r="CB8" i="8"/>
  <c r="CA8" i="8"/>
  <c r="BX8" i="8"/>
  <c r="BW8" i="8"/>
  <c r="BO8" i="8"/>
  <c r="BN8" i="8"/>
  <c r="BK8" i="8"/>
  <c r="BJ8" i="8"/>
  <c r="BG8" i="8"/>
  <c r="BF8" i="8"/>
  <c r="BC8" i="8"/>
  <c r="BB8" i="8"/>
  <c r="AP8" i="8"/>
  <c r="AO8" i="8"/>
  <c r="AF8" i="8"/>
  <c r="AE8" i="8"/>
  <c r="Z8" i="8"/>
  <c r="Y8" i="8"/>
  <c r="T8" i="8"/>
  <c r="S8" i="8"/>
  <c r="N8" i="8"/>
  <c r="M8" i="8"/>
  <c r="H8" i="8"/>
  <c r="G8" i="8"/>
  <c r="D8" i="8"/>
  <c r="C8" i="8"/>
  <c r="E6" i="8"/>
  <c r="E5" i="8"/>
  <c r="E4" i="8"/>
  <c r="E3" i="8"/>
  <c r="E2" i="8"/>
  <c r="E18" i="8" s="1"/>
  <c r="F12" i="14" s="1"/>
  <c r="AP33" i="7"/>
  <c r="AF33" i="7"/>
  <c r="Z33" i="7"/>
  <c r="T33" i="7"/>
  <c r="N33" i="7"/>
  <c r="H33" i="7"/>
  <c r="CZ31" i="7"/>
  <c r="CU31" i="7"/>
  <c r="CP31" i="7"/>
  <c r="CL31" i="7"/>
  <c r="CH31" i="7"/>
  <c r="CD31" i="7"/>
  <c r="BZ31" i="7"/>
  <c r="BV31" i="7"/>
  <c r="BQ31" i="7"/>
  <c r="BM31" i="7"/>
  <c r="BI31" i="7"/>
  <c r="BE31" i="7"/>
  <c r="BA31" i="7"/>
  <c r="AZ31" i="7"/>
  <c r="AN31" i="7"/>
  <c r="AD31" i="7"/>
  <c r="X31" i="7"/>
  <c r="R31" i="7"/>
  <c r="L31" i="7"/>
  <c r="F31" i="7"/>
  <c r="DT30" i="7"/>
  <c r="DT32" i="7" s="1"/>
  <c r="DS30" i="7"/>
  <c r="DS32" i="7" s="1"/>
  <c r="DR30" i="7"/>
  <c r="DR32" i="7" s="1"/>
  <c r="DQ30" i="7"/>
  <c r="DQ32" i="7" s="1"/>
  <c r="DP30" i="7"/>
  <c r="DP32" i="7" s="1"/>
  <c r="DO30" i="7"/>
  <c r="DO32" i="7" s="1"/>
  <c r="DN30" i="7"/>
  <c r="DN32" i="7" s="1"/>
  <c r="DM30" i="7"/>
  <c r="DM32" i="7" s="1"/>
  <c r="DL30" i="7"/>
  <c r="DL32" i="7" s="1"/>
  <c r="DK30" i="7"/>
  <c r="DK32" i="7" s="1"/>
  <c r="DJ30" i="7"/>
  <c r="DJ32" i="7" s="1"/>
  <c r="DI30" i="7"/>
  <c r="DI32" i="7" s="1"/>
  <c r="DH30" i="7"/>
  <c r="DH32" i="7" s="1"/>
  <c r="DG30" i="7"/>
  <c r="DG32" i="7" s="1"/>
  <c r="DF30" i="7"/>
  <c r="DF32" i="7" s="1"/>
  <c r="DE30" i="7"/>
  <c r="DE32" i="7" s="1"/>
  <c r="CZ30" i="7"/>
  <c r="CU30" i="7"/>
  <c r="CP30" i="7"/>
  <c r="CL30" i="7"/>
  <c r="CL32" i="7" s="1"/>
  <c r="CH30" i="7"/>
  <c r="CH32" i="7" s="1"/>
  <c r="CD30" i="7"/>
  <c r="BZ30" i="7"/>
  <c r="BV30" i="7"/>
  <c r="BQ30" i="7"/>
  <c r="BM30" i="7"/>
  <c r="BI30" i="7"/>
  <c r="BE30" i="7"/>
  <c r="BE32" i="7" s="1"/>
  <c r="BA30" i="7"/>
  <c r="BA26" i="7" s="1"/>
  <c r="AZ30" i="7"/>
  <c r="AN30" i="7"/>
  <c r="AD30" i="7"/>
  <c r="X30" i="7"/>
  <c r="R30" i="7"/>
  <c r="L30" i="7"/>
  <c r="F30" i="7"/>
  <c r="F32" i="7" s="1"/>
  <c r="DV29" i="7"/>
  <c r="DC29" i="7"/>
  <c r="DB29" i="7"/>
  <c r="CX29" i="7"/>
  <c r="CW29" i="7"/>
  <c r="CS29" i="7"/>
  <c r="CR29" i="7"/>
  <c r="CN29" i="7"/>
  <c r="CM29" i="7"/>
  <c r="CJ29" i="7"/>
  <c r="CI29" i="7"/>
  <c r="CF29" i="7"/>
  <c r="CE29" i="7"/>
  <c r="CB29" i="7"/>
  <c r="CA29" i="7"/>
  <c r="BX29" i="7"/>
  <c r="BW29" i="7"/>
  <c r="BO29" i="7"/>
  <c r="BN29" i="7"/>
  <c r="BK29" i="7"/>
  <c r="BJ29" i="7"/>
  <c r="BG29" i="7"/>
  <c r="BF29" i="7"/>
  <c r="BC29" i="7"/>
  <c r="BB29" i="7"/>
  <c r="AP29" i="7"/>
  <c r="AO29" i="7"/>
  <c r="AF29" i="7"/>
  <c r="AE29" i="7"/>
  <c r="Z29" i="7"/>
  <c r="Y29" i="7"/>
  <c r="T29" i="7"/>
  <c r="S29" i="7"/>
  <c r="N29" i="7"/>
  <c r="M29" i="7"/>
  <c r="H29" i="7"/>
  <c r="G29" i="7"/>
  <c r="D29" i="7"/>
  <c r="C29" i="7"/>
  <c r="DV28" i="7"/>
  <c r="DC28" i="7"/>
  <c r="DB28" i="7"/>
  <c r="CX28" i="7"/>
  <c r="CW28" i="7"/>
  <c r="CS28" i="7"/>
  <c r="CR28" i="7"/>
  <c r="CN28" i="7"/>
  <c r="CM28" i="7"/>
  <c r="CJ28" i="7"/>
  <c r="CI28" i="7"/>
  <c r="CF28" i="7"/>
  <c r="CE28" i="7"/>
  <c r="CB28" i="7"/>
  <c r="CA28" i="7"/>
  <c r="BX28" i="7"/>
  <c r="BW28" i="7"/>
  <c r="BO28" i="7"/>
  <c r="BN28" i="7"/>
  <c r="BK28" i="7"/>
  <c r="BJ28" i="7"/>
  <c r="BG28" i="7"/>
  <c r="BF28" i="7"/>
  <c r="BC28" i="7"/>
  <c r="BB28" i="7"/>
  <c r="AP28" i="7"/>
  <c r="AO28" i="7"/>
  <c r="AF28" i="7"/>
  <c r="AE28" i="7"/>
  <c r="Z28" i="7"/>
  <c r="Y28" i="7"/>
  <c r="T28" i="7"/>
  <c r="S28" i="7"/>
  <c r="N28" i="7"/>
  <c r="M28" i="7"/>
  <c r="H28" i="7"/>
  <c r="G28" i="7"/>
  <c r="D28" i="7"/>
  <c r="C28" i="7"/>
  <c r="DV27" i="7"/>
  <c r="DC27" i="7"/>
  <c r="DB27" i="7"/>
  <c r="CX27" i="7"/>
  <c r="CW27" i="7"/>
  <c r="CS27" i="7"/>
  <c r="CR27" i="7"/>
  <c r="CN27" i="7"/>
  <c r="CM27" i="7"/>
  <c r="CJ27" i="7"/>
  <c r="CI27" i="7"/>
  <c r="CE27" i="7"/>
  <c r="CB27" i="7"/>
  <c r="CA27" i="7"/>
  <c r="BX27" i="7"/>
  <c r="BW27" i="7"/>
  <c r="BO27" i="7"/>
  <c r="BN27" i="7"/>
  <c r="BK27" i="7"/>
  <c r="BJ27" i="7"/>
  <c r="BG27" i="7"/>
  <c r="BF27" i="7"/>
  <c r="BC27" i="7"/>
  <c r="BB27" i="7"/>
  <c r="AP27" i="7"/>
  <c r="AO27" i="7"/>
  <c r="AF27" i="7"/>
  <c r="AE27" i="7"/>
  <c r="Z27" i="7"/>
  <c r="Y27" i="7"/>
  <c r="T27" i="7"/>
  <c r="S27" i="7"/>
  <c r="N27" i="7"/>
  <c r="M27" i="7"/>
  <c r="H27" i="7"/>
  <c r="G27" i="7"/>
  <c r="D27" i="7"/>
  <c r="C27" i="7"/>
  <c r="DV26" i="7"/>
  <c r="DC26" i="7"/>
  <c r="DB26" i="7"/>
  <c r="CX26" i="7"/>
  <c r="CW26" i="7"/>
  <c r="CS26" i="7"/>
  <c r="CR26" i="7"/>
  <c r="CN26" i="7"/>
  <c r="CM26" i="7"/>
  <c r="CJ26" i="7"/>
  <c r="CI26" i="7"/>
  <c r="CF26" i="7"/>
  <c r="CF27" i="7" s="1"/>
  <c r="O187" i="14" s="1"/>
  <c r="CE26" i="7"/>
  <c r="CB26" i="7"/>
  <c r="CA26" i="7"/>
  <c r="BX26" i="7"/>
  <c r="BW26" i="7"/>
  <c r="BO26" i="7"/>
  <c r="BN26" i="7"/>
  <c r="BK26" i="7"/>
  <c r="BJ26" i="7"/>
  <c r="BG26" i="7"/>
  <c r="BF26" i="7"/>
  <c r="BC26" i="7"/>
  <c r="BB26" i="7"/>
  <c r="AP26" i="7"/>
  <c r="AO26" i="7"/>
  <c r="AF26" i="7"/>
  <c r="AE26" i="7"/>
  <c r="Z26" i="7"/>
  <c r="Y26" i="7"/>
  <c r="T26" i="7"/>
  <c r="S26" i="7"/>
  <c r="N26" i="7"/>
  <c r="M26" i="7"/>
  <c r="H26" i="7"/>
  <c r="G26" i="7"/>
  <c r="D26" i="7"/>
  <c r="C26" i="7"/>
  <c r="E25" i="7"/>
  <c r="E24" i="7"/>
  <c r="E23" i="7"/>
  <c r="E22" i="7"/>
  <c r="E21" i="7"/>
  <c r="E20" i="7"/>
  <c r="E19" i="7"/>
  <c r="E18" i="7"/>
  <c r="E17" i="7"/>
  <c r="E16" i="7"/>
  <c r="E15" i="7"/>
  <c r="E14" i="7"/>
  <c r="E13" i="7"/>
  <c r="E12" i="7"/>
  <c r="E11" i="7"/>
  <c r="E10" i="7"/>
  <c r="E9" i="7"/>
  <c r="E8" i="7"/>
  <c r="E7" i="7"/>
  <c r="E6" i="7"/>
  <c r="E5" i="7"/>
  <c r="E4" i="7"/>
  <c r="E3" i="7"/>
  <c r="E2" i="7"/>
  <c r="AP15" i="6"/>
  <c r="AF15" i="6"/>
  <c r="Z15" i="6"/>
  <c r="T15" i="6"/>
  <c r="T17" i="6" s="1"/>
  <c r="N15" i="6"/>
  <c r="H15" i="6"/>
  <c r="CZ13" i="6"/>
  <c r="CU13" i="6"/>
  <c r="CP13" i="6"/>
  <c r="CL13" i="6"/>
  <c r="CH13" i="6"/>
  <c r="CD13" i="6"/>
  <c r="BZ13" i="6"/>
  <c r="BV13" i="6"/>
  <c r="BQ13" i="6"/>
  <c r="BM13" i="6"/>
  <c r="BI13" i="6"/>
  <c r="BE13" i="6"/>
  <c r="BA13" i="6"/>
  <c r="AZ13" i="6"/>
  <c r="AN13" i="6"/>
  <c r="AD13" i="6"/>
  <c r="X13" i="6"/>
  <c r="R13" i="6"/>
  <c r="L13" i="6"/>
  <c r="F13" i="6"/>
  <c r="DT12" i="6"/>
  <c r="DT14" i="6" s="1"/>
  <c r="DS12" i="6"/>
  <c r="DS14" i="6" s="1"/>
  <c r="DR12" i="6"/>
  <c r="DR14" i="6" s="1"/>
  <c r="DQ12" i="6"/>
  <c r="DQ14" i="6" s="1"/>
  <c r="DP12" i="6"/>
  <c r="DP14" i="6" s="1"/>
  <c r="DO12" i="6"/>
  <c r="DO14" i="6" s="1"/>
  <c r="DN12" i="6"/>
  <c r="DN14" i="6" s="1"/>
  <c r="DM12" i="6"/>
  <c r="DM14" i="6" s="1"/>
  <c r="DL12" i="6"/>
  <c r="DL14" i="6" s="1"/>
  <c r="DK12" i="6"/>
  <c r="DK14" i="6" s="1"/>
  <c r="DJ12" i="6"/>
  <c r="DJ14" i="6" s="1"/>
  <c r="DI12" i="6"/>
  <c r="DI14" i="6" s="1"/>
  <c r="DH12" i="6"/>
  <c r="DH14" i="6" s="1"/>
  <c r="DG12" i="6"/>
  <c r="DG14" i="6" s="1"/>
  <c r="DF12" i="6"/>
  <c r="DF14" i="6" s="1"/>
  <c r="DE12" i="6"/>
  <c r="DE14" i="6" s="1"/>
  <c r="CZ12" i="6"/>
  <c r="CU12" i="6"/>
  <c r="CU14" i="6" s="1"/>
  <c r="CP12" i="6"/>
  <c r="CL12" i="6"/>
  <c r="CL8" i="6" s="1"/>
  <c r="CH12" i="6"/>
  <c r="CD12" i="6"/>
  <c r="BZ12" i="6"/>
  <c r="BV12" i="6"/>
  <c r="BQ12" i="6"/>
  <c r="BM12" i="6"/>
  <c r="BM14" i="6" s="1"/>
  <c r="BI12" i="6"/>
  <c r="BE12" i="6"/>
  <c r="BE8" i="6" s="1"/>
  <c r="BA12" i="6"/>
  <c r="AZ12" i="6"/>
  <c r="AN12" i="6"/>
  <c r="AD12" i="6"/>
  <c r="X12" i="6"/>
  <c r="R12" i="6"/>
  <c r="R14" i="6" s="1"/>
  <c r="L12" i="6"/>
  <c r="F12" i="6"/>
  <c r="F8" i="6" s="1"/>
  <c r="DV11" i="6"/>
  <c r="DC11" i="6"/>
  <c r="DB11" i="6"/>
  <c r="CX11" i="6"/>
  <c r="CW11" i="6"/>
  <c r="CS11" i="6"/>
  <c r="CR11" i="6"/>
  <c r="CN11" i="6"/>
  <c r="CM11" i="6"/>
  <c r="CJ11" i="6"/>
  <c r="CI11" i="6"/>
  <c r="CF11" i="6"/>
  <c r="CE11" i="6"/>
  <c r="CB11" i="6"/>
  <c r="CA11" i="6"/>
  <c r="BX11" i="6"/>
  <c r="BW11" i="6"/>
  <c r="BO11" i="6"/>
  <c r="BN11" i="6"/>
  <c r="BK11" i="6"/>
  <c r="BJ11" i="6"/>
  <c r="BG11" i="6"/>
  <c r="BF11" i="6"/>
  <c r="BC11" i="6"/>
  <c r="BB11" i="6"/>
  <c r="AP11" i="6"/>
  <c r="AO11" i="6"/>
  <c r="AF11" i="6"/>
  <c r="AE11" i="6"/>
  <c r="Z11" i="6"/>
  <c r="Y11" i="6"/>
  <c r="T11" i="6"/>
  <c r="S11" i="6"/>
  <c r="N11" i="6"/>
  <c r="M11" i="6"/>
  <c r="H11" i="6"/>
  <c r="G11" i="6"/>
  <c r="D11" i="6"/>
  <c r="C11" i="6"/>
  <c r="DV10" i="6"/>
  <c r="DC10" i="6"/>
  <c r="DB10" i="6"/>
  <c r="CX10" i="6"/>
  <c r="CW10" i="6"/>
  <c r="CS10" i="6"/>
  <c r="CR10" i="6"/>
  <c r="CN10" i="6"/>
  <c r="CM10" i="6"/>
  <c r="CJ10" i="6"/>
  <c r="CI10" i="6"/>
  <c r="CF10" i="6"/>
  <c r="CE10" i="6"/>
  <c r="CB10" i="6"/>
  <c r="CA10" i="6"/>
  <c r="BX10" i="6"/>
  <c r="BW10" i="6"/>
  <c r="BO10" i="6"/>
  <c r="BN10" i="6"/>
  <c r="BK10" i="6"/>
  <c r="BJ10" i="6"/>
  <c r="BG10" i="6"/>
  <c r="BF10" i="6"/>
  <c r="BC10" i="6"/>
  <c r="BB10" i="6"/>
  <c r="AP10" i="6"/>
  <c r="AO10" i="6"/>
  <c r="AF10" i="6"/>
  <c r="AE10" i="6"/>
  <c r="Z10" i="6"/>
  <c r="Y10" i="6"/>
  <c r="T10" i="6"/>
  <c r="S10" i="6"/>
  <c r="N10" i="6"/>
  <c r="M10" i="6"/>
  <c r="H10" i="6"/>
  <c r="G10" i="6"/>
  <c r="D10" i="6"/>
  <c r="C10" i="6"/>
  <c r="DV9" i="6"/>
  <c r="DC9" i="6"/>
  <c r="DB9" i="6"/>
  <c r="CX9" i="6"/>
  <c r="CW9" i="6"/>
  <c r="CS9" i="6"/>
  <c r="CR9" i="6"/>
  <c r="CN9" i="6"/>
  <c r="CM9" i="6"/>
  <c r="CJ9" i="6"/>
  <c r="CI9" i="6"/>
  <c r="CE9" i="6"/>
  <c r="CB9" i="6"/>
  <c r="CA9" i="6"/>
  <c r="BX9" i="6"/>
  <c r="BW9" i="6"/>
  <c r="BO9" i="6"/>
  <c r="BN9" i="6"/>
  <c r="BK9" i="6"/>
  <c r="BJ9" i="6"/>
  <c r="BG9" i="6"/>
  <c r="BF9" i="6"/>
  <c r="BC9" i="6"/>
  <c r="BB9" i="6"/>
  <c r="AP9" i="6"/>
  <c r="AO9" i="6"/>
  <c r="AF9" i="6"/>
  <c r="AE9" i="6"/>
  <c r="Z9" i="6"/>
  <c r="Y9" i="6"/>
  <c r="T9" i="6"/>
  <c r="S9" i="6"/>
  <c r="N9" i="6"/>
  <c r="M9" i="6"/>
  <c r="H9" i="6"/>
  <c r="G9" i="6"/>
  <c r="D9" i="6"/>
  <c r="C9" i="6"/>
  <c r="DV8" i="6"/>
  <c r="DC8" i="6"/>
  <c r="DB8" i="6"/>
  <c r="CX8" i="6"/>
  <c r="CW8" i="6"/>
  <c r="CS8" i="6"/>
  <c r="CR8" i="6"/>
  <c r="CN8" i="6"/>
  <c r="CM8" i="6"/>
  <c r="CJ8" i="6"/>
  <c r="CI8" i="6"/>
  <c r="CF8" i="6"/>
  <c r="CF9" i="6" s="1"/>
  <c r="CE8" i="6"/>
  <c r="CB8" i="6"/>
  <c r="CA8" i="6"/>
  <c r="BX8" i="6"/>
  <c r="BW8" i="6"/>
  <c r="BO8" i="6"/>
  <c r="BN8" i="6"/>
  <c r="BK8" i="6"/>
  <c r="BJ8" i="6"/>
  <c r="BG8" i="6"/>
  <c r="BF8" i="6"/>
  <c r="BC8" i="6"/>
  <c r="BB8" i="6"/>
  <c r="AP8" i="6"/>
  <c r="AO8" i="6"/>
  <c r="AF8" i="6"/>
  <c r="AE8" i="6"/>
  <c r="Z8" i="6"/>
  <c r="Y8" i="6"/>
  <c r="T8" i="6"/>
  <c r="S8" i="6"/>
  <c r="N8" i="6"/>
  <c r="M8" i="6"/>
  <c r="H8" i="6"/>
  <c r="G8" i="6"/>
  <c r="D8" i="6"/>
  <c r="C8" i="6"/>
  <c r="E7" i="6"/>
  <c r="E6" i="6"/>
  <c r="E5" i="6"/>
  <c r="E4" i="6"/>
  <c r="E3" i="6"/>
  <c r="E2" i="6"/>
  <c r="AP18" i="5"/>
  <c r="AP20" i="5" s="1"/>
  <c r="AF18" i="5"/>
  <c r="AF20" i="5" s="1"/>
  <c r="Z18" i="5"/>
  <c r="Z20" i="5" s="1"/>
  <c r="T18" i="5"/>
  <c r="N18" i="5"/>
  <c r="H18" i="5"/>
  <c r="CZ16" i="5"/>
  <c r="CU16" i="5"/>
  <c r="CP16" i="5"/>
  <c r="CL16" i="5"/>
  <c r="CH16" i="5"/>
  <c r="CD16" i="5"/>
  <c r="BZ16" i="5"/>
  <c r="BV16" i="5"/>
  <c r="BQ16" i="5"/>
  <c r="BM16" i="5"/>
  <c r="BI16" i="5"/>
  <c r="BI11" i="5" s="1"/>
  <c r="BE16" i="5"/>
  <c r="BA16" i="5"/>
  <c r="AZ16" i="5"/>
  <c r="AN16" i="5"/>
  <c r="AD16" i="5"/>
  <c r="X16" i="5"/>
  <c r="R16" i="5"/>
  <c r="L16" i="5"/>
  <c r="L11" i="5" s="1"/>
  <c r="F16" i="5"/>
  <c r="DT15" i="5"/>
  <c r="DT17" i="5" s="1"/>
  <c r="DS15" i="5"/>
  <c r="DS17" i="5" s="1"/>
  <c r="DR15" i="5"/>
  <c r="DR17" i="5" s="1"/>
  <c r="DQ15" i="5"/>
  <c r="DQ17" i="5" s="1"/>
  <c r="DP15" i="5"/>
  <c r="DP17" i="5" s="1"/>
  <c r="DO15" i="5"/>
  <c r="DO17" i="5" s="1"/>
  <c r="DN15" i="5"/>
  <c r="DN17" i="5" s="1"/>
  <c r="DM15" i="5"/>
  <c r="DM17" i="5" s="1"/>
  <c r="DL15" i="5"/>
  <c r="DL17" i="5" s="1"/>
  <c r="DK15" i="5"/>
  <c r="DK17" i="5" s="1"/>
  <c r="DJ15" i="5"/>
  <c r="DJ17" i="5" s="1"/>
  <c r="DI15" i="5"/>
  <c r="DI17" i="5" s="1"/>
  <c r="DH15" i="5"/>
  <c r="DH17" i="5" s="1"/>
  <c r="DG15" i="5"/>
  <c r="DG17" i="5" s="1"/>
  <c r="DF15" i="5"/>
  <c r="DF17" i="5" s="1"/>
  <c r="DE15" i="5"/>
  <c r="DE17" i="5" s="1"/>
  <c r="CZ15" i="5"/>
  <c r="CU15" i="5"/>
  <c r="CP15" i="5"/>
  <c r="CL15" i="5"/>
  <c r="CH15" i="5"/>
  <c r="CH11" i="5" s="1"/>
  <c r="CD15" i="5"/>
  <c r="CD11" i="5" s="1"/>
  <c r="BZ15" i="5"/>
  <c r="BZ17" i="5" s="1"/>
  <c r="BV15" i="5"/>
  <c r="BQ15" i="5"/>
  <c r="BM15" i="5"/>
  <c r="BI15" i="5"/>
  <c r="BE15" i="5"/>
  <c r="BA15" i="5"/>
  <c r="BA11" i="5" s="1"/>
  <c r="AZ15" i="5"/>
  <c r="AZ11" i="5" s="1"/>
  <c r="AN15" i="5"/>
  <c r="AN17" i="5" s="1"/>
  <c r="AD15" i="5"/>
  <c r="X15" i="5"/>
  <c r="R15" i="5"/>
  <c r="L15" i="5"/>
  <c r="F15" i="5"/>
  <c r="DV14" i="5"/>
  <c r="DC14" i="5"/>
  <c r="DB14" i="5"/>
  <c r="CX14" i="5"/>
  <c r="CW14" i="5"/>
  <c r="CS14" i="5"/>
  <c r="CR14" i="5"/>
  <c r="CN14" i="5"/>
  <c r="CM14" i="5"/>
  <c r="CJ14" i="5"/>
  <c r="CI14" i="5"/>
  <c r="CF14" i="5"/>
  <c r="CE14" i="5"/>
  <c r="CB14" i="5"/>
  <c r="CA14" i="5"/>
  <c r="BX14" i="5"/>
  <c r="BW14" i="5"/>
  <c r="BO14" i="5"/>
  <c r="BN14" i="5"/>
  <c r="BK14" i="5"/>
  <c r="BJ14" i="5"/>
  <c r="BG14" i="5"/>
  <c r="BF14" i="5"/>
  <c r="BC14" i="5"/>
  <c r="BB14" i="5"/>
  <c r="AP14" i="5"/>
  <c r="AO14" i="5"/>
  <c r="AF14" i="5"/>
  <c r="AE14" i="5"/>
  <c r="Z14" i="5"/>
  <c r="Y14" i="5"/>
  <c r="T14" i="5"/>
  <c r="S14" i="5"/>
  <c r="N14" i="5"/>
  <c r="M14" i="5"/>
  <c r="H14" i="5"/>
  <c r="G14" i="5"/>
  <c r="D14" i="5"/>
  <c r="C14" i="5"/>
  <c r="DV13" i="5"/>
  <c r="DC13" i="5"/>
  <c r="DB13" i="5"/>
  <c r="CX13" i="5"/>
  <c r="CW13" i="5"/>
  <c r="CS13" i="5"/>
  <c r="CR13" i="5"/>
  <c r="CN13" i="5"/>
  <c r="CM13" i="5"/>
  <c r="CJ13" i="5"/>
  <c r="CI13" i="5"/>
  <c r="CF13" i="5"/>
  <c r="CE13" i="5"/>
  <c r="CB13" i="5"/>
  <c r="CA13" i="5"/>
  <c r="BX13" i="5"/>
  <c r="BW13" i="5"/>
  <c r="BO13" i="5"/>
  <c r="BN13" i="5"/>
  <c r="BK13" i="5"/>
  <c r="BJ13" i="5"/>
  <c r="BG13" i="5"/>
  <c r="BF13" i="5"/>
  <c r="BC13" i="5"/>
  <c r="BB13" i="5"/>
  <c r="AP13" i="5"/>
  <c r="AO13" i="5"/>
  <c r="AF13" i="5"/>
  <c r="AE13" i="5"/>
  <c r="Z13" i="5"/>
  <c r="Y13" i="5"/>
  <c r="T13" i="5"/>
  <c r="S13" i="5"/>
  <c r="N13" i="5"/>
  <c r="M13" i="5"/>
  <c r="H13" i="5"/>
  <c r="G13" i="5"/>
  <c r="D13" i="5"/>
  <c r="C13" i="5"/>
  <c r="DV12" i="5"/>
  <c r="DC12" i="5"/>
  <c r="DB12" i="5"/>
  <c r="CX12" i="5"/>
  <c r="CW12" i="5"/>
  <c r="CS12" i="5"/>
  <c r="CR12" i="5"/>
  <c r="CM12" i="5"/>
  <c r="CJ12" i="5"/>
  <c r="CI12" i="5"/>
  <c r="CE12" i="5"/>
  <c r="CB12" i="5"/>
  <c r="CA12" i="5"/>
  <c r="BX12" i="5"/>
  <c r="BW12" i="5"/>
  <c r="BO12" i="5"/>
  <c r="BN12" i="5"/>
  <c r="BK12" i="5"/>
  <c r="BJ12" i="5"/>
  <c r="BG12" i="5"/>
  <c r="BF12" i="5"/>
  <c r="BC12" i="5"/>
  <c r="BB12" i="5"/>
  <c r="AP12" i="5"/>
  <c r="AO12" i="5"/>
  <c r="AF12" i="5"/>
  <c r="AE12" i="5"/>
  <c r="Z12" i="5"/>
  <c r="Y12" i="5"/>
  <c r="T12" i="5"/>
  <c r="S12" i="5"/>
  <c r="N12" i="5"/>
  <c r="M12" i="5"/>
  <c r="H12" i="5"/>
  <c r="G12" i="5"/>
  <c r="D12" i="5"/>
  <c r="C12" i="5"/>
  <c r="DV11" i="5"/>
  <c r="DC11" i="5"/>
  <c r="DB11" i="5"/>
  <c r="CX11" i="5"/>
  <c r="CW11" i="5"/>
  <c r="CS11" i="5"/>
  <c r="CR11" i="5"/>
  <c r="CN11" i="5"/>
  <c r="CM11" i="5"/>
  <c r="CJ11" i="5"/>
  <c r="CI11" i="5"/>
  <c r="CF11" i="5"/>
  <c r="CF12" i="5" s="1"/>
  <c r="CE11" i="5"/>
  <c r="CB11" i="5"/>
  <c r="CA11" i="5"/>
  <c r="BX11" i="5"/>
  <c r="BW11" i="5"/>
  <c r="BQ11" i="5"/>
  <c r="BO11" i="5"/>
  <c r="BN11" i="5"/>
  <c r="BK11" i="5"/>
  <c r="BJ11" i="5"/>
  <c r="BG11" i="5"/>
  <c r="BF11" i="5"/>
  <c r="BC11" i="5"/>
  <c r="BB11" i="5"/>
  <c r="AP11" i="5"/>
  <c r="AO11" i="5"/>
  <c r="AF11" i="5"/>
  <c r="AE11" i="5"/>
  <c r="Z11" i="5"/>
  <c r="Y11" i="5"/>
  <c r="T11" i="5"/>
  <c r="S11" i="5"/>
  <c r="N11" i="5"/>
  <c r="M11" i="5"/>
  <c r="H11" i="5"/>
  <c r="G11" i="5"/>
  <c r="D11" i="5"/>
  <c r="C11" i="5"/>
  <c r="E10" i="5"/>
  <c r="E9" i="5"/>
  <c r="E8" i="5"/>
  <c r="E7" i="5"/>
  <c r="E6" i="5"/>
  <c r="E5" i="5"/>
  <c r="E4" i="5"/>
  <c r="E3" i="5"/>
  <c r="E2" i="5"/>
  <c r="AP22" i="4"/>
  <c r="AF22" i="4"/>
  <c r="AP21" i="4"/>
  <c r="AF21" i="4"/>
  <c r="Z21" i="4"/>
  <c r="T21" i="4"/>
  <c r="N21" i="4"/>
  <c r="H21" i="4"/>
  <c r="CZ19" i="4"/>
  <c r="CU19" i="4"/>
  <c r="CP19" i="4"/>
  <c r="CL19" i="4"/>
  <c r="CH19" i="4"/>
  <c r="CD19" i="4"/>
  <c r="BZ19" i="4"/>
  <c r="BV19" i="4"/>
  <c r="BQ19" i="4"/>
  <c r="BM19" i="4"/>
  <c r="BI19" i="4"/>
  <c r="BE19" i="4"/>
  <c r="BA19" i="4"/>
  <c r="AZ19" i="4"/>
  <c r="AN19" i="4"/>
  <c r="AD19" i="4"/>
  <c r="X19" i="4"/>
  <c r="R19" i="4"/>
  <c r="L19" i="4"/>
  <c r="F19" i="4"/>
  <c r="DT18" i="4"/>
  <c r="DT20" i="4" s="1"/>
  <c r="DS18" i="4"/>
  <c r="DS20" i="4" s="1"/>
  <c r="DR18" i="4"/>
  <c r="DR20" i="4" s="1"/>
  <c r="DQ18" i="4"/>
  <c r="DQ20" i="4" s="1"/>
  <c r="DP18" i="4"/>
  <c r="DP20" i="4" s="1"/>
  <c r="DO18" i="4"/>
  <c r="DO20" i="4" s="1"/>
  <c r="DN18" i="4"/>
  <c r="DN20" i="4" s="1"/>
  <c r="DM18" i="4"/>
  <c r="DM20" i="4" s="1"/>
  <c r="DL18" i="4"/>
  <c r="DL20" i="4" s="1"/>
  <c r="DK18" i="4"/>
  <c r="DK20" i="4" s="1"/>
  <c r="DJ18" i="4"/>
  <c r="DJ20" i="4" s="1"/>
  <c r="DI18" i="4"/>
  <c r="DI20" i="4" s="1"/>
  <c r="DH18" i="4"/>
  <c r="DH20" i="4" s="1"/>
  <c r="DG18" i="4"/>
  <c r="DG20" i="4" s="1"/>
  <c r="DF18" i="4"/>
  <c r="DF20" i="4" s="1"/>
  <c r="DE18" i="4"/>
  <c r="DE20" i="4" s="1"/>
  <c r="CZ18" i="4"/>
  <c r="CZ20" i="4" s="1"/>
  <c r="CU18" i="4"/>
  <c r="CU20" i="4" s="1"/>
  <c r="CP18" i="4"/>
  <c r="CP20" i="4" s="1"/>
  <c r="CL18" i="4"/>
  <c r="CL20" i="4" s="1"/>
  <c r="CH18" i="4"/>
  <c r="CD18" i="4"/>
  <c r="BZ18" i="4"/>
  <c r="BV18" i="4"/>
  <c r="BQ18" i="4"/>
  <c r="BQ20" i="4" s="1"/>
  <c r="BM18" i="4"/>
  <c r="BM20" i="4" s="1"/>
  <c r="BI18" i="4"/>
  <c r="BI20" i="4" s="1"/>
  <c r="BE18" i="4"/>
  <c r="BE20" i="4" s="1"/>
  <c r="BA18" i="4"/>
  <c r="AZ18" i="4"/>
  <c r="AN18" i="4"/>
  <c r="AD18" i="4"/>
  <c r="X18" i="4"/>
  <c r="X20" i="4" s="1"/>
  <c r="R18" i="4"/>
  <c r="R20" i="4" s="1"/>
  <c r="L18" i="4"/>
  <c r="L20" i="4" s="1"/>
  <c r="F18" i="4"/>
  <c r="F20" i="4" s="1"/>
  <c r="DV17" i="4"/>
  <c r="DC17" i="4"/>
  <c r="DB17" i="4"/>
  <c r="CX17" i="4"/>
  <c r="CW17" i="4"/>
  <c r="CS17" i="4"/>
  <c r="CR17" i="4"/>
  <c r="CN17" i="4"/>
  <c r="CM17" i="4"/>
  <c r="CJ17" i="4"/>
  <c r="CI17" i="4"/>
  <c r="CF17" i="4"/>
  <c r="CE17" i="4"/>
  <c r="CB17" i="4"/>
  <c r="CA17" i="4"/>
  <c r="BX17" i="4"/>
  <c r="BW17" i="4"/>
  <c r="BO17" i="4"/>
  <c r="BN17" i="4"/>
  <c r="BK17" i="4"/>
  <c r="BJ17" i="4"/>
  <c r="BG17" i="4"/>
  <c r="BF17" i="4"/>
  <c r="BC17" i="4"/>
  <c r="BB17" i="4"/>
  <c r="AP17" i="4"/>
  <c r="AO17" i="4"/>
  <c r="AF17" i="4"/>
  <c r="AE17" i="4"/>
  <c r="Z17" i="4"/>
  <c r="Y17" i="4"/>
  <c r="T17" i="4"/>
  <c r="S17" i="4"/>
  <c r="N17" i="4"/>
  <c r="M17" i="4"/>
  <c r="H17" i="4"/>
  <c r="G17" i="4"/>
  <c r="D17" i="4"/>
  <c r="C17" i="4"/>
  <c r="DV16" i="4"/>
  <c r="DC16" i="4"/>
  <c r="DB16" i="4"/>
  <c r="CX16" i="4"/>
  <c r="CW16" i="4"/>
  <c r="CS16" i="4"/>
  <c r="CR16" i="4"/>
  <c r="CN16" i="4"/>
  <c r="CM16" i="4"/>
  <c r="CJ16" i="4"/>
  <c r="CI16" i="4"/>
  <c r="CF16" i="4"/>
  <c r="CE16" i="4"/>
  <c r="CB16" i="4"/>
  <c r="CA16" i="4"/>
  <c r="BX16" i="4"/>
  <c r="BW16" i="4"/>
  <c r="BO16" i="4"/>
  <c r="BN16" i="4"/>
  <c r="BK16" i="4"/>
  <c r="BJ16" i="4"/>
  <c r="BG16" i="4"/>
  <c r="BF16" i="4"/>
  <c r="BC16" i="4"/>
  <c r="BB16" i="4"/>
  <c r="AP16" i="4"/>
  <c r="AO16" i="4"/>
  <c r="AF16" i="4"/>
  <c r="AE16" i="4"/>
  <c r="Z16" i="4"/>
  <c r="Y16" i="4"/>
  <c r="T16" i="4"/>
  <c r="S16" i="4"/>
  <c r="N16" i="4"/>
  <c r="M16" i="4"/>
  <c r="H16" i="4"/>
  <c r="G16" i="4"/>
  <c r="D16" i="4"/>
  <c r="C16" i="4"/>
  <c r="DV15" i="4"/>
  <c r="DC15" i="4"/>
  <c r="DB15" i="4"/>
  <c r="CX15" i="4"/>
  <c r="CW15" i="4"/>
  <c r="CS15" i="4"/>
  <c r="CR15" i="4"/>
  <c r="CN15" i="4"/>
  <c r="CM15" i="4"/>
  <c r="CJ15" i="4"/>
  <c r="CI15" i="4"/>
  <c r="CE15" i="4"/>
  <c r="CB15" i="4"/>
  <c r="CA15" i="4"/>
  <c r="BX15" i="4"/>
  <c r="BW15" i="4"/>
  <c r="BO15" i="4"/>
  <c r="BN15" i="4"/>
  <c r="BK15" i="4"/>
  <c r="BJ15" i="4"/>
  <c r="BG15" i="4"/>
  <c r="BF15" i="4"/>
  <c r="BC15" i="4"/>
  <c r="BB15" i="4"/>
  <c r="AP15" i="4"/>
  <c r="AO15" i="4"/>
  <c r="AF15" i="4"/>
  <c r="AE15" i="4"/>
  <c r="Z15" i="4"/>
  <c r="Y15" i="4"/>
  <c r="T15" i="4"/>
  <c r="S15" i="4"/>
  <c r="N15" i="4"/>
  <c r="M15" i="4"/>
  <c r="H15" i="4"/>
  <c r="G15" i="4"/>
  <c r="D15" i="4"/>
  <c r="C15" i="4"/>
  <c r="DV14" i="4"/>
  <c r="DC14" i="4"/>
  <c r="DB14" i="4"/>
  <c r="CZ14" i="4"/>
  <c r="CX14" i="4"/>
  <c r="CW14" i="4"/>
  <c r="CS14" i="4"/>
  <c r="CR14" i="4"/>
  <c r="CN14" i="4"/>
  <c r="CM14" i="4"/>
  <c r="CJ14" i="4"/>
  <c r="CI14" i="4"/>
  <c r="CF14" i="4"/>
  <c r="CF15" i="4" s="1"/>
  <c r="CE14" i="4"/>
  <c r="CB14" i="4"/>
  <c r="CA14" i="4"/>
  <c r="BX14" i="4"/>
  <c r="BW14" i="4"/>
  <c r="BO14" i="4"/>
  <c r="BN14" i="4"/>
  <c r="BK14" i="4"/>
  <c r="BJ14" i="4"/>
  <c r="BG14" i="4"/>
  <c r="BF14" i="4"/>
  <c r="BC14" i="4"/>
  <c r="BB14" i="4"/>
  <c r="AP14" i="4"/>
  <c r="AO14" i="4"/>
  <c r="AF14" i="4"/>
  <c r="AE14" i="4"/>
  <c r="Z14" i="4"/>
  <c r="Y14" i="4"/>
  <c r="T14" i="4"/>
  <c r="S14" i="4"/>
  <c r="N14" i="4"/>
  <c r="M14" i="4"/>
  <c r="H14" i="4"/>
  <c r="G14" i="4"/>
  <c r="D14" i="4"/>
  <c r="C14" i="4"/>
  <c r="E13" i="4"/>
  <c r="E11" i="4"/>
  <c r="E10" i="4"/>
  <c r="E9" i="4"/>
  <c r="E7" i="4"/>
  <c r="E6" i="4"/>
  <c r="E5" i="4"/>
  <c r="E4" i="4"/>
  <c r="E3" i="4"/>
  <c r="E2" i="4"/>
  <c r="E25" i="4" s="1"/>
  <c r="AP13" i="3"/>
  <c r="AF13" i="3"/>
  <c r="Z13" i="3"/>
  <c r="T13" i="3"/>
  <c r="N13" i="3"/>
  <c r="H13" i="3"/>
  <c r="CZ11" i="3"/>
  <c r="CU11" i="3"/>
  <c r="CP11" i="3"/>
  <c r="CL11" i="3"/>
  <c r="CH11" i="3"/>
  <c r="CD11" i="3"/>
  <c r="BZ11" i="3"/>
  <c r="BV11" i="3"/>
  <c r="BQ11" i="3"/>
  <c r="BM11" i="3"/>
  <c r="BI11" i="3"/>
  <c r="BE11" i="3"/>
  <c r="BA11" i="3"/>
  <c r="AZ11" i="3"/>
  <c r="AN11" i="3"/>
  <c r="AD11" i="3"/>
  <c r="X11" i="3"/>
  <c r="R11" i="3"/>
  <c r="L11" i="3"/>
  <c r="F11" i="3"/>
  <c r="DT10" i="3"/>
  <c r="DT12" i="3" s="1"/>
  <c r="DS10" i="3"/>
  <c r="DS12" i="3" s="1"/>
  <c r="DR10" i="3"/>
  <c r="DR12" i="3" s="1"/>
  <c r="DQ10" i="3"/>
  <c r="DQ12" i="3" s="1"/>
  <c r="DP10" i="3"/>
  <c r="DP12" i="3" s="1"/>
  <c r="DO10" i="3"/>
  <c r="DO12" i="3" s="1"/>
  <c r="DN10" i="3"/>
  <c r="DN12" i="3" s="1"/>
  <c r="DM10" i="3"/>
  <c r="DM12" i="3" s="1"/>
  <c r="DL10" i="3"/>
  <c r="DL12" i="3" s="1"/>
  <c r="DK10" i="3"/>
  <c r="DK12" i="3" s="1"/>
  <c r="DJ10" i="3"/>
  <c r="DJ12" i="3" s="1"/>
  <c r="DI10" i="3"/>
  <c r="DI12" i="3" s="1"/>
  <c r="DH10" i="3"/>
  <c r="DH12" i="3" s="1"/>
  <c r="DG10" i="3"/>
  <c r="DG12" i="3" s="1"/>
  <c r="DF10" i="3"/>
  <c r="DF12" i="3" s="1"/>
  <c r="DE10" i="3"/>
  <c r="DE12" i="3" s="1"/>
  <c r="CZ10" i="3"/>
  <c r="CZ12" i="3" s="1"/>
  <c r="CU10" i="3"/>
  <c r="CP10" i="3"/>
  <c r="CP6" i="3" s="1"/>
  <c r="CL10" i="3"/>
  <c r="CL6" i="3" s="1"/>
  <c r="CH10" i="3"/>
  <c r="CD10" i="3"/>
  <c r="BZ10" i="3"/>
  <c r="BV10" i="3"/>
  <c r="BQ10" i="3"/>
  <c r="BQ12" i="3" s="1"/>
  <c r="BM10" i="3"/>
  <c r="BI10" i="3"/>
  <c r="BE10" i="3"/>
  <c r="BE6" i="3" s="1"/>
  <c r="BA10" i="3"/>
  <c r="AZ10" i="3"/>
  <c r="AN10" i="3"/>
  <c r="AD10" i="3"/>
  <c r="X10" i="3"/>
  <c r="X12" i="3" s="1"/>
  <c r="R10" i="3"/>
  <c r="R6" i="3" s="1"/>
  <c r="L10" i="3"/>
  <c r="L6" i="3" s="1"/>
  <c r="F10" i="3"/>
  <c r="F12" i="3" s="1"/>
  <c r="DV9" i="3"/>
  <c r="DC9" i="3"/>
  <c r="DB9" i="3"/>
  <c r="CX9" i="3"/>
  <c r="CW9" i="3"/>
  <c r="CS9" i="3"/>
  <c r="CR9" i="3"/>
  <c r="CN9" i="3"/>
  <c r="CM9" i="3"/>
  <c r="CJ9" i="3"/>
  <c r="CI9" i="3"/>
  <c r="CF9" i="3"/>
  <c r="CE9" i="3"/>
  <c r="CB9" i="3"/>
  <c r="CA9" i="3"/>
  <c r="BX9" i="3"/>
  <c r="BW9" i="3"/>
  <c r="BO9" i="3"/>
  <c r="BN9" i="3"/>
  <c r="BK9" i="3"/>
  <c r="BJ9" i="3"/>
  <c r="BG9" i="3"/>
  <c r="BF9" i="3"/>
  <c r="BC9" i="3"/>
  <c r="BB9" i="3"/>
  <c r="AP9" i="3"/>
  <c r="AO9" i="3"/>
  <c r="AF9" i="3"/>
  <c r="AE9" i="3"/>
  <c r="Z9" i="3"/>
  <c r="Y9" i="3"/>
  <c r="T9" i="3"/>
  <c r="S9" i="3"/>
  <c r="N9" i="3"/>
  <c r="M9" i="3"/>
  <c r="G9" i="3"/>
  <c r="D9" i="3"/>
  <c r="C9" i="3"/>
  <c r="DV8" i="3"/>
  <c r="DC8" i="3"/>
  <c r="DB8" i="3"/>
  <c r="CX8" i="3"/>
  <c r="CW8" i="3"/>
  <c r="CS8" i="3"/>
  <c r="CR8" i="3"/>
  <c r="CN8" i="3"/>
  <c r="CM8" i="3"/>
  <c r="CJ8" i="3"/>
  <c r="CI8" i="3"/>
  <c r="CF8" i="3"/>
  <c r="CE8" i="3"/>
  <c r="CB8" i="3"/>
  <c r="CA8" i="3"/>
  <c r="BX8" i="3"/>
  <c r="BW8" i="3"/>
  <c r="BO8" i="3"/>
  <c r="BN8" i="3"/>
  <c r="BK8" i="3"/>
  <c r="BJ8" i="3"/>
  <c r="BG8" i="3"/>
  <c r="BF8" i="3"/>
  <c r="BC8" i="3"/>
  <c r="BB8" i="3"/>
  <c r="AP8" i="3"/>
  <c r="AO8" i="3"/>
  <c r="AF8" i="3"/>
  <c r="AE8" i="3"/>
  <c r="Z8" i="3"/>
  <c r="Y8" i="3"/>
  <c r="T8" i="3"/>
  <c r="S8" i="3"/>
  <c r="N8" i="3"/>
  <c r="M8" i="3"/>
  <c r="G8" i="3"/>
  <c r="D8" i="3"/>
  <c r="C8" i="3"/>
  <c r="DV7" i="3"/>
  <c r="DC7" i="3"/>
  <c r="DB7" i="3"/>
  <c r="CX7" i="3"/>
  <c r="CW7" i="3"/>
  <c r="CS7" i="3"/>
  <c r="CR7" i="3"/>
  <c r="CN7" i="3"/>
  <c r="CM7" i="3"/>
  <c r="CJ7" i="3"/>
  <c r="CI7" i="3"/>
  <c r="CE7" i="3"/>
  <c r="CB7" i="3"/>
  <c r="CA7" i="3"/>
  <c r="BX7" i="3"/>
  <c r="BW7" i="3"/>
  <c r="BO7" i="3"/>
  <c r="BN7" i="3"/>
  <c r="BK7" i="3"/>
  <c r="BJ7" i="3"/>
  <c r="BG7" i="3"/>
  <c r="BF7" i="3"/>
  <c r="BC7" i="3"/>
  <c r="BB7" i="3"/>
  <c r="AP7" i="3"/>
  <c r="AO7" i="3"/>
  <c r="AF7" i="3"/>
  <c r="AE7" i="3"/>
  <c r="Z7" i="3"/>
  <c r="Y7" i="3"/>
  <c r="T7" i="3"/>
  <c r="S7" i="3"/>
  <c r="N7" i="3"/>
  <c r="M7" i="3"/>
  <c r="G7" i="3"/>
  <c r="D7" i="3"/>
  <c r="C7" i="3"/>
  <c r="DV6" i="3"/>
  <c r="DC6" i="3"/>
  <c r="DB6" i="3"/>
  <c r="CZ6" i="3"/>
  <c r="CX6" i="3"/>
  <c r="CW6" i="3"/>
  <c r="CS6" i="3"/>
  <c r="CR6" i="3"/>
  <c r="CN6" i="3"/>
  <c r="CM6" i="3"/>
  <c r="CJ6" i="3"/>
  <c r="CI6" i="3"/>
  <c r="CF6" i="3"/>
  <c r="CF7" i="3" s="1"/>
  <c r="CE6" i="3"/>
  <c r="CB6" i="3"/>
  <c r="CA6" i="3"/>
  <c r="BX6" i="3"/>
  <c r="BW6" i="3"/>
  <c r="BO6" i="3"/>
  <c r="BN6" i="3"/>
  <c r="BK6" i="3"/>
  <c r="BJ6" i="3"/>
  <c r="BG6" i="3"/>
  <c r="BF6" i="3"/>
  <c r="BC6" i="3"/>
  <c r="BB6" i="3"/>
  <c r="AP6" i="3"/>
  <c r="AO6" i="3"/>
  <c r="AF6" i="3"/>
  <c r="AE6" i="3"/>
  <c r="Z6" i="3"/>
  <c r="Y6" i="3"/>
  <c r="T6" i="3"/>
  <c r="S6" i="3"/>
  <c r="N6" i="3"/>
  <c r="M6" i="3"/>
  <c r="H6" i="3"/>
  <c r="G6" i="3"/>
  <c r="D6" i="3"/>
  <c r="C6" i="3"/>
  <c r="E5" i="3"/>
  <c r="E3" i="3"/>
  <c r="E2" i="3"/>
  <c r="E16" i="3" s="1"/>
  <c r="F6" i="14" s="1"/>
  <c r="BM73" i="1"/>
  <c r="C57" i="14" s="1"/>
  <c r="E67" i="1"/>
  <c r="E65" i="1"/>
  <c r="E64" i="1"/>
  <c r="E63" i="1"/>
  <c r="E62" i="1"/>
  <c r="E61" i="1"/>
  <c r="E60" i="1"/>
  <c r="E59" i="1"/>
  <c r="E58" i="1"/>
  <c r="E56" i="1"/>
  <c r="E55" i="1"/>
  <c r="E54" i="1"/>
  <c r="E53" i="1"/>
  <c r="E52" i="1"/>
  <c r="E51" i="1"/>
  <c r="E50" i="1"/>
  <c r="E48" i="1"/>
  <c r="E47" i="1"/>
  <c r="E46" i="1"/>
  <c r="E45" i="1"/>
  <c r="E44" i="1"/>
  <c r="E43" i="1"/>
  <c r="E42" i="1"/>
  <c r="E41" i="1"/>
  <c r="E39" i="1"/>
  <c r="E38" i="1"/>
  <c r="E37" i="1"/>
  <c r="E36" i="1"/>
  <c r="E35" i="1"/>
  <c r="E34" i="1"/>
  <c r="E33" i="1"/>
  <c r="E32" i="1"/>
  <c r="E31" i="1"/>
  <c r="E30" i="1"/>
  <c r="L84" i="14" s="1"/>
  <c r="E28" i="1"/>
  <c r="E27" i="1"/>
  <c r="E26" i="1"/>
  <c r="E24" i="1"/>
  <c r="E23" i="1"/>
  <c r="E22" i="1"/>
  <c r="E21" i="1"/>
  <c r="E20" i="1"/>
  <c r="E19" i="1"/>
  <c r="E18" i="1"/>
  <c r="E17" i="1"/>
  <c r="E16" i="1"/>
  <c r="E15" i="1"/>
  <c r="E14" i="1"/>
  <c r="E13" i="1"/>
  <c r="E12" i="1"/>
  <c r="E11" i="1"/>
  <c r="E10" i="1"/>
  <c r="E9" i="1"/>
  <c r="E8" i="1"/>
  <c r="E7" i="1"/>
  <c r="E6" i="1"/>
  <c r="E5" i="1"/>
  <c r="E4" i="1"/>
  <c r="E3" i="1"/>
  <c r="E2" i="1"/>
  <c r="E24" i="4" l="1"/>
  <c r="F7" i="14" s="1"/>
  <c r="BI12" i="3"/>
  <c r="CU12" i="3"/>
  <c r="I39" i="14"/>
  <c r="L17" i="14"/>
  <c r="I63" i="14"/>
  <c r="L25" i="14"/>
  <c r="I36" i="14"/>
  <c r="L7" i="14"/>
  <c r="I50" i="14"/>
  <c r="L19" i="14"/>
  <c r="I29" i="14"/>
  <c r="L58" i="14"/>
  <c r="I51" i="14"/>
  <c r="L67" i="14"/>
  <c r="I62" i="14"/>
  <c r="L12" i="14"/>
  <c r="I24" i="14"/>
  <c r="L76" i="14"/>
  <c r="I66" i="14"/>
  <c r="L45" i="14"/>
  <c r="I40" i="14"/>
  <c r="L64" i="14"/>
  <c r="I22" i="14"/>
  <c r="L56" i="14"/>
  <c r="I6" i="14"/>
  <c r="L81" i="14"/>
  <c r="I10" i="14"/>
  <c r="L49" i="14"/>
  <c r="I68" i="14"/>
  <c r="L26" i="14"/>
  <c r="I8" i="14"/>
  <c r="L82" i="14"/>
  <c r="I17" i="14"/>
  <c r="L54" i="14"/>
  <c r="I13" i="14"/>
  <c r="L51" i="14"/>
  <c r="I21" i="14"/>
  <c r="L75" i="14"/>
  <c r="I43" i="14"/>
  <c r="L65" i="14"/>
  <c r="I49" i="14"/>
  <c r="L11" i="14"/>
  <c r="I19" i="14"/>
  <c r="L16" i="14"/>
  <c r="I52" i="14"/>
  <c r="L20" i="14"/>
  <c r="I65" i="14"/>
  <c r="L70" i="14"/>
  <c r="I67" i="14"/>
  <c r="L37" i="14"/>
  <c r="I32" i="14"/>
  <c r="L33" i="14"/>
  <c r="I46" i="14"/>
  <c r="L18" i="14"/>
  <c r="I44" i="14"/>
  <c r="L10" i="14"/>
  <c r="I58" i="14"/>
  <c r="L4" i="14"/>
  <c r="I7" i="14"/>
  <c r="L48" i="14"/>
  <c r="I26" i="14"/>
  <c r="L31" i="14"/>
  <c r="I64" i="14"/>
  <c r="L13" i="14"/>
  <c r="I42" i="14"/>
  <c r="L42" i="14"/>
  <c r="I16" i="14"/>
  <c r="L53" i="14"/>
  <c r="I56" i="14"/>
  <c r="L23" i="14"/>
  <c r="I18" i="14"/>
  <c r="L40" i="14"/>
  <c r="I57" i="14"/>
  <c r="L68" i="14"/>
  <c r="I5" i="14"/>
  <c r="L74" i="14"/>
  <c r="I23" i="14"/>
  <c r="L30" i="14"/>
  <c r="I41" i="14"/>
  <c r="L34" i="14"/>
  <c r="I35" i="14"/>
  <c r="L62" i="14"/>
  <c r="I12" i="14"/>
  <c r="L83" i="14"/>
  <c r="I54" i="14"/>
  <c r="L35" i="14"/>
  <c r="I4" i="14"/>
  <c r="L80" i="14"/>
  <c r="I31" i="14"/>
  <c r="L60" i="14"/>
  <c r="I55" i="14"/>
  <c r="L22" i="14"/>
  <c r="I25" i="14"/>
  <c r="L57" i="14"/>
  <c r="I28" i="14"/>
  <c r="L32" i="14"/>
  <c r="I30" i="14"/>
  <c r="L59" i="14"/>
  <c r="I20" i="14"/>
  <c r="L55" i="14"/>
  <c r="I11" i="14"/>
  <c r="L50" i="14"/>
  <c r="I37" i="14"/>
  <c r="L63" i="14"/>
  <c r="I53" i="14"/>
  <c r="L21" i="14"/>
  <c r="I47" i="14"/>
  <c r="L43" i="14"/>
  <c r="I34" i="14"/>
  <c r="L41" i="14"/>
  <c r="I15" i="14"/>
  <c r="I69" i="14"/>
  <c r="L71" i="14"/>
  <c r="I60" i="14"/>
  <c r="L69" i="14"/>
  <c r="I45" i="14"/>
  <c r="L66" i="14"/>
  <c r="I61" i="14"/>
  <c r="L36" i="14"/>
  <c r="I14" i="14"/>
  <c r="L52" i="14"/>
  <c r="E72" i="1"/>
  <c r="E70" i="1"/>
  <c r="E68" i="1"/>
  <c r="E69" i="1"/>
  <c r="E71" i="1"/>
  <c r="H17" i="8"/>
  <c r="AP15" i="9"/>
  <c r="AF12" i="10"/>
  <c r="N12" i="10"/>
  <c r="Z12" i="11"/>
  <c r="H12" i="11"/>
  <c r="H23" i="4"/>
  <c r="T12" i="10"/>
  <c r="AN9" i="10"/>
  <c r="BZ9" i="10"/>
  <c r="BI3" i="10"/>
  <c r="F9" i="10"/>
  <c r="BE3" i="10"/>
  <c r="CL9" i="10"/>
  <c r="E3" i="10"/>
  <c r="R3" i="10"/>
  <c r="BM3" i="10"/>
  <c r="CU3" i="10"/>
  <c r="AP12" i="10"/>
  <c r="X3" i="10"/>
  <c r="CZ3" i="10"/>
  <c r="AD3" i="10"/>
  <c r="F3" i="10"/>
  <c r="BV3" i="10"/>
  <c r="BZ3" i="10"/>
  <c r="BI3" i="11"/>
  <c r="R3" i="11"/>
  <c r="BM3" i="11"/>
  <c r="F9" i="11"/>
  <c r="BE9" i="11"/>
  <c r="CL9" i="11"/>
  <c r="AD3" i="11"/>
  <c r="AN9" i="11"/>
  <c r="E6" i="11"/>
  <c r="AN3" i="11"/>
  <c r="X3" i="11"/>
  <c r="CZ3" i="11"/>
  <c r="BI9" i="11"/>
  <c r="F3" i="11"/>
  <c r="R9" i="11"/>
  <c r="BM9" i="11"/>
  <c r="CU9" i="11"/>
  <c r="T12" i="11"/>
  <c r="E3" i="11"/>
  <c r="L9" i="11"/>
  <c r="CP9" i="11"/>
  <c r="CP3" i="11"/>
  <c r="BZ3" i="11"/>
  <c r="AD9" i="11"/>
  <c r="BV9" i="11"/>
  <c r="CH9" i="11"/>
  <c r="AZ9" i="11"/>
  <c r="CD9" i="11"/>
  <c r="E4" i="11"/>
  <c r="E5" i="11"/>
  <c r="L3" i="10"/>
  <c r="BA3" i="10"/>
  <c r="E4" i="10"/>
  <c r="E5" i="10"/>
  <c r="CH9" i="10"/>
  <c r="AZ3" i="10"/>
  <c r="CL3" i="10"/>
  <c r="BE9" i="10"/>
  <c r="CD9" i="10"/>
  <c r="AD8" i="8"/>
  <c r="BV8" i="8"/>
  <c r="AN8" i="8"/>
  <c r="BZ8" i="8"/>
  <c r="E8" i="8"/>
  <c r="AF17" i="8"/>
  <c r="AZ14" i="8"/>
  <c r="CD8" i="8"/>
  <c r="E11" i="8"/>
  <c r="Z17" i="8"/>
  <c r="L8" i="8"/>
  <c r="BI8" i="8"/>
  <c r="CP8" i="8"/>
  <c r="AN14" i="8"/>
  <c r="BZ14" i="8"/>
  <c r="CL8" i="8"/>
  <c r="N17" i="8"/>
  <c r="T17" i="8"/>
  <c r="F8" i="8"/>
  <c r="AD14" i="8"/>
  <c r="BV14" i="8"/>
  <c r="AP17" i="8"/>
  <c r="BE8" i="8"/>
  <c r="BQ8" i="8"/>
  <c r="R8" i="8"/>
  <c r="BM8" i="8"/>
  <c r="CU8" i="8"/>
  <c r="BA14" i="8"/>
  <c r="CH14" i="8"/>
  <c r="X8" i="8"/>
  <c r="CZ8" i="8"/>
  <c r="E9" i="9"/>
  <c r="AZ6" i="9"/>
  <c r="BM6" i="9"/>
  <c r="CH6" i="9"/>
  <c r="R12" i="9"/>
  <c r="BM12" i="9"/>
  <c r="CU12" i="9"/>
  <c r="BQ6" i="9"/>
  <c r="F6" i="9"/>
  <c r="CL6" i="9"/>
  <c r="BE6" i="9"/>
  <c r="N15" i="9"/>
  <c r="T15" i="9"/>
  <c r="X12" i="9"/>
  <c r="BQ12" i="9"/>
  <c r="CZ12" i="9"/>
  <c r="AD6" i="9"/>
  <c r="BV6" i="9"/>
  <c r="F12" i="9"/>
  <c r="BE12" i="9"/>
  <c r="CL12" i="9"/>
  <c r="H15" i="9"/>
  <c r="AF15" i="9"/>
  <c r="CU6" i="9"/>
  <c r="AZ12" i="9"/>
  <c r="CD12" i="9"/>
  <c r="R6" i="9"/>
  <c r="Z15" i="9"/>
  <c r="CZ6" i="9"/>
  <c r="BA6" i="9"/>
  <c r="CH12" i="9"/>
  <c r="X6" i="9"/>
  <c r="L6" i="9"/>
  <c r="BI6" i="9"/>
  <c r="CP12" i="9"/>
  <c r="AN6" i="9"/>
  <c r="BZ6" i="9"/>
  <c r="AD26" i="7"/>
  <c r="X26" i="7"/>
  <c r="AN32" i="7"/>
  <c r="BZ32" i="7"/>
  <c r="BE26" i="7"/>
  <c r="BQ26" i="7"/>
  <c r="AF35" i="7"/>
  <c r="AZ32" i="7"/>
  <c r="CD26" i="7"/>
  <c r="L32" i="7"/>
  <c r="BI32" i="7"/>
  <c r="CP32" i="7"/>
  <c r="CZ26" i="7"/>
  <c r="L26" i="7"/>
  <c r="AN26" i="7"/>
  <c r="BI26" i="7"/>
  <c r="BZ26" i="7"/>
  <c r="Z35" i="7"/>
  <c r="CP26" i="7"/>
  <c r="E29" i="7"/>
  <c r="R26" i="7"/>
  <c r="BM26" i="7"/>
  <c r="CU26" i="7"/>
  <c r="H35" i="7"/>
  <c r="CL26" i="7"/>
  <c r="N35" i="7"/>
  <c r="R32" i="7"/>
  <c r="BM32" i="7"/>
  <c r="CU32" i="7"/>
  <c r="T35" i="7"/>
  <c r="X32" i="7"/>
  <c r="BQ32" i="7"/>
  <c r="CZ32" i="7"/>
  <c r="E26" i="7"/>
  <c r="F26" i="7"/>
  <c r="AD32" i="7"/>
  <c r="BV32" i="7"/>
  <c r="AP35" i="7"/>
  <c r="AD14" i="6"/>
  <c r="BV14" i="6"/>
  <c r="H17" i="6"/>
  <c r="AN14" i="6"/>
  <c r="BZ14" i="6"/>
  <c r="AD8" i="6"/>
  <c r="F14" i="6"/>
  <c r="BE14" i="6"/>
  <c r="CL14" i="6"/>
  <c r="BV8" i="6"/>
  <c r="L8" i="6"/>
  <c r="BI8" i="6"/>
  <c r="CP8" i="6"/>
  <c r="AN8" i="6"/>
  <c r="BZ8" i="6"/>
  <c r="L14" i="6"/>
  <c r="BI14" i="6"/>
  <c r="CP14" i="6"/>
  <c r="E8" i="6"/>
  <c r="Z17" i="6"/>
  <c r="X14" i="6"/>
  <c r="BQ14" i="6"/>
  <c r="CZ14" i="6"/>
  <c r="N17" i="6"/>
  <c r="AF17" i="6"/>
  <c r="E11" i="6"/>
  <c r="AP17" i="6"/>
  <c r="AZ14" i="6"/>
  <c r="CD8" i="6"/>
  <c r="R8" i="6"/>
  <c r="BM8" i="6"/>
  <c r="CU8" i="6"/>
  <c r="BA14" i="6"/>
  <c r="CH14" i="6"/>
  <c r="X8" i="6"/>
  <c r="CZ8" i="6"/>
  <c r="BQ8" i="6"/>
  <c r="CP11" i="5"/>
  <c r="F17" i="5"/>
  <c r="BE17" i="5"/>
  <c r="CL17" i="5"/>
  <c r="N20" i="5"/>
  <c r="X17" i="5"/>
  <c r="BQ17" i="5"/>
  <c r="CZ17" i="5"/>
  <c r="AD11" i="5"/>
  <c r="BV11" i="5"/>
  <c r="F11" i="5"/>
  <c r="BE11" i="5"/>
  <c r="CL11" i="5"/>
  <c r="T20" i="5"/>
  <c r="AD17" i="5"/>
  <c r="BV17" i="5"/>
  <c r="H20" i="5"/>
  <c r="R17" i="5"/>
  <c r="BM17" i="5"/>
  <c r="CU17" i="5"/>
  <c r="R11" i="5"/>
  <c r="BM11" i="5"/>
  <c r="CU11" i="5"/>
  <c r="X11" i="5"/>
  <c r="CZ11" i="5"/>
  <c r="AN11" i="5"/>
  <c r="L17" i="5"/>
  <c r="BI17" i="5"/>
  <c r="CP17" i="5"/>
  <c r="BZ11" i="5"/>
  <c r="E12" i="5"/>
  <c r="BZ14" i="4"/>
  <c r="BQ14" i="4"/>
  <c r="AP23" i="4"/>
  <c r="BA14" i="4"/>
  <c r="CH20" i="4"/>
  <c r="N23" i="4"/>
  <c r="BI14" i="4"/>
  <c r="L14" i="4"/>
  <c r="AZ20" i="4"/>
  <c r="CD14" i="4"/>
  <c r="AN14" i="4"/>
  <c r="E17" i="4"/>
  <c r="E14" i="4"/>
  <c r="CP14" i="4"/>
  <c r="T23" i="4"/>
  <c r="AF23" i="4"/>
  <c r="Z23" i="4"/>
  <c r="AD20" i="4"/>
  <c r="BV20" i="4"/>
  <c r="F14" i="4"/>
  <c r="BE14" i="4"/>
  <c r="CL14" i="4"/>
  <c r="AN20" i="4"/>
  <c r="BZ20" i="4"/>
  <c r="R14" i="4"/>
  <c r="BM14" i="4"/>
  <c r="CU14" i="4"/>
  <c r="X14" i="4"/>
  <c r="BQ6" i="3"/>
  <c r="X6" i="3"/>
  <c r="BA6" i="3"/>
  <c r="CH6" i="3"/>
  <c r="E9" i="3"/>
  <c r="BA12" i="3"/>
  <c r="CH12" i="3"/>
  <c r="E7" i="3"/>
  <c r="C6" i="14" s="1"/>
  <c r="N15" i="3"/>
  <c r="BM12" i="3"/>
  <c r="BI6" i="3"/>
  <c r="AN12" i="3"/>
  <c r="BZ12" i="3"/>
  <c r="AP15" i="3"/>
  <c r="AZ6" i="3"/>
  <c r="CD6" i="3"/>
  <c r="T15" i="3"/>
  <c r="AD12" i="3"/>
  <c r="BV12" i="3"/>
  <c r="Z15" i="3"/>
  <c r="AF15" i="3"/>
  <c r="CU6" i="3"/>
  <c r="AZ12" i="3"/>
  <c r="CD12" i="3"/>
  <c r="H15" i="3"/>
  <c r="AD6" i="3"/>
  <c r="BV6" i="3"/>
  <c r="AN6" i="3"/>
  <c r="BZ6" i="3"/>
  <c r="BI12" i="9"/>
  <c r="E6" i="9"/>
  <c r="CP6" i="9"/>
  <c r="BA12" i="9"/>
  <c r="L12" i="9"/>
  <c r="E7" i="9"/>
  <c r="E8" i="9"/>
  <c r="CD14" i="8"/>
  <c r="CH8" i="8"/>
  <c r="AZ8" i="8"/>
  <c r="BA8" i="8"/>
  <c r="E9" i="8"/>
  <c r="C12" i="14" s="1"/>
  <c r="E10" i="8"/>
  <c r="CH26" i="7"/>
  <c r="AZ26" i="7"/>
  <c r="BA32" i="7"/>
  <c r="E27" i="7"/>
  <c r="E28" i="7"/>
  <c r="CD32" i="7"/>
  <c r="CD14" i="6"/>
  <c r="CH8" i="6"/>
  <c r="AZ8" i="6"/>
  <c r="BA8" i="6"/>
  <c r="E9" i="6"/>
  <c r="E10" i="6"/>
  <c r="E11" i="5"/>
  <c r="BA17" i="5"/>
  <c r="CH17" i="5"/>
  <c r="AZ17" i="5"/>
  <c r="E13" i="5"/>
  <c r="E14" i="5"/>
  <c r="CD17" i="5"/>
  <c r="BV14" i="4"/>
  <c r="CH14" i="4"/>
  <c r="CD20" i="4"/>
  <c r="BA20" i="4"/>
  <c r="AZ14" i="4"/>
  <c r="E15" i="4"/>
  <c r="C7" i="14" s="1"/>
  <c r="E16" i="4"/>
  <c r="AD14" i="4"/>
  <c r="CP12" i="3"/>
  <c r="E6" i="3"/>
  <c r="F6" i="3"/>
  <c r="BE12" i="3"/>
  <c r="CL12" i="3"/>
  <c r="E8" i="3"/>
  <c r="BM6" i="3"/>
  <c r="L12" i="3"/>
  <c r="R12" i="3"/>
  <c r="C69" i="1"/>
  <c r="D69" i="1"/>
  <c r="G69" i="1"/>
  <c r="M69" i="1"/>
  <c r="N69" i="1"/>
  <c r="F49" i="14" s="1"/>
  <c r="S69" i="1"/>
  <c r="T69" i="1"/>
  <c r="F51" i="14" s="1"/>
  <c r="Z69" i="1"/>
  <c r="F52" i="14" s="1"/>
  <c r="AE69" i="1"/>
  <c r="AF69" i="1"/>
  <c r="F50" i="14" s="1"/>
  <c r="AO69" i="1"/>
  <c r="AP69" i="1"/>
  <c r="F53" i="14" s="1"/>
  <c r="BB69" i="1"/>
  <c r="BC69" i="1"/>
  <c r="F62" i="14" s="1"/>
  <c r="BF69" i="1"/>
  <c r="BG69" i="1"/>
  <c r="F64" i="14" s="1"/>
  <c r="BJ69" i="1"/>
  <c r="BK69" i="1"/>
  <c r="F65" i="14" s="1"/>
  <c r="BN69" i="1"/>
  <c r="BO69" i="1"/>
  <c r="F63" i="14" s="1"/>
  <c r="BW69" i="1"/>
  <c r="BX69" i="1"/>
  <c r="I79" i="14" s="1"/>
  <c r="CA69" i="1"/>
  <c r="CB69" i="1"/>
  <c r="I81" i="14" s="1"/>
  <c r="CE69" i="1"/>
  <c r="CI69" i="1"/>
  <c r="CJ69" i="1"/>
  <c r="I77" i="14" s="1"/>
  <c r="CM69" i="1"/>
  <c r="Y69" i="1"/>
  <c r="CN69" i="1"/>
  <c r="I80" i="14" s="1"/>
  <c r="CR69" i="1"/>
  <c r="CS69" i="1"/>
  <c r="CW69" i="1"/>
  <c r="CX69" i="1"/>
  <c r="DB69" i="1"/>
  <c r="DC69" i="1"/>
  <c r="DV69" i="1"/>
  <c r="F17" i="14"/>
  <c r="F18" i="14"/>
  <c r="F16" i="14"/>
  <c r="F15" i="14"/>
  <c r="DT73" i="1"/>
  <c r="DS73" i="1"/>
  <c r="DR73" i="1"/>
  <c r="DQ73" i="1"/>
  <c r="DP73" i="1"/>
  <c r="DO73" i="1"/>
  <c r="DN73" i="1"/>
  <c r="DM73" i="1"/>
  <c r="DL73" i="1"/>
  <c r="DK73" i="1"/>
  <c r="DJ73" i="1"/>
  <c r="DI73" i="1"/>
  <c r="DH73" i="1"/>
  <c r="DG73" i="1"/>
  <c r="DF73" i="1"/>
  <c r="DE73" i="1"/>
  <c r="CZ74" i="1"/>
  <c r="CZ73" i="1"/>
  <c r="CU74" i="1"/>
  <c r="CU73" i="1"/>
  <c r="CP74" i="1"/>
  <c r="CP73" i="1"/>
  <c r="CL74" i="1"/>
  <c r="CL73" i="1"/>
  <c r="F77" i="14" s="1"/>
  <c r="CH74" i="1"/>
  <c r="CH73" i="1"/>
  <c r="F79" i="14" s="1"/>
  <c r="CD74" i="1"/>
  <c r="CD73" i="1"/>
  <c r="F80" i="14" s="1"/>
  <c r="BZ74" i="1"/>
  <c r="BZ73" i="1"/>
  <c r="F78" i="14" s="1"/>
  <c r="BV74" i="1"/>
  <c r="BV73" i="1"/>
  <c r="F81" i="14" s="1"/>
  <c r="BQ74" i="1"/>
  <c r="BQ73" i="1"/>
  <c r="BM74" i="1"/>
  <c r="BM75" i="1" s="1"/>
  <c r="BI74" i="1"/>
  <c r="BI73" i="1"/>
  <c r="C59" i="14" s="1"/>
  <c r="BE74" i="1"/>
  <c r="BE73" i="1"/>
  <c r="BA74" i="1"/>
  <c r="BA73" i="1"/>
  <c r="AZ74" i="1"/>
  <c r="AZ73" i="1"/>
  <c r="AN74" i="1"/>
  <c r="AN73" i="1"/>
  <c r="F29" i="14" s="1"/>
  <c r="AD74" i="1"/>
  <c r="AD73" i="1"/>
  <c r="X74" i="1"/>
  <c r="X73" i="1"/>
  <c r="F28" i="14" s="1"/>
  <c r="R74" i="1"/>
  <c r="R73" i="1"/>
  <c r="C148" i="14" s="1"/>
  <c r="L74" i="1"/>
  <c r="L73" i="1"/>
  <c r="DV72" i="1"/>
  <c r="DV71" i="1"/>
  <c r="DC72" i="1"/>
  <c r="DC71" i="1"/>
  <c r="DB72" i="1"/>
  <c r="DB71" i="1"/>
  <c r="CX72" i="1"/>
  <c r="CX71" i="1"/>
  <c r="CW72" i="1"/>
  <c r="CW71" i="1"/>
  <c r="CS72" i="1"/>
  <c r="CS71" i="1"/>
  <c r="CR72" i="1"/>
  <c r="CR71" i="1"/>
  <c r="CN72" i="1"/>
  <c r="CN71" i="1"/>
  <c r="CM72" i="1"/>
  <c r="CM71" i="1"/>
  <c r="CJ72" i="1"/>
  <c r="CJ71" i="1"/>
  <c r="CI72" i="1"/>
  <c r="CI71" i="1"/>
  <c r="CF72" i="1"/>
  <c r="CF71" i="1"/>
  <c r="CE72" i="1"/>
  <c r="CE71" i="1"/>
  <c r="CB72" i="1"/>
  <c r="CB71" i="1"/>
  <c r="CA72" i="1"/>
  <c r="CA71" i="1"/>
  <c r="BX72" i="1"/>
  <c r="BX71" i="1"/>
  <c r="BW72" i="1"/>
  <c r="BW71" i="1"/>
  <c r="BO72" i="1"/>
  <c r="BO71" i="1"/>
  <c r="BN72" i="1"/>
  <c r="BN71" i="1"/>
  <c r="BK72" i="1"/>
  <c r="BK71" i="1"/>
  <c r="BJ72" i="1"/>
  <c r="BJ71" i="1"/>
  <c r="BG72" i="1"/>
  <c r="BG71" i="1"/>
  <c r="BF72" i="1"/>
  <c r="BF71" i="1"/>
  <c r="BC72" i="1"/>
  <c r="BC71" i="1"/>
  <c r="BB72" i="1"/>
  <c r="BB71" i="1"/>
  <c r="AP72" i="1"/>
  <c r="AP71" i="1"/>
  <c r="AO72" i="1"/>
  <c r="AO71" i="1"/>
  <c r="AF72" i="1"/>
  <c r="AF71" i="1"/>
  <c r="AE72" i="1"/>
  <c r="AE71" i="1"/>
  <c r="Z72" i="1"/>
  <c r="Z71" i="1"/>
  <c r="Y72" i="1"/>
  <c r="Y71" i="1"/>
  <c r="T72" i="1"/>
  <c r="T71" i="1"/>
  <c r="S72" i="1"/>
  <c r="S71" i="1"/>
  <c r="N72" i="1"/>
  <c r="N71" i="1"/>
  <c r="M72" i="1"/>
  <c r="M71" i="1"/>
  <c r="G72" i="1"/>
  <c r="G71" i="1"/>
  <c r="D72" i="1"/>
  <c r="D71" i="1"/>
  <c r="F74" i="1"/>
  <c r="F73" i="1"/>
  <c r="F24" i="14" s="1"/>
  <c r="C72" i="1"/>
  <c r="C71" i="1"/>
  <c r="E26" i="4" l="1"/>
  <c r="AZ75" i="1"/>
  <c r="DH74" i="1"/>
  <c r="DH75" i="1" s="1"/>
  <c r="C73" i="14"/>
  <c r="C74" i="14"/>
  <c r="DI74" i="1"/>
  <c r="DI75" i="1" s="1"/>
  <c r="C75" i="14"/>
  <c r="DJ74" i="1"/>
  <c r="DJ75" i="1" s="1"/>
  <c r="C76" i="14"/>
  <c r="DK74" i="1"/>
  <c r="DK75" i="1" s="1"/>
  <c r="DT74" i="1"/>
  <c r="DT75" i="1" s="1"/>
  <c r="C83" i="14"/>
  <c r="C77" i="14"/>
  <c r="DL74" i="1"/>
  <c r="DL75" i="1" s="1"/>
  <c r="C78" i="14"/>
  <c r="DM74" i="1"/>
  <c r="DM75" i="1" s="1"/>
  <c r="DN74" i="1"/>
  <c r="DN75" i="1" s="1"/>
  <c r="C79" i="14"/>
  <c r="DO74" i="1"/>
  <c r="DO75" i="1" s="1"/>
  <c r="C80" i="14"/>
  <c r="BA75" i="1"/>
  <c r="C56" i="14"/>
  <c r="DQ74" i="1"/>
  <c r="DQ75" i="1" s="1"/>
  <c r="C82" i="14"/>
  <c r="BE75" i="1"/>
  <c r="C58" i="14"/>
  <c r="DF74" i="1"/>
  <c r="DF75" i="1" s="1"/>
  <c r="C72" i="14"/>
  <c r="C85" i="14"/>
  <c r="DR74" i="1"/>
  <c r="DR75" i="1" s="1"/>
  <c r="F25" i="14"/>
  <c r="L75" i="1"/>
  <c r="F33" i="14" s="1"/>
  <c r="DP74" i="1"/>
  <c r="DP75" i="1" s="1"/>
  <c r="C81" i="14"/>
  <c r="C84" i="14"/>
  <c r="DG74" i="1"/>
  <c r="DG75" i="1" s="1"/>
  <c r="DS74" i="1"/>
  <c r="DS75" i="1" s="1"/>
  <c r="C86" i="14"/>
  <c r="DE74" i="1"/>
  <c r="DE75" i="1" s="1"/>
  <c r="C71" i="14"/>
  <c r="R68" i="1"/>
  <c r="F27" i="14"/>
  <c r="AD68" i="1"/>
  <c r="CL68" i="1"/>
  <c r="BI75" i="1"/>
  <c r="AN75" i="1"/>
  <c r="F37" i="14" s="1"/>
  <c r="CP75" i="1"/>
  <c r="Z78" i="1"/>
  <c r="C19" i="14" s="1"/>
  <c r="F19" i="14"/>
  <c r="AZ68" i="1"/>
  <c r="BV75" i="1"/>
  <c r="AF78" i="1"/>
  <c r="C17" i="14" s="1"/>
  <c r="CL75" i="1"/>
  <c r="N78" i="1"/>
  <c r="C16" i="14" s="1"/>
  <c r="T78" i="1"/>
  <c r="C18" i="14" s="1"/>
  <c r="H78" i="1"/>
  <c r="C15" i="14" s="1"/>
  <c r="BZ75" i="1"/>
  <c r="F68" i="1"/>
  <c r="CD68" i="1"/>
  <c r="X75" i="1"/>
  <c r="F36" i="14" s="1"/>
  <c r="CH75" i="1"/>
  <c r="F75" i="1"/>
  <c r="F32" i="14" s="1"/>
  <c r="R75" i="1"/>
  <c r="F35" i="14" s="1"/>
  <c r="BA68" i="1"/>
  <c r="CZ75" i="1"/>
  <c r="BV68" i="1"/>
  <c r="AD75" i="1"/>
  <c r="F34" i="14" s="1"/>
  <c r="BQ75" i="1"/>
  <c r="CD75" i="1"/>
  <c r="CU75" i="1"/>
  <c r="AN68" i="1"/>
  <c r="BZ68" i="1"/>
  <c r="CH68" i="1"/>
  <c r="BE68" i="1"/>
  <c r="L68" i="1"/>
  <c r="BI68" i="1"/>
  <c r="CP68" i="1"/>
  <c r="BM68" i="1"/>
  <c r="CU68" i="1"/>
  <c r="X68" i="1"/>
  <c r="BQ68" i="1"/>
  <c r="CZ68" i="1"/>
  <c r="DV68" i="1"/>
  <c r="DC68" i="1"/>
  <c r="DB68" i="1"/>
  <c r="CX68" i="1"/>
  <c r="CW68" i="1"/>
  <c r="CS68" i="1"/>
  <c r="CR68" i="1"/>
  <c r="CN68" i="1"/>
  <c r="CM68" i="1"/>
  <c r="CJ68" i="1"/>
  <c r="CI68" i="1"/>
  <c r="CF68" i="1"/>
  <c r="CE68" i="1"/>
  <c r="CB68" i="1"/>
  <c r="CA68" i="1"/>
  <c r="BX68" i="1"/>
  <c r="BW68" i="1"/>
  <c r="BO68" i="1"/>
  <c r="BN68" i="1"/>
  <c r="BK68" i="1"/>
  <c r="BJ68" i="1"/>
  <c r="BG68" i="1"/>
  <c r="BF68" i="1"/>
  <c r="BC68" i="1"/>
  <c r="BB68" i="1"/>
  <c r="AP68" i="1"/>
  <c r="AO68" i="1"/>
  <c r="AF68" i="1"/>
  <c r="AE68" i="1"/>
  <c r="Z68" i="1"/>
  <c r="Y68" i="1"/>
  <c r="T68" i="1"/>
  <c r="S68" i="1"/>
  <c r="N68" i="1"/>
  <c r="M68" i="1"/>
  <c r="H68" i="1"/>
  <c r="G68" i="1"/>
  <c r="D68" i="1"/>
  <c r="C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tc={040B81C1-118E-487D-B9DA-0D1908D4F7D1}</author>
    <author>tc={2F2571FE-6B70-4B56-98E5-D3E10D646B72}</author>
    <author>tc={A68D2FA1-1785-4813-AC3D-3B8C1BEEC98F}</author>
    <author>tc={2E25152A-F056-4100-A4F5-D5F72929A2E3}</author>
    <author>tc={E1EBE68B-C5C0-432C-A73C-E0A9382EC4E0}</author>
    <author>tc={E975E16E-D8FE-4B57-910A-D96340116F7D}</author>
  </authors>
  <commentList>
    <comment ref="EC2" authorId="0" shapeId="0" xr:uid="{040B81C1-118E-487D-B9DA-0D1908D4F7D1}">
      <text>
        <t>[Threaded comment]
Your version of Excel allows you to read this threaded comment; however, any edits to it will get removed if the file is opened in a newer version of Excel. Learn more: https://go.microsoft.com/fwlink/?linkid=870924
Comment:
    What do we want to list as? Every 2 months or every month?
Most restrictive would be every month</t>
      </text>
    </comment>
    <comment ref="EE18" authorId="1" shapeId="0" xr:uid="{2F2571FE-6B70-4B56-98E5-D3E10D646B72}">
      <text>
        <t xml:space="preserve">[Threaded comment]
Your version of Excel allows you to read this threaded comment; however, any edits to it will get removed if the file is opened in a newer version of Excel. Learn more: https://go.microsoft.com/fwlink/?linkid=870924
Comment:
    Said "usually more than 1 face to face per month" but didn’t give any other detail, I listed as 1 per month as the minimum is that ok?
</t>
      </text>
    </comment>
    <comment ref="EB34" authorId="2" shapeId="0" xr:uid="{A68D2FA1-1785-4813-AC3D-3B8C1BEEC98F}">
      <text>
        <t>[Threaded comment]
Your version of Excel allows you to read this threaded comment; however, any edits to it will get removed if the file is opened in a newer version of Excel. Learn more: https://go.microsoft.com/fwlink/?linkid=870924
Comment:
    What do we want to list this as?
Most restrictive would be face to face every 2 months.</t>
      </text>
    </comment>
    <comment ref="EC34" authorId="3" shapeId="0" xr:uid="{2E25152A-F056-4100-A4F5-D5F72929A2E3}">
      <text>
        <t>[Threaded comment]
Your version of Excel allows you to read this threaded comment; however, any edits to it will get removed if the file is opened in a newer version of Excel. Learn more: https://go.microsoft.com/fwlink/?linkid=870924
Comment:
    1 face to face every month or 1 face to face every two months?</t>
      </text>
    </comment>
    <comment ref="EB49" authorId="4" shapeId="0" xr:uid="{E1EBE68B-C5C0-432C-A73C-E0A9382EC4E0}">
      <text>
        <t>[Threaded comment]
Your version of Excel allows you to read this threaded comment; however, any edits to it will get removed if the file is opened in a newer version of Excel. Learn more: https://go.microsoft.com/fwlink/?linkid=870924
Comment:
    Do we want to list this as not req or electronic?
Most restrictive would be electronic</t>
      </text>
    </comment>
    <comment ref="EB55" authorId="5" shapeId="0" xr:uid="{E975E16E-D8FE-4B57-910A-D96340116F7D}">
      <text>
        <t xml:space="preserve">[Threaded comment]
Your version of Excel allows you to read this threaded comment; however, any edits to it will get removed if the file is opened in a newer version of Excel. Learn more: https://go.microsoft.com/fwlink/?linkid=870924
Comment:
    Not req or electronic reporting?
Most restrictive would be electronic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tc={D5E9BAE8-AECA-4A3C-84B4-BBE0B8799AAF}</author>
    <author>tc={7AED3877-79DE-4D32-B180-65050CD1C832}</author>
  </authors>
  <commentList>
    <comment ref="EC2" authorId="0" shapeId="0" xr:uid="{D5E9BAE8-AECA-4A3C-84B4-BBE0B8799AAF}">
      <text>
        <t>[Threaded comment]
Your version of Excel allows you to read this threaded comment; however, any edits to it will get removed if the file is opened in a newer version of Excel. Learn more: https://go.microsoft.com/fwlink/?linkid=870924
Comment:
    What do we want to list as? Every 2 months or every month?
Most restrictive would be every month</t>
      </text>
    </comment>
    <comment ref="EB7" authorId="1" shapeId="0" xr:uid="{7AED3877-79DE-4D32-B180-65050CD1C832}">
      <text>
        <t>[Threaded comment]
Your version of Excel allows you to read this threaded comment; however, any edits to it will get removed if the file is opened in a newer version of Excel. Learn more: https://go.microsoft.com/fwlink/?linkid=870924
Comment:
    Do we want to list this as not req or electronic?
Most restrictive would be electronic</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tc={FD78A0AA-5FA9-485D-9107-49242A5398CB}</author>
    <author>tc={E43B8DA9-B594-4C2B-A428-1D112A47D203}</author>
    <author>tc={8C662F20-2227-468C-B56D-9B1B4D74BA1E}</author>
  </authors>
  <commentList>
    <comment ref="EE7" authorId="0" shapeId="0" xr:uid="{FD78A0AA-5FA9-485D-9107-49242A5398CB}">
      <text>
        <t xml:space="preserve">[Threaded comment]
Your version of Excel allows you to read this threaded comment; however, any edits to it will get removed if the file is opened in a newer version of Excel. Learn more: https://go.microsoft.com/fwlink/?linkid=870924
Comment:
    Said "usually more than 1 face to face per month" but didn’t give any other detail, I listed as 1 per month as the minimum is that ok?
</t>
      </text>
    </comment>
    <comment ref="EB15" authorId="1" shapeId="0" xr:uid="{E43B8DA9-B594-4C2B-A428-1D112A47D203}">
      <text>
        <t>[Threaded comment]
Your version of Excel allows you to read this threaded comment; however, any edits to it will get removed if the file is opened in a newer version of Excel. Learn more: https://go.microsoft.com/fwlink/?linkid=870924
Comment:
    What do we want to list this as?
Most restrictive would be face to face every 2 months.</t>
      </text>
    </comment>
    <comment ref="EC15" authorId="2" shapeId="0" xr:uid="{8C662F20-2227-468C-B56D-9B1B4D74BA1E}">
      <text>
        <t>[Threaded comment]
Your version of Excel allows you to read this threaded comment; however, any edits to it will get removed if the file is opened in a newer version of Excel. Learn more: https://go.microsoft.com/fwlink/?linkid=870924
Comment:
    1 face to face every month or 1 face to face every two months?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tc={0BCF2E95-E36D-469E-99D6-EFDA2121D9D4}</author>
  </authors>
  <commentList>
    <comment ref="EB3" authorId="0" shapeId="0" xr:uid="{0BCF2E95-E36D-469E-99D6-EFDA2121D9D4}">
      <text>
        <t xml:space="preserve">[Threaded comment]
Your version of Excel allows you to read this threaded comment; however, any edits to it will get removed if the file is opened in a newer version of Excel. Learn more: https://go.microsoft.com/fwlink/?linkid=870924
Comment:
    Not req or electronic reporting?
Most restrictive would be electronic </t>
      </text>
    </comment>
  </commentList>
</comments>
</file>

<file path=xl/sharedStrings.xml><?xml version="1.0" encoding="utf-8"?>
<sst xmlns="http://schemas.openxmlformats.org/spreadsheetml/2006/main" count="8095" uniqueCount="770">
  <si>
    <t>1. County</t>
  </si>
  <si>
    <t>4. What is the total number of active people under supervision? (This should be the same number that was reported to PCCD).</t>
  </si>
  <si>
    <t>5. What is the total number of staff dedicated to the supervision of active people under supervision?</t>
  </si>
  <si>
    <t xml:space="preserve">6. Do you have staff dedicated to supervising ONLY people that have scored as a low risk? (no moderate, high, or very high-risk cases) </t>
  </si>
  <si>
    <t>6A. How many staff are assigned to supervising low-risk caseloads?</t>
  </si>
  <si>
    <t>6B. What is the average size of a low-risk caseload assigned to a single staff person?</t>
  </si>
  <si>
    <t>6C. What is the required minimum number of face-to-face contacts? This includes virtual contact in accordance with current standards. [Select one]</t>
  </si>
  <si>
    <t>6D. Comments/Additional Reporting Requirements:</t>
  </si>
  <si>
    <t>7. Do you have staff dedicated to supervising ONLY people that are moderate or medium risk? (no low, high, or very high cases)</t>
  </si>
  <si>
    <t>7A. How many staff are assigned to supervise the moderate or medium risk caseloads?</t>
  </si>
  <si>
    <t>7B. What is the average size of a moderate or medium risk caseload assigned to a single staff person?</t>
  </si>
  <si>
    <t>7C. What is the required minimum number of face-to-face contacts? This includes virtual contact in accordance with current standards. [Select one]</t>
  </si>
  <si>
    <t>7D. Comments/Additional Reporting Requirements</t>
  </si>
  <si>
    <t>8. Do you have staff dedicated to supervising ONLY people that are high-risk? (no low, moderate or very high-risk cases)</t>
  </si>
  <si>
    <t>8A. How many staff are assigned to supervising the high-risk caseloads?</t>
  </si>
  <si>
    <t>8B. What is the average size of a high-risk caseload assigned to a single staff person?</t>
  </si>
  <si>
    <t>8C. What is the required minimum number of face-to-face contacts? This includes virtual contact in accordance with current standards. [Select one]</t>
  </si>
  <si>
    <t>8D. Comments/Additional Reporting Requirements</t>
  </si>
  <si>
    <t>9. Do you have staff dedicated to supervising ONLY people that are very high-risk? (no low, moderate or high-risk cases)</t>
  </si>
  <si>
    <t>9A. How many staff are assigned to supervise the very high-risk caseloads?</t>
  </si>
  <si>
    <t>9B. What is the average size of a very high-risk caseload assigned to a single staff person?</t>
  </si>
  <si>
    <t>9C. What is the required minimum number of face-to-face contacts? This includes virtual contact in accordance with current standards. [Select one]</t>
  </si>
  <si>
    <t xml:space="preserve">9D. Comments/Additional Reporting Requirements </t>
  </si>
  <si>
    <t>10. Do you have staff dedicated to supervising ONLY people that are moderate/medium AND high OR very high-risk? (no low-risk cases)</t>
  </si>
  <si>
    <t>10A. How many staff are assigned to supervise the moderate and high-risk caseloads?</t>
  </si>
  <si>
    <t>10B. What is the average size of a moderate and high-risk caseload assigned to a single staff person?</t>
  </si>
  <si>
    <t>10C. What is the required minimum number of face-to-face contacts for people who are moderate risk? This includes virtual contact in accordance with current standards. [Select one]</t>
  </si>
  <si>
    <t>10D. What is the required minimum number of face-to-face contacts for people who are high risk? This includes virtual contact in accordance with current standards. [Select one]</t>
  </si>
  <si>
    <t>10E. What is the required minimum number of face-to-face contacts for people who are very-high risk? This includes virtual contact in accordance with current standards.[Select one]</t>
  </si>
  <si>
    <t xml:space="preserve">10F. Comments/Additional Reporting Requirements </t>
  </si>
  <si>
    <t>Do you have staff dedicated to supervising a MIXED caseload of people are low, moderate, high, and very high?</t>
  </si>
  <si>
    <t>11A. How many staff are assigned to supervising the mixed caseloads?</t>
  </si>
  <si>
    <t>11B. What is the average size of a mixed caseload assigned to a single staff person?</t>
  </si>
  <si>
    <t xml:space="preserve">11C. What is the required minimum number of face-to-face contacts for people who are low risk? This includes virtual contact in accordance with current standards. [Select one] </t>
  </si>
  <si>
    <t>11D. What is the required minimum number of face-to-face contacts for people who are moderate risk? This includes virtual contact in accordance with current standards. [Select one]</t>
  </si>
  <si>
    <t>11E. What is the required minimum number of face-to-face contacts for people who are high-risk? This includes virtual contact in accordance with current standards. [Select one]</t>
  </si>
  <si>
    <t>11F. What is the required minimum number of face-to-face contacts for people who are very-high risk? This includes virtual contact in accordance with current standards. [Select one]</t>
  </si>
  <si>
    <t>11G. Comments/Additional Reporting Requirements</t>
  </si>
  <si>
    <t>12. Do you have problem solving courts?</t>
  </si>
  <si>
    <t>12A. Do you have a Drug Court?</t>
  </si>
  <si>
    <t>i. How many staff are assigned to supervising Drug Court participants?</t>
  </si>
  <si>
    <t>ii. What is the average caseload of a staff person in the Drug Court?</t>
  </si>
  <si>
    <t>iii. Comments</t>
  </si>
  <si>
    <t>12B. Do you have a Mental Health Court?</t>
  </si>
  <si>
    <t>i. How many staff are assigned to the supervising Mental Health Court participants?</t>
  </si>
  <si>
    <t>ii. What is the average caseload of a staff person in the Mental Health Court?</t>
  </si>
  <si>
    <t>12C. Do you have a Veteran's Court?</t>
  </si>
  <si>
    <t>i. How many staff are assigned to supervising Veterans' Court participants?</t>
  </si>
  <si>
    <t>ii. What is the average caseload of a staff person in the Veterans' Court?</t>
  </si>
  <si>
    <t xml:space="preserve">iii. Comments </t>
  </si>
  <si>
    <t>12D. Do you have a DUI Court?</t>
  </si>
  <si>
    <t>i. How many staff are assigned to supervising DUI Court participants?</t>
  </si>
  <si>
    <t>ii. What is the average caseload of a staff person in the DUI Court?</t>
  </si>
  <si>
    <t>12E. Do you have another type of problem solving court?</t>
  </si>
  <si>
    <t>i. What type of court?</t>
  </si>
  <si>
    <t>ii. How many staff are assigned to supervising court participants?</t>
  </si>
  <si>
    <t>iii. What is the average caseload of a staff person in the Court?</t>
  </si>
  <si>
    <t>iv. Comments</t>
  </si>
  <si>
    <t>13. Do you have staff dedicated to supervising people who have been convicted of a sexual offense?</t>
  </si>
  <si>
    <t>13A. How many staff members are assigned to supervise the caseload for people convicted of a sexual offense?</t>
  </si>
  <si>
    <t>13B. What is the average size of the caseload for people convicted of a sexual offense assigned to a single staff person?</t>
  </si>
  <si>
    <t>13C. Comments</t>
  </si>
  <si>
    <t xml:space="preserve">14. Do you have staff dedicated to supervising people who have been convicted of domestic violence related offenses? </t>
  </si>
  <si>
    <t>14A. How many staff are assigned to supervise the caseload for people convicted of a domestic violence related offense?</t>
  </si>
  <si>
    <t>14B. What is the average size of the caseload for people convicted of a domestic violence related offense assigned to a single staff person?</t>
  </si>
  <si>
    <t>14C. Comments</t>
  </si>
  <si>
    <t>15. Do you have staff dedicated to supervising people who have been convicted of DUI?</t>
  </si>
  <si>
    <t>15A. How many staff are assigned to supervise the caseload for people convicted of a DUI?</t>
  </si>
  <si>
    <t>15B. What is the average size of the caseload for people convicted of a DUI assigned to a single staff person?</t>
  </si>
  <si>
    <t xml:space="preserve">15C. Comments </t>
  </si>
  <si>
    <t>16. Do you have staff dedicated to supervising people who have a mental health diagnosis?</t>
  </si>
  <si>
    <t>16A. How many staff are assigned to supervise the mental health caseload?</t>
  </si>
  <si>
    <t>16B. What is the average size of the mental health caseload assigned to a single staff person?</t>
  </si>
  <si>
    <t>16C. Comments</t>
  </si>
  <si>
    <t>17. Do you have staff dedicated to supervising people who are female?</t>
  </si>
  <si>
    <t>17A. How many staff are assigned to supervise the caseload for females?</t>
  </si>
  <si>
    <t>17B. What is the average size of the caseload for females assigned to a single staff person?</t>
  </si>
  <si>
    <t>17C. Comments</t>
  </si>
  <si>
    <t>18. Do you have staff dedicated to supervising another type of specialized caseload not previously indicated?</t>
  </si>
  <si>
    <t>18A. What is the target population of the specialized caseload?</t>
  </si>
  <si>
    <t>18B. How many staff are assigned to supervise the caseload?</t>
  </si>
  <si>
    <t>18C. What is the average size of the caseload assigned to a single staff person?</t>
  </si>
  <si>
    <t xml:space="preserve">18D. Comments </t>
  </si>
  <si>
    <t>18E. Is there another type of specialized caseload that you have staff dedicated to that was not previously indicated?</t>
  </si>
  <si>
    <t>18F. What is the target population of the specialized caseload?</t>
  </si>
  <si>
    <t>18G. How many staff are assigned to supervise the caseload?</t>
  </si>
  <si>
    <t>18H. What is the average size of a staff person assigned to the caseload?</t>
  </si>
  <si>
    <t>18I. Comments</t>
  </si>
  <si>
    <t>Do you have one more specialized caseload that you have staff dedicated to that was not previously indicated?</t>
  </si>
  <si>
    <t>18K. What is the target population of the specialized caseload?</t>
  </si>
  <si>
    <t>18L. How many staff are assigned to supervise the caseload?</t>
  </si>
  <si>
    <t>18M. What is the average size of a staff person assigned to the caseload?</t>
  </si>
  <si>
    <t>18N. Comments</t>
  </si>
  <si>
    <t>19. What are the other duties of staff (primary responsibility is supervision) within the department? (Check all that apply)</t>
  </si>
  <si>
    <t>20. On average, what percentage of a staff's (primary responsibility of supervision) workload on a weekly basis is dedicated to performing tasks that are directly related to supervision?</t>
  </si>
  <si>
    <t>21. Comments or significant changes from last year's survey</t>
  </si>
  <si>
    <t>Other (Free text)</t>
  </si>
  <si>
    <t>Arrest/Warrant Service/Searches</t>
  </si>
  <si>
    <t>Attending regular court hearings such as pleas and/or sentencings</t>
  </si>
  <si>
    <t>Computing sentencing guidelines (not including violations)</t>
  </si>
  <si>
    <t>Courthouse of courtroom security</t>
  </si>
  <si>
    <t>CRN's</t>
  </si>
  <si>
    <t>Departmental instructors (providing training to staff)</t>
  </si>
  <si>
    <t>DNA Registration</t>
  </si>
  <si>
    <t>Drug testing (primary method)</t>
  </si>
  <si>
    <t>Duty Days</t>
  </si>
  <si>
    <t>Facilitating or teaching groups/classes</t>
  </si>
  <si>
    <t>Intakes</t>
  </si>
  <si>
    <t>Office maintenance</t>
  </si>
  <si>
    <t>Parole investigations</t>
  </si>
  <si>
    <t>SORNA Registration</t>
  </si>
  <si>
    <t>Transports/ extraditions</t>
  </si>
  <si>
    <t>Writing presentence investigations</t>
  </si>
  <si>
    <t>Mckean</t>
  </si>
  <si>
    <t>No</t>
  </si>
  <si>
    <t>Yes</t>
  </si>
  <si>
    <t>One face-to-face contact per month</t>
  </si>
  <si>
    <t>One face-to-face contact every two weeks</t>
  </si>
  <si>
    <t>Jefferson</t>
  </si>
  <si>
    <t xml:space="preserve">Depends on the circumstances.  Some out-of-county low-risk cases are enrolled in ProTrack monitoring.  Other cases may be seen face-to-face every 2 or 3 months.  </t>
  </si>
  <si>
    <t>One face-to-face contact every two months</t>
  </si>
  <si>
    <t>Cases requiring Intensive supervision will be seen 2-3 times per week.</t>
  </si>
  <si>
    <t>This caseload combines Drug Court and RIP D&amp;A.</t>
  </si>
  <si>
    <t>This number accounts for 50 Active Cases and 58 Inactive Cases.</t>
  </si>
  <si>
    <t>This number accounts for 152 Active Cases and 25 Inactive Cases.</t>
  </si>
  <si>
    <t>This caseload consists primarily of female offenders with MH diagnoses.  This number accounts for 40 Active Cases and 38 Inactive Cases.</t>
  </si>
  <si>
    <t>Greene</t>
  </si>
  <si>
    <t>Face-to-face contacts are not required</t>
  </si>
  <si>
    <t>Field contact and drug tests as necessary.</t>
  </si>
  <si>
    <t>Drug Court is just part of their duties, they also supervise regular caseload.</t>
  </si>
  <si>
    <t>ARD</t>
  </si>
  <si>
    <t>68 ARD cases + some regular cases.</t>
  </si>
  <si>
    <t>This does not factor in time off, number of hours spent in training, meetings etc.</t>
  </si>
  <si>
    <t>Adams</t>
  </si>
  <si>
    <t>One face-to-face contact every six months</t>
  </si>
  <si>
    <t>Low moderate are every two months and high moderate are once a month</t>
  </si>
  <si>
    <t>One face-to-face contact per week</t>
  </si>
  <si>
    <t>Caseload size for high risk is 40 and the very high risk is caseload size of 15-20</t>
  </si>
  <si>
    <t xml:space="preserve">This caseload has changed in 2024 due to moving them to officers based on supervision levels </t>
  </si>
  <si>
    <t xml:space="preserve">Our mental health officer has now left and we have had to disperse these cases among several officers  </t>
  </si>
  <si>
    <t>One in office, two in field or see weekly (4 times a month)</t>
  </si>
  <si>
    <t>Weekly (several days a week) or daily</t>
  </si>
  <si>
    <t>This officer carries a regular caseload along with a treatment court.  Currently the probation officer does not have anyone in drug court.</t>
  </si>
  <si>
    <t>The probation officer that does treatment court also carries a regular caseload.  Currently she has three participants in mental health court.</t>
  </si>
  <si>
    <t>The probation officer that does treatment court also carries a regular caseload.  Currently she has one participant in DUI court.</t>
  </si>
  <si>
    <t>This probation officer also carries a regular caseload.  Currently this officer is supervising three sex offenders.  This officer will also complete the initial registration for SORNA and submit the paperwork.</t>
  </si>
  <si>
    <t>We currently have three female probation officers and one male officer.  We attempt to keep all female offenders assigned to female officers with the exception of ARD's since they are not typically seen in person.</t>
  </si>
  <si>
    <t>ARD cases</t>
  </si>
  <si>
    <t>Two officers take all ARD cases.</t>
  </si>
  <si>
    <t xml:space="preserve">Felony Diversion </t>
  </si>
  <si>
    <t>One officer does all Felony Diversion cases.  This officer also has a regular caseload. Right now this officer has 9 Felony Diversion cases that are being supervised.</t>
  </si>
  <si>
    <t>DNA submissions</t>
  </si>
  <si>
    <t xml:space="preserve">There was a re-structuring of offices between counties.  Montour County's Chief PO retired and a Deputy Chief position was made.  The Columbia County Chief PO became Chief PO over both Counties.  </t>
  </si>
  <si>
    <t>Lebanon</t>
  </si>
  <si>
    <t>FTF every 4 months</t>
  </si>
  <si>
    <t>Low-Med 1x/mo; High-Med 2x/mo</t>
  </si>
  <si>
    <t>High Med 2x/mo</t>
  </si>
  <si>
    <t>FTF every 4 mo low min; Admin report on portal monthly</t>
  </si>
  <si>
    <t>Low Med 1x/mo; High Med 2x/mo</t>
  </si>
  <si>
    <t>Program in its first year.</t>
  </si>
  <si>
    <t>This officer was counted in the mixed caseload count previously because they also carry a caseload of Low Med cases, 30</t>
  </si>
  <si>
    <t xml:space="preserve">One DUI Court officer supervises 29 active DUI Court participants and 21 post-DUI Court individuals. Second DUI Court officer has only 7 active DUI Court participants and handles our EM caseload, 20 </t>
  </si>
  <si>
    <t>This officer also administratively tracks SO cases that are ARD, SSP/SIP and out of county transfers, 19 cases</t>
  </si>
  <si>
    <t>Out of county transfers</t>
  </si>
  <si>
    <t>Substance Use Disorder or dual occuring substance/MH</t>
  </si>
  <si>
    <t>The officer assigned to high-risk caseloads handles this caseload</t>
  </si>
  <si>
    <t>Carey Guides/BITS</t>
  </si>
  <si>
    <t>Allegheny</t>
  </si>
  <si>
    <t xml:space="preserve">As required/needed on a case by case basis </t>
  </si>
  <si>
    <t xml:space="preserve">as required/needed on a case by case basis </t>
  </si>
  <si>
    <t>as required/needed on a case by case basis</t>
  </si>
  <si>
    <t>Sex Offense Court  Domestic Violence Court  Pride Court (prostitution)</t>
  </si>
  <si>
    <t>Sex offense-4 officers   DV-5 officers   Pride-1 officer    Sex offense-60 on caseload DV-65 average caseload  Pride-23 on caseload</t>
  </si>
  <si>
    <t xml:space="preserve">This officer is our high risk mental health officer who supervises people with SMI who did not qualify for Mental Health Court </t>
  </si>
  <si>
    <t xml:space="preserve">Restitution </t>
  </si>
  <si>
    <t>Intercounty and Interstate (outgoing cases)</t>
  </si>
  <si>
    <t>Reentry</t>
  </si>
  <si>
    <t>Westmoreland</t>
  </si>
  <si>
    <t>Probation Officers will meet with low-risk offenders on a "case by case" basis depending on need.</t>
  </si>
  <si>
    <t>Huntingdon</t>
  </si>
  <si>
    <t>Only reporting by computer, phone, or mail.</t>
  </si>
  <si>
    <t xml:space="preserve">Just started a Regional Veterans Court on 1/1/2024. So far, there has been no applications received. </t>
  </si>
  <si>
    <t>My department has one adult probation officer that supervises all of the restrictive probation cases that the lead offense is DUI</t>
  </si>
  <si>
    <t>Wayne</t>
  </si>
  <si>
    <t>One face-to-face contact every three months</t>
  </si>
  <si>
    <t>Crawford</t>
  </si>
  <si>
    <t xml:space="preserve">D&amp;A RIP </t>
  </si>
  <si>
    <t>These officers have a mixed caseload but get all sex offense cases. They have approximately 20 sex offenders each with a mixed caseload to make a case load of 60 each.  20 + 40</t>
  </si>
  <si>
    <t xml:space="preserve">If a mental health diagnosis is known and addressed at the time of sentence, with the court, this officer is assigned the case.  Diagnosis after sentence is not an automatic transfer of caseload if a solid rapor is already established with current officer.   I do have other officers supervising cases with Mental health needs. </t>
  </si>
  <si>
    <t>HA/EM (PWRC)</t>
  </si>
  <si>
    <t>BOND Supervision - as needed. Assigned if the Court order comes down</t>
  </si>
  <si>
    <t xml:space="preserve">All Officers in my department can and do maintain BOND cases as assigned.  We only have 15-20 cases a year.  We do not have an official Pre-trial program. However, the Courts may assign some D&amp;A or MH evaluations that we track up through sentence date.  Some drug testing measures at times but very limited contact that takes up a lot of their time. </t>
  </si>
  <si>
    <t>ICOTS, SGS (Guidelines), Bond Monitoring, MDJ cases</t>
  </si>
  <si>
    <t>Venago</t>
  </si>
  <si>
    <t xml:space="preserve">Pre-Trial, Probation with Restrictive Conditions, and 6 month cases are one face-to-face contact every 3 months.  House Arrest/Electronic Monitoring is one face-to-face contact per month.  ARD is one face-to-face contact every six months.  </t>
  </si>
  <si>
    <t xml:space="preserve">Pre-Trial, Probation with Restrictive Conditions, and 6 month cases are one face-to-face contact every 2 months.  House Arrest/Electronic Monitoring is one face-to-face contact every three weeks.  ARD is one face-to-face contact every three months. </t>
  </si>
  <si>
    <t xml:space="preserve">Pre-Trial, Probation with Restrictive Conditions, and 6 month cases are one face-to-face contact every month.  House Arrest/Electronic Monitoring is one face-to-face contact every two weeks.  ARD is one face-to-face contact every month. </t>
  </si>
  <si>
    <t xml:space="preserve">House Arrest/Electronic Monitoring is one face-to-face contact every week. </t>
  </si>
  <si>
    <t>We have a hybrid Drug/DUI Problem Solving Court.</t>
  </si>
  <si>
    <t>Union</t>
  </si>
  <si>
    <t xml:space="preserve">Average does not include cases that were entered into our Drug court and were immediately transferred to another jurisdiction. </t>
  </si>
  <si>
    <t>We have a mental health court track that allows for participants to have status hearings during Drug or DUI court hearings due to the low enrollment numbers in MH Court.</t>
  </si>
  <si>
    <t xml:space="preserve">Average does not include cases that were entered into our DUI court and were immediately transferred to another jurisdiction. </t>
  </si>
  <si>
    <t xml:space="preserve">DUI officer resigned in October 2023.  Case load supervision was conducted by multiple staff members. </t>
  </si>
  <si>
    <t xml:space="preserve">For question 21, the percentage changes based on the court calendar and training schedule. </t>
  </si>
  <si>
    <t>Juniata</t>
  </si>
  <si>
    <t>Carbon</t>
  </si>
  <si>
    <t>Max 1 per Moderate 1 per every other month</t>
  </si>
  <si>
    <t>mod 1x per month min 1x every other month</t>
  </si>
  <si>
    <t>only two people in veterans court</t>
  </si>
  <si>
    <t>Pre Trial</t>
  </si>
  <si>
    <t>Dauphin</t>
  </si>
  <si>
    <t>These are our reduced caseloads.  Individuals report to the office 1 time every 3 month.  We also have 1 caseload of approximately 300 comprised of web based reporting.</t>
  </si>
  <si>
    <t>2 Face to Face Contact per month (1-Office 1-Field)</t>
  </si>
  <si>
    <t>These are our City Officers.  We have a Street Crimes Unit that supervises those that score High in the city regardless of the crime committed.</t>
  </si>
  <si>
    <t>2 Face to Face per month (1- Office 1-Field)</t>
  </si>
  <si>
    <t>4 Face to Face per month (2-Office 2-Field)</t>
  </si>
  <si>
    <t>5 Face to Face per month (2- Office 3-Field)</t>
  </si>
  <si>
    <t>This encompasses our suburban POs and specialty unit POs</t>
  </si>
  <si>
    <t>Only approximately 10 of the 28 are in Mental Health Court.  The others are MH offenders.</t>
  </si>
  <si>
    <t>Spanish Speaking Inviduals</t>
  </si>
  <si>
    <t>Transfer Out of County/State Caseload</t>
  </si>
  <si>
    <t>Monetary Compliance Officers</t>
  </si>
  <si>
    <t>They monitor 30-, 60- &amp; 90-day cases and those that have been discharged from supervision that have been placed on payment plans that owe the county money.</t>
  </si>
  <si>
    <t>Forest</t>
  </si>
  <si>
    <t>We currently have this position vacant.  Other staff pick up this caseload.</t>
  </si>
  <si>
    <t>Lycoming</t>
  </si>
  <si>
    <t>Low-risk cases are put on Pro-Track reporting monthly</t>
  </si>
  <si>
    <t xml:space="preserve">Supervises additional cases outside of Veterans Court </t>
  </si>
  <si>
    <t>Bradford</t>
  </si>
  <si>
    <t>One every 12 weeks</t>
  </si>
  <si>
    <t>One every 8 weeks</t>
  </si>
  <si>
    <t>One every 4 weeks</t>
  </si>
  <si>
    <t>Two every 4 weeks plus one collateral every 4 weeks</t>
  </si>
  <si>
    <t>Fayette</t>
  </si>
  <si>
    <t>We have two officers dedicated to specialty court caseloads, with mixed caseloads from drug court, treatment court and veterans court.</t>
  </si>
  <si>
    <t>Bedford</t>
  </si>
  <si>
    <t>not scored at this time / one per month for all cases</t>
  </si>
  <si>
    <t>Cambria</t>
  </si>
  <si>
    <t>NA</t>
  </si>
  <si>
    <t>Blair</t>
  </si>
  <si>
    <t>Including tails</t>
  </si>
  <si>
    <t>Just getting started.  No one accepted into the program as of yet.</t>
  </si>
  <si>
    <t>Clinton</t>
  </si>
  <si>
    <t>Same PO's supervise Mental Health Court</t>
  </si>
  <si>
    <t xml:space="preserve">The Court is a Hybrid with Drug/DUI Court and is called Treatment Court. </t>
  </si>
  <si>
    <t xml:space="preserve">One of the PO's that supervises Mental Health Court and Veteran's Court also supervises the sex offender caseload. </t>
  </si>
  <si>
    <t xml:space="preserve">Same 2 PO's that supervise Mental Health Court, also has general supervision cases with a mental health diagnosis. </t>
  </si>
  <si>
    <t>Somerset</t>
  </si>
  <si>
    <t>CRN Processing only, Not administering</t>
  </si>
  <si>
    <t>We lost 2 Aide and 1 Probation Officer position.</t>
  </si>
  <si>
    <t>Bucks</t>
  </si>
  <si>
    <t>these defendants report monthly via Monitor Connect telephone reporting system</t>
  </si>
  <si>
    <t>not applicable</t>
  </si>
  <si>
    <t>out of county cases that are returned for violation and/or could not be transferred</t>
  </si>
  <si>
    <t>Delaware</t>
  </si>
  <si>
    <t xml:space="preserve">These two caseloads are dedicated to ARD supervision.  </t>
  </si>
  <si>
    <t xml:space="preserve">These are basic requirements determined by risk/need assessments.  Those who are high, very-high, non-compliant or on a specialized unit may be seen as often as 1x per week. </t>
  </si>
  <si>
    <t>Each agent has approximately 20 DTC participants.  However, they are currently also supervising some other individuals with substance use disorder.  Their caseload is approximately 45 individuals per agent.</t>
  </si>
  <si>
    <t>This agent is also supervising individuals with a mental health diagnosis that are not in Mental Health Court and individuals in Veteran's Court.  His caseload size is 87.  (26 MHC, 15 VTC, 46 mental health sup.)</t>
  </si>
  <si>
    <t xml:space="preserve">This officer oversees MH and VTC Court.  He has additional MH clients that are not assigned to MH Court.  His total caseload is 87. </t>
  </si>
  <si>
    <t xml:space="preserve">We have an open position that we are hoping to use to create a 2nd DV position.  </t>
  </si>
  <si>
    <t>This is a substance abuse disorder caseload for those suffering from serious addiction issues.</t>
  </si>
  <si>
    <t>Substance Use Disorder.</t>
  </si>
  <si>
    <t>Two of these 8 agents were addressed on the previous question.</t>
  </si>
  <si>
    <t>Some transports from prison for D/A or MH clients.  No extraditions</t>
  </si>
  <si>
    <t xml:space="preserve">Due to caseload numbers being higher than average, all time including court is directly related to supervision.  </t>
  </si>
  <si>
    <t>Northampton</t>
  </si>
  <si>
    <t xml:space="preserve">All sex offenders are supervised as very high risk (intensive) due to the nature of the offense and for community safety. </t>
  </si>
  <si>
    <t>Traditional Drug Court and TCAP program.</t>
  </si>
  <si>
    <t>Veteran's' Court just implemented. Same officer that is assigned to Mental Health Court.</t>
  </si>
  <si>
    <t>These officers also supervise other intensive, very high risk defendants with severe mental health issues.</t>
  </si>
  <si>
    <t>All PO's attend Gagnon I and II hearings.</t>
  </si>
  <si>
    <t>Lancaster</t>
  </si>
  <si>
    <t>1 face to face contact at the inception of supervision.</t>
  </si>
  <si>
    <t xml:space="preserve">Monthly contacts by computer report via ProTrack. If reports are not sent in, must report in person. </t>
  </si>
  <si>
    <t>PO's are seeing clients on House Arrest, overrides or not in compliance.</t>
  </si>
  <si>
    <t xml:space="preserve">11D. Can be bumped up to 8 weeks.  11E. Can be bumped up to 4 weeks.  11F. Can be bumped up to 4 weeks. </t>
  </si>
  <si>
    <t xml:space="preserve">These officers also supervise ARD Sex Offender cases. </t>
  </si>
  <si>
    <t xml:space="preserve">These officers also supervise DV ARD and low-risk cases. </t>
  </si>
  <si>
    <t>Administrative-DOC/incarcerated out of county.</t>
  </si>
  <si>
    <t>Transfer Unit</t>
  </si>
  <si>
    <t xml:space="preserve">We also have a Hispanic Cultural Caseload, 2 officers, 81 cases.  We also have a Pre-Parole Unit-4 officers, no assigned cases, they handle paroles from LCP. </t>
  </si>
  <si>
    <t>Berks</t>
  </si>
  <si>
    <t>Contacts per Month (C/Mo) = 62.2</t>
  </si>
  <si>
    <t>Contacts per Month (C/Mo) = 48.2</t>
  </si>
  <si>
    <t>Contacts per Month (C/Mo) = 52.9.  These are our Spanish Speaking caseloads</t>
  </si>
  <si>
    <t>Contacts per Month (C/Mo) = 54.3</t>
  </si>
  <si>
    <t>Contacts per Month (C/Mo) = 34.8</t>
  </si>
  <si>
    <t>Contacts per Month (C/Mo) = 16.6</t>
  </si>
  <si>
    <t>Contacts per Month (C/Mo) = 33.4</t>
  </si>
  <si>
    <t>Contacts per Month (C/Mo) = 54.7</t>
  </si>
  <si>
    <t>Contacts per Month (C/Mo) = 43.5</t>
  </si>
  <si>
    <t>Contacts per Month (C/Mo) = 26  New caseload only recently formed, and still building up the numbers.  They will likely have a contact rating of approximately 40 when it's full.</t>
  </si>
  <si>
    <t>Gang Members</t>
  </si>
  <si>
    <t>Contacts per Month (C/Mo) = 45.6</t>
  </si>
  <si>
    <t>Firearm specific crimes</t>
  </si>
  <si>
    <t>Contacts per Month (C/Mo) = 45.8</t>
  </si>
  <si>
    <t>ARD &amp; ARD-DUI offenders (supervised at Low or Admin status)</t>
  </si>
  <si>
    <t>Contacts per Month (C/Mo) = 28.4, although since the end of the year, we have shifted a large portion of these cases to an Admin caseload.</t>
  </si>
  <si>
    <t>Erie</t>
  </si>
  <si>
    <t>2x/month</t>
  </si>
  <si>
    <t>3x / month</t>
  </si>
  <si>
    <t>mh/ tx /vets / and dependency</t>
  </si>
  <si>
    <t>intellectually disabled</t>
  </si>
  <si>
    <t>interstates</t>
  </si>
  <si>
    <t>Cameron</t>
  </si>
  <si>
    <t>Collection of Court ordered fines, costs and restitution</t>
  </si>
  <si>
    <t>York</t>
  </si>
  <si>
    <t xml:space="preserve">We have two additional administrative pretrial officers with an average caseload of 168.  </t>
  </si>
  <si>
    <t>There is some variation for specialized caseloads: Moderate Risk SO cases are seen once per month.  Pretrial and DV moderate risk are seen once every two months.  Very high risk pretrial cases are seen once per month. Low risk DV cases are seen every 3 months for 6 months then go on web reporting.  Low risk SO cases are seen every three months for six months then transitioned to web reporting as long as they are in compliance with treatment.</t>
  </si>
  <si>
    <t>These officer supervise all SO cases no matter the risk level.</t>
  </si>
  <si>
    <t>These officers supervise all DV cases no matter the risk level.</t>
  </si>
  <si>
    <t>One officer supervises those with SMI on regular probation and one officer supervises those with SMI on pretrial supervision.</t>
  </si>
  <si>
    <t>We also have one officer in both DUI and Drug Court that supervise women.  That data is captured in those sections of this survey though.</t>
  </si>
  <si>
    <t>Pretrial (both Target 25 for repeat DUIs and standard supervised bail cases)</t>
  </si>
  <si>
    <t xml:space="preserve">The admin pretrial officers (2) are captured in the admin section of this survey as well as the pretrial mental health officer (1).  </t>
  </si>
  <si>
    <t>A reentry officer that works at the jail and sits on our reentry multidisciplinary team that facilitates a warm hand off to the officer supervising the individual on the street</t>
  </si>
  <si>
    <t>One intake support specialist that as a part of her job monitors state parole transfer cases</t>
  </si>
  <si>
    <t>This requires about 15% of her time.</t>
  </si>
  <si>
    <t xml:space="preserve">9 intake support specialists (paraprofessionals) complete all intakes.  We also have 5 drug and alcohol level of care assessors on staff.  </t>
  </si>
  <si>
    <t>Monroe</t>
  </si>
  <si>
    <t>Electronic Monitoring</t>
  </si>
  <si>
    <t>Tioga</t>
  </si>
  <si>
    <t>Drug and Alcohol Treatment</t>
  </si>
  <si>
    <t>The survey does not provide a place to report an Administrative caseload so those numbers were not included in any of the above categories.</t>
  </si>
  <si>
    <t>Mifflin</t>
  </si>
  <si>
    <t>Typically Phone, computer or email</t>
  </si>
  <si>
    <t>We have a hybrid Drug/DUI court</t>
  </si>
  <si>
    <t>Color Code-random testing</t>
  </si>
  <si>
    <t>Lackawanna</t>
  </si>
  <si>
    <t xml:space="preserve">Gagnon Court </t>
  </si>
  <si>
    <t xml:space="preserve">Women's Track Program </t>
  </si>
  <si>
    <t>Luzerne</t>
  </si>
  <si>
    <t>N/A</t>
  </si>
  <si>
    <t>Clarion</t>
  </si>
  <si>
    <t xml:space="preserve">49 includes persons other than active Drug Court participants which average 12-15. </t>
  </si>
  <si>
    <t>49 includes caseload other than MH Court which averages 5-8 participants.</t>
  </si>
  <si>
    <t>Caseload is not all sex offenders, but the staff member does supervise all sex offense cases.</t>
  </si>
  <si>
    <t xml:space="preserve">Caseload is not all domestic violence </t>
  </si>
  <si>
    <t>Indiana</t>
  </si>
  <si>
    <t>ARD Caseload</t>
  </si>
  <si>
    <t>same person for Drug Court as well</t>
  </si>
  <si>
    <t>sex offenders are about 26 people the others are violent high /very high risk</t>
  </si>
  <si>
    <t xml:space="preserve">We are still working to set up caseloads better, however we are short staffed, and the county/courts are delaying hiring, due to fiscal issues. </t>
  </si>
  <si>
    <t>Butler</t>
  </si>
  <si>
    <t>females with trauma/abuse</t>
  </si>
  <si>
    <t>Pre-Trial cases</t>
  </si>
  <si>
    <t>Two of the POs have an average caseload of 100. The other PO supervises an average of 49 Pre-Trial cases along with individuals on Re-entry.</t>
  </si>
  <si>
    <t>The Day Reporting Center (DRC) Program is PCCD grant funded.  The participants are Level 2, 3, or 4 and in need of drug and alcohol treatment.</t>
  </si>
  <si>
    <t>ARD DUIs</t>
  </si>
  <si>
    <t xml:space="preserve">Fieldwork </t>
  </si>
  <si>
    <t>Pike</t>
  </si>
  <si>
    <t xml:space="preserve">Methods of contact to ensure offender compliance, include face to face, field, electronic monitoring, Sober Link monitoring, collateral, mail, AP pro-communication, and/or phone.  </t>
  </si>
  <si>
    <t>Clearfield</t>
  </si>
  <si>
    <t>ARD Cases</t>
  </si>
  <si>
    <t>One face to face per month or less</t>
  </si>
  <si>
    <t>One face to face per month or more</t>
  </si>
  <si>
    <t>Usually more than one face to face per month</t>
  </si>
  <si>
    <t>Officers can step up or down as based on offender compliance</t>
  </si>
  <si>
    <t>This is a Regional Vet. Court.  We only have one participant at this time.  assigned to our High Risk caseload</t>
  </si>
  <si>
    <t>Sex offenders are assigned to the High Risk caseload</t>
  </si>
  <si>
    <t>Mental Health cases are assigned to our High Risk caseload</t>
  </si>
  <si>
    <t>Community Service</t>
  </si>
  <si>
    <t>Home Detention</t>
  </si>
  <si>
    <t>PSI reports are ordered for all cases coming through the CP Court, including Summary offenses....</t>
  </si>
  <si>
    <t>Numbers are somewhat skewed due to chronic unfilled Officer positions, as individual workloads are increased to take up the slack created by the vacancies.</t>
  </si>
  <si>
    <t>Montgomery</t>
  </si>
  <si>
    <t>THE OFFICERS SUPERVISE THIS GROUP OF OFFENDERS FOR OVERTIME OF 3-6 HOURS PER WEEK ON TOP OF THEIR GENERAL SUPERVISION CASELOADS.</t>
  </si>
  <si>
    <t>ATTEND DETENTION AND VIOLATION HEARINGS</t>
  </si>
  <si>
    <t>Beaver</t>
  </si>
  <si>
    <t>Monthly Protract (AP) contact for ARD-DUIs, one contact every three months for rest of low risk (face-to-face, field, telephone)</t>
  </si>
  <si>
    <t>These caseloads may carry some recently re-assessed low if nearing expiration or in between monthly case reviews, where the transfers occur with a supervisor.</t>
  </si>
  <si>
    <t>These caseloads may carry some recently re-assessed moderate/low if nearing expiration or in between monthly case reviews, where the transfers occur with a supervisor.</t>
  </si>
  <si>
    <t xml:space="preserve">If assessed as very high OR re-entry/electronic monitoring, face-to-face contact 1 x weekly </t>
  </si>
  <si>
    <t>One contact every three months (in-person, field, phone)</t>
  </si>
  <si>
    <t xml:space="preserve">Moderate Impact Caseloads - These caseloads may carry some recently re-assessed low if nearing expiration or in between monthly case reviews, where the transfers occur with a supervisor.    High Impact Caseloads - These caseloads may carry some recently re-assessed moderate/low if nearing expiration or in between monthly case reviews, where the transfers occur with a supervisor.  Also carry very high risk and re-entry cases.  We have two EM officers that supervise all risk-levels, but require weekly face-to-face reporting.  </t>
  </si>
  <si>
    <t>A Moderate Impact officer supervises the Veterans' Treatment Court participants.  He is a PO-II.</t>
  </si>
  <si>
    <t>Pre-Trial Diversion Program</t>
  </si>
  <si>
    <t>Our pre-trial officer supervises EM bond cases and diversion cases as well.</t>
  </si>
  <si>
    <t>Intercounty Transfer Caseload</t>
  </si>
  <si>
    <t>Our intercounty transfer officer also serves as our PSI officer.  She is a PO-II.</t>
  </si>
  <si>
    <t>Some officers serve on Beaver County ESU team as negotiators and analysts.</t>
  </si>
  <si>
    <t>We have re-arranged our caseloads to reflect risk levels and focusing efforts and attention toward higher-risk individuals.  We have also implemented protocol for case plans, in accordance with the standards.  In September 2023, we rolled out our intake unit, which has been a success.</t>
  </si>
  <si>
    <t>Elk</t>
  </si>
  <si>
    <t>If a 6 month ARD case, we see face to face twice and rest is monthly phone calls.</t>
  </si>
  <si>
    <t>som are seen weekly, or more depending on the need</t>
  </si>
  <si>
    <t>3 face to face per month</t>
  </si>
  <si>
    <t>depends on need, can be once a month face to face to every other month etc.</t>
  </si>
  <si>
    <t xml:space="preserve">we have one officer handle all sexual offenses.  However, since this number is very small, she carries a mixed caseload of other offenders as well.  </t>
  </si>
  <si>
    <t>we have one designated officer who supervises all ARD/ DUI and probation/DUI offenders.  we have two PRC officers who supervise PRC/DUI offenders.</t>
  </si>
  <si>
    <t>none</t>
  </si>
  <si>
    <t>Potter</t>
  </si>
  <si>
    <t>Fulton</t>
  </si>
  <si>
    <t xml:space="preserve">We continue to struggle in a small county due to turnover and pending staff retirements.  Last time it took six months to find a new probation officer.  As Chief, I have to spend time supervising cases and that always restricts and limits ability to perform administrative duties.   From 2015 to 2020, we had two trained staff to conduct EBP classes.  We were on a good path for EBP.  In 2020 and 2021, both of those supervisors left employment.  We have yet to replace the adult supervisor. We can not find a qualified person willing to work for the wages that are paid.  It is very difficult to find staff and staff willing to stay.  It will be a long time until we are back to the where we can offer in-house EBP groups.  </t>
  </si>
  <si>
    <t>Centre</t>
  </si>
  <si>
    <t xml:space="preserve">Regional veterans court was implemented Jan 2024 </t>
  </si>
  <si>
    <t>Armstrong</t>
  </si>
  <si>
    <t>It is Armstrong's version of Drug Court. It is called IST - Intensive supervision and treatment court</t>
  </si>
  <si>
    <t xml:space="preserve">The same officer who runs Veteran's Court runs this program.  She is our "specialty court coordinator".  </t>
  </si>
  <si>
    <t>All sex offenders go to this officer however he has a full case load of moderate/high offenders.  Out of average of 110 caseload approx 25 are sex offenders</t>
  </si>
  <si>
    <t>All Electronic Monitoring cases</t>
  </si>
  <si>
    <t>PSI officers</t>
  </si>
  <si>
    <t>Franklin</t>
  </si>
  <si>
    <t>Snyder</t>
  </si>
  <si>
    <t>Schuylkill</t>
  </si>
  <si>
    <t>Drug and Alcohol dependent. Sentencing level C.</t>
  </si>
  <si>
    <t>Warren</t>
  </si>
  <si>
    <t>There is not enough funding to support the all the new wonderful ideas put forth by Legislation, PCCD, SGS, DOC, etc.  The people in charge of making policy decisions on how to supervise offenders have clearly never supervised an offender. The community and the offenders will suffer because of it.  The offenders already know that short staffing issues allow them to push the envelope more and get away with more violations. More harm will come to the offenders and the community due to increased caseload sizes from the new sentence guidelines, short staffing and reduced funding being experienced.</t>
  </si>
  <si>
    <t>Susquehanna</t>
  </si>
  <si>
    <t>Treatment Court Contacts are 2-3 times per week</t>
  </si>
  <si>
    <t>Treatment Court is very high, 2-3 contacts per week</t>
  </si>
  <si>
    <t>Treatment Court very high 2-3 times per week</t>
  </si>
  <si>
    <t>Northumberland</t>
  </si>
  <si>
    <t>Perry</t>
  </si>
  <si>
    <t>Cumberland</t>
  </si>
  <si>
    <t>Chester</t>
  </si>
  <si>
    <t>Phone reporting and non-reporting caseloads none required.  Intake/Min caseloads face-to-face contact every 3 months.  ARD caseload is only as needed.</t>
  </si>
  <si>
    <t>Face-to-face weekly until EHM condition is completed.</t>
  </si>
  <si>
    <t>If step down is initiated to a different caseload, it would depend on RISK score, otherwise face-to-face would take place as outline in previous questions/answers.</t>
  </si>
  <si>
    <t>Our Drug Court caseloads are combined with another problem solving court, Recovery Court.</t>
  </si>
  <si>
    <t>Our Mental Health Court caseloads are combined with Mental Health Protocol cases (mental health diagnosis from question #16) and 1 of the caseloads includes our Veterans Court.</t>
  </si>
  <si>
    <t>See question 12b.</t>
  </si>
  <si>
    <t>Recovery Court:  Incorporates Restrictive Probation with Judicial oversight.</t>
  </si>
  <si>
    <t>See question #12a.</t>
  </si>
  <si>
    <t>Our Sex Offender caseloads are combined with Domestic Violence cases (question #14).</t>
  </si>
  <si>
    <t>See question#13.</t>
  </si>
  <si>
    <t>Women’s Reentry Assessment &amp; Program (WRAP)</t>
  </si>
  <si>
    <t xml:space="preserve">Interstate </t>
  </si>
  <si>
    <t>Incarcerated</t>
  </si>
  <si>
    <t>They meet with all individuals who are pending parole.</t>
  </si>
  <si>
    <t xml:space="preserve">Drug and Alcohol </t>
  </si>
  <si>
    <t>Swift Alternative Violation Enforcement (SAVE) and Chronic Substance Abuse Program (CSAP) caseloads</t>
  </si>
  <si>
    <t>We attend sentencing hearings as needed.  We did Courtroom security in the 4th Q of 2023.  We pysichally do Drug Testing as needed as an immediate solution for the Court (drug testing has been farmed out as of 2019).  We transport only rarely.</t>
  </si>
  <si>
    <t xml:space="preserve">For question #20, this varies by specific caseload or job requirements.   However, for the majority of caseloads cited, 75 to arguably 100% of responsibilities directly relate to supervision, be it making collateral contacts with treatment agencies, to filling out court orders, to training in MI, ORAS or being trauma informed.  Most everything is designed to better supervise and/or correctly supervise individual.   </t>
  </si>
  <si>
    <t>Lehigh</t>
  </si>
  <si>
    <t>This caseload is only for those individuals convicted of a DUI who score LOW on the CSST/CST.  Those that score anything other than LOW are assigned to a caseload in the General Supervision Unit by geographical area.</t>
  </si>
  <si>
    <t>Identified Gang Members (GIU - Gang Intelligence Unit)</t>
  </si>
  <si>
    <t>In addition to identified gang members, individuals with a PWI or Firearm conviction are also placed in these caseloads.</t>
  </si>
  <si>
    <t>Field Contacts as needed  Collateral Contacts as needed  Drug Tests upon reasonable suspicion</t>
  </si>
  <si>
    <t>Face to Face every 6 weeks can utilize virtual as an option</t>
  </si>
  <si>
    <t>Other than low risk and very high, our staff have mixed risk levels</t>
  </si>
  <si>
    <t xml:space="preserve">Office Appointments: One every 4 weeks. Virtual appointments may be utilized to accommodate work and education schedules or medical appointments.    Positive Field Contacts: One (1) to be completed within the first 30 days of the first appointment. Minimum one (1) every month.  Field Contacts may need to be increased at the discretion of the Officer for the following:  -Evidence of violations  -Change in residence and or associates  -Positive drug or alcohol screenings  -Loss of employment or unemployed  -Lack of progress of special conditions, program attendance, reporting  Increased contacts shall coincide with targeted interventions for positive behavioral change.    </t>
  </si>
  <si>
    <t>once every 6 weeks</t>
  </si>
  <si>
    <t>Other than low risk and very high risk, our staff have mixed risk levels</t>
  </si>
  <si>
    <t>Risk assessment is not currently utilized in conjunction with D&amp;A evaluation results</t>
  </si>
  <si>
    <t>Transfer caseload,  sub-divided into 3 separate but distinct categories Inter-State, Inter-County and Board referrals</t>
  </si>
  <si>
    <t xml:space="preserve">This however is believed to be dependent on the specific caseload that Officers are supervising with Higher risk Officers having more supervision and lower risk Officers with the least. </t>
  </si>
  <si>
    <t>Total</t>
  </si>
  <si>
    <t>Average</t>
  </si>
  <si>
    <t>Lawrence</t>
  </si>
  <si>
    <t>Philadelphia</t>
  </si>
  <si>
    <t>Washington</t>
  </si>
  <si>
    <t>Montour</t>
  </si>
  <si>
    <t>Columbia</t>
  </si>
  <si>
    <t>Class</t>
  </si>
  <si>
    <t>2A</t>
  </si>
  <si>
    <t>Lowest Value</t>
  </si>
  <si>
    <t>Highest Value</t>
  </si>
  <si>
    <t>Total Yes</t>
  </si>
  <si>
    <t>Total No</t>
  </si>
  <si>
    <t>I am assuming that this face-to-face contact requirement is referring to low-risk officers only</t>
  </si>
  <si>
    <t xml:space="preserve">Our officers who have mixed-risk-level caseloads are specialized supervision officers. They defer to the risk assessment conducted by the offender's treatment provider and contact is either weekly, bi-weekly or monthly depending upon the result of that specific risk assessment done by the treatment provider. All of our specialized caseloads are court ordered to treatment. </t>
  </si>
  <si>
    <t>Mixed-risk-level caseloads are only seen in our Specialized Supervision Division and our Out-of-County/Out-of-State supervision units. Specialized caseloads are made of up of offenders with an identified, court-ordered treatment need such as mental health or domestic violence. Their reporting frequency is based upon the assessment done at the treatment provider. For Out-of-County/Out-of-State supervision, their risk assessment is completed by the APPD and their reporting schedule is as follows: low risk = every 3 months, alternating between phone calls and in-office visits, moderate risk = once per month in office and high risk Out-of-County/Out-of-State offenders are transferred to our Anti-Violence Division and are supervised by that division's protocols of once per week office contact.</t>
  </si>
  <si>
    <t>APPD only supervises individuals in either DUI Treatment Court or Mental Health Court. Offenders who participate in Philadelphia Treatment Court (Philadelphia's general drug court) are not supervised by APPD and instead are offered case management services by Philadelphia Health Management Corporation (PHMC) and are supervised directly by the Treatment Court judge.</t>
  </si>
  <si>
    <t>Project Dawn Court - a problem solving court for women who are repeat prostitution offenders</t>
  </si>
  <si>
    <t>This is the DUI Treatment Court officer</t>
  </si>
  <si>
    <t xml:space="preserve">Forensic Intensive Recovery - this is a prison diversion program for offenders with either a mental health or substance abuse disorder, often times both. </t>
  </si>
  <si>
    <t>Intermediate Punishment - a diversionary program for non-violent drug offenders who otherwise would be given a sentence of state incarceration</t>
  </si>
  <si>
    <t xml:space="preserve">Monitored Supervision - all offenders who are sentenced to a period of electronic monitoring/house arrest. </t>
  </si>
  <si>
    <t>As required</t>
  </si>
  <si>
    <t>Multiple weekly contacts</t>
  </si>
  <si>
    <t>Number within APPA Standard</t>
  </si>
  <si>
    <t>Percent (Yes)</t>
  </si>
  <si>
    <t>Percentage within APPA Standard</t>
  </si>
  <si>
    <t>Total Cells</t>
  </si>
  <si>
    <t>Our Specialty Court is all one Court under Treatment Court. It includes - Drug, M/H and Veteran's Court</t>
  </si>
  <si>
    <t>Other</t>
  </si>
  <si>
    <t xml:space="preserve">Question 6 C was answered for low level offenders. </t>
  </si>
  <si>
    <t xml:space="preserve">numbers are very very low its getting hard to justify having full time staff  </t>
  </si>
  <si>
    <t>One TX PO for all COurts total</t>
  </si>
  <si>
    <t xml:space="preserve">All Courts in one </t>
  </si>
  <si>
    <t>See other answers</t>
  </si>
  <si>
    <t xml:space="preserve">We now have all management cover Court rather then line staff and its bumped our contacts up considerably.  Line staff is now only covering revocations no other Court days. </t>
  </si>
  <si>
    <t>Caseload (Number of Active Cases/Number of Staff)</t>
  </si>
  <si>
    <t>Standard Deviation</t>
  </si>
  <si>
    <t>Median</t>
  </si>
  <si>
    <t>CoV</t>
  </si>
  <si>
    <t>Class 1</t>
  </si>
  <si>
    <t>Class 2</t>
  </si>
  <si>
    <t>Class 2A</t>
  </si>
  <si>
    <t>Class 3</t>
  </si>
  <si>
    <t>Class 4</t>
  </si>
  <si>
    <t>Class 5</t>
  </si>
  <si>
    <t>Class 6</t>
  </si>
  <si>
    <t>Class 7</t>
  </si>
  <si>
    <t xml:space="preserve">Class 8 </t>
  </si>
  <si>
    <t>Average Caseload</t>
  </si>
  <si>
    <t>% of Counties Following APPA Caseload Size Standards</t>
  </si>
  <si>
    <t>Moderate &amp; High</t>
  </si>
  <si>
    <t xml:space="preserve">Low </t>
  </si>
  <si>
    <t xml:space="preserve">Moderate </t>
  </si>
  <si>
    <t xml:space="preserve">High </t>
  </si>
  <si>
    <t xml:space="preserve">Very High </t>
  </si>
  <si>
    <t>Mixed</t>
  </si>
  <si>
    <t>F2F every 6 mo</t>
  </si>
  <si>
    <t>F2F every mo</t>
  </si>
  <si>
    <t>F2F every 3 mo</t>
  </si>
  <si>
    <t>F2F not req</t>
  </si>
  <si>
    <t>F2F every 2 weeks</t>
  </si>
  <si>
    <t>F2F every week</t>
  </si>
  <si>
    <t>F2F every 2 mo</t>
  </si>
  <si>
    <t>Median Caseload</t>
  </si>
  <si>
    <t># of Counties Following APPA Caseload Size Standards</t>
  </si>
  <si>
    <t>ARD cases, County Transfer Officer, State Transfer/Admin</t>
  </si>
  <si>
    <t xml:space="preserve">We have one staff supervising all ARD cases and a caseload size of 300.  We also have one county transfer officer with a caseload size of 200-250 and one state transfer officer with the caseload size of 100-150 and some administrative caseloads which add this officers caseload size to 300-350.  </t>
  </si>
  <si>
    <t>Intensive Drug Unit (IDU)/ Suubstance Abuse Disorder</t>
  </si>
  <si>
    <t>yes</t>
  </si>
  <si>
    <t>Electronic Reporting</t>
  </si>
  <si>
    <t>Multiple face-to-face contacts every week</t>
  </si>
  <si>
    <t>F2F multiple every week</t>
  </si>
  <si>
    <t>Caseload by County</t>
  </si>
  <si>
    <t>% of Counties with Risk Level Specific Caseloads</t>
  </si>
  <si>
    <t># of Counties with Risk Level Specific Caseloads</t>
  </si>
  <si>
    <t>Median Caseload Size by Risk Level</t>
  </si>
  <si>
    <t>Low</t>
  </si>
  <si>
    <t>APPA Caseload Size Standards</t>
  </si>
  <si>
    <t>DUI</t>
  </si>
  <si>
    <t>Mental Health</t>
  </si>
  <si>
    <t>Veterans</t>
  </si>
  <si>
    <t>Average Caseload Size by Risk Level</t>
  </si>
  <si>
    <t>Number of Counties with Specialty Caseload by Type</t>
  </si>
  <si>
    <t>Sex Offender</t>
  </si>
  <si>
    <t>Domestic Violence</t>
  </si>
  <si>
    <t>Female</t>
  </si>
  <si>
    <t>Gang</t>
  </si>
  <si>
    <t>Transfer</t>
  </si>
  <si>
    <t>Pretrial</t>
  </si>
  <si>
    <t>Substance Use</t>
  </si>
  <si>
    <t>Court Hearings</t>
  </si>
  <si>
    <t>Sentencing Guidelines</t>
  </si>
  <si>
    <t>Courtroom Security</t>
  </si>
  <si>
    <t>CRNs</t>
  </si>
  <si>
    <t>Departmental Instructors</t>
  </si>
  <si>
    <t>Drug Testing</t>
  </si>
  <si>
    <t>Group/Class Facilitators</t>
  </si>
  <si>
    <t xml:space="preserve">Office Maintenance </t>
  </si>
  <si>
    <t>Parole Investigations</t>
  </si>
  <si>
    <t>Transports/Extradition</t>
  </si>
  <si>
    <t>PSI Reports</t>
  </si>
  <si>
    <t>Average Caseload of Problem Solving Court by Type</t>
  </si>
  <si>
    <t>Number of Counties with Problem Solving Courts by Type (55)</t>
  </si>
  <si>
    <t>Drug/Recovery</t>
  </si>
  <si>
    <t>Mental Health/Wellness</t>
  </si>
  <si>
    <t>Caseload by County Class 1</t>
  </si>
  <si>
    <t>Caseload by County Class 2</t>
  </si>
  <si>
    <t>Caseload by County Class 3</t>
  </si>
  <si>
    <t>Caseload by County Class 2A</t>
  </si>
  <si>
    <t>Caseload by County Class 4</t>
  </si>
  <si>
    <t>Caseload by County Class 5</t>
  </si>
  <si>
    <t>Caseload by County Class 6</t>
  </si>
  <si>
    <t>Caseload by County Class 7</t>
  </si>
  <si>
    <t>Caseload by County Class 8</t>
  </si>
  <si>
    <t>Population 2023</t>
  </si>
  <si>
    <t>Pop. Density</t>
  </si>
  <si>
    <t>Sq. Miles</t>
  </si>
  <si>
    <t>Wyoming</t>
  </si>
  <si>
    <t>Sullivan</t>
  </si>
  <si>
    <t>Deputy Director, Firearms instruction, Defensive Tactics instruction, DUI Coordinator, VOJO Coordinator, Treatment Court team member</t>
  </si>
  <si>
    <t>Prostitution</t>
  </si>
  <si>
    <t>As needed</t>
  </si>
  <si>
    <t>one face-to-face contact every three months</t>
  </si>
  <si>
    <t>As Needed</t>
  </si>
  <si>
    <t>one face-to-face contact per month</t>
  </si>
  <si>
    <t>as needed</t>
  </si>
  <si>
    <t>one face-to-face contact every two months</t>
  </si>
  <si>
    <t>one face-to-face contact every four months</t>
  </si>
  <si>
    <t>6C, 6D &amp; 11C Combined - Low Risk Contact Standards</t>
  </si>
  <si>
    <t>F2F every 4 mo</t>
  </si>
  <si>
    <t>7C, 10C, &amp; 11D combined - Moderate Risk Contact Standards</t>
  </si>
  <si>
    <t>one face-to-face contact every six weeks</t>
  </si>
  <si>
    <t>one face-to-face contact every two weeks</t>
  </si>
  <si>
    <t>F2F every 6 weeks</t>
  </si>
  <si>
    <t>Contact Standards Low Risk Caseloads (n = 63)</t>
  </si>
  <si>
    <t>Contact Standards Moderate Risk Caseloads (n = 64)</t>
  </si>
  <si>
    <t>8C, 10D, &amp; 11E Combined - High Risk Contact Standards</t>
  </si>
  <si>
    <t>three face-to-face contacts per month</t>
  </si>
  <si>
    <t>one face-to-face contact per week</t>
  </si>
  <si>
    <t>3 F2F every mo</t>
  </si>
  <si>
    <t>Contact Standards High Risk Caseloads (n = 63)</t>
  </si>
  <si>
    <t>9C, 10E, &amp; 11F Combined - V High Risk Contact Standards</t>
  </si>
  <si>
    <t>five face-to-face contacts per month</t>
  </si>
  <si>
    <t>Contact Standards for Very High Risk Caseloads (n = 59)</t>
  </si>
  <si>
    <t>5 F2F every mo</t>
  </si>
  <si>
    <t>Class 2A - Contact Standards Low Risk Caseloads (n = 3)</t>
  </si>
  <si>
    <t>Class 2A - Contact Standards Moderate Risk Caseloads (n = 3)</t>
  </si>
  <si>
    <t>Class 2A - Contact Standards High Risk Caseloads (n = 3)</t>
  </si>
  <si>
    <t>Class 2A Contact Standards for Very High Risk Caseloads (n = 2)</t>
  </si>
  <si>
    <t>Class 3 - Contact Standards Low Risk Caseloads (n = 12)</t>
  </si>
  <si>
    <t>Class 3 - Contact Standards Moderate Risk Caseloads (n = 12)</t>
  </si>
  <si>
    <t>Class 3 - Contact Standards High Risk Caseloads (n = 12)</t>
  </si>
  <si>
    <t>Class 3 Contact Standards for Very High Risk Caseloads (n = 11)</t>
  </si>
  <si>
    <t>Class 4 - Contact Standards Low Risk Caseloads (n = 7)</t>
  </si>
  <si>
    <t>Class 4 - Contact Standards Moderate Risk Caseloads (n = 7)</t>
  </si>
  <si>
    <t>Class 4 - Contact Standards High Risk Caseloads (n = 7)</t>
  </si>
  <si>
    <t>Class 4 Contact Standards for Very High Risk Caseloads (n = 6)</t>
  </si>
  <si>
    <t>Class 5 - Contact Standards Moderate Risk Caseloads (n = 6)</t>
  </si>
  <si>
    <t>Class 5 - Contact Standards High Risk Caseloads (n = 6)</t>
  </si>
  <si>
    <t>Class 5 Contact Standards for Very High Risk Caseloads (n = 6)</t>
  </si>
  <si>
    <t>Class 5 - Contact Standards Low Risk Caseloads (n = 6)</t>
  </si>
  <si>
    <t>Contact Standards for Very High Risk Caseloads (n = 18)</t>
  </si>
  <si>
    <t>Contact Standards High Risk Caseloads (n = 18)</t>
  </si>
  <si>
    <t>Contact Standards Moderate Risk Caseloads (n = 24)</t>
  </si>
  <si>
    <t>Class 6 - Contact Standards Low Risk Caseloads (n = 23)</t>
  </si>
  <si>
    <t>Class 7 - Contact Standards Low Risk Caseloads (n = 4)</t>
  </si>
  <si>
    <t>Class 7 - Contact Standards Moderate Risk Caseloads (n = 4)</t>
  </si>
  <si>
    <t>Class 7 - Contact Standards High Risk Caseloads (n = 4)</t>
  </si>
  <si>
    <t>Class 7 - Contact Standards for Very High Risk Caseloads (n = 4)</t>
  </si>
  <si>
    <t>Class 8</t>
  </si>
  <si>
    <t>% of County Population Under Supervision</t>
  </si>
  <si>
    <t>Average Caseload Size by Specialty Caseload Type</t>
  </si>
  <si>
    <t>Venango</t>
  </si>
  <si>
    <t>7C, 7D, 10C, &amp; 11D combined - Moderate Risk Contact Standards</t>
  </si>
  <si>
    <t>Class 2A Average Caseload by Risk Level</t>
  </si>
  <si>
    <t>Moderate</t>
  </si>
  <si>
    <t>High</t>
  </si>
  <si>
    <t>Very High</t>
  </si>
  <si>
    <t>Class 3 Average Caseload by Risk Level</t>
  </si>
  <si>
    <t>Class 4 Average Caseload by Risk Level</t>
  </si>
  <si>
    <t>Class 1 Average Caseload by Risk Level</t>
  </si>
  <si>
    <t>Class 2 Average Caseload by Risk Level</t>
  </si>
  <si>
    <t>Class 5 Average Caseload by Risk Level</t>
  </si>
  <si>
    <t>Class 6 Average Caseload by Risk Level</t>
  </si>
  <si>
    <t>Class 7 Average Caseload by Risk Level</t>
  </si>
  <si>
    <t>Class 8 Average Caseload by Risk Level</t>
  </si>
  <si>
    <t>Sq Miles Covered by 1 PO</t>
  </si>
  <si>
    <t>Sq. Miles Covered Per PO</t>
  </si>
  <si>
    <t>Class 2A Officer Other Duties (n = 4)</t>
  </si>
  <si>
    <t>Class 3 Officer Other Duties (n = 11)</t>
  </si>
  <si>
    <t>Class 5 Officer Other Duties (n = 6)</t>
  </si>
  <si>
    <t>Class 6 Officer Other Duties (n = 24)</t>
  </si>
  <si>
    <t>Class 7 Officer Other Duties (n = 4)</t>
  </si>
  <si>
    <t>Class 8 Officer Other Duties (n = 6)</t>
  </si>
  <si>
    <t>Officer Other Duties (n = 66)</t>
  </si>
  <si>
    <t>Class 4 Officer Other Duties (n = 9)</t>
  </si>
  <si>
    <t>Total Counties w/ Mixed Caseloads</t>
  </si>
  <si>
    <t>Average Caseload of Mod/High/V. High Risk Caseload</t>
  </si>
  <si>
    <t>Average Caseload of Low/Mod/High/V. High Caseloads</t>
  </si>
  <si>
    <t>Average Caseload of Mod/Med</t>
  </si>
  <si>
    <t>Average Caseload of V. High</t>
  </si>
  <si>
    <t>Average Caseload of High</t>
  </si>
  <si>
    <t>Total Counties w/ Risk Specific Caseloads (Low/Mod/High/V. High)</t>
  </si>
  <si>
    <r>
      <t xml:space="preserve">7. Do you have staff dedicated to supervising ONLY people that are </t>
    </r>
    <r>
      <rPr>
        <b/>
        <sz val="11"/>
        <color theme="5"/>
        <rFont val="Arial"/>
        <family val="2"/>
      </rPr>
      <t>moderate</t>
    </r>
    <r>
      <rPr>
        <b/>
        <sz val="11"/>
        <color rgb="FF333333"/>
        <rFont val="Arial"/>
        <family val="2"/>
      </rPr>
      <t xml:space="preserve"> or medium risk? (no low, high, or very high cases)</t>
    </r>
  </si>
  <si>
    <r>
      <t xml:space="preserve">8. Do you have staff dedicated to supervising ONLY people that are </t>
    </r>
    <r>
      <rPr>
        <b/>
        <sz val="11"/>
        <color theme="5"/>
        <rFont val="Arial"/>
        <family val="2"/>
      </rPr>
      <t>high</t>
    </r>
    <r>
      <rPr>
        <b/>
        <sz val="11"/>
        <color rgb="FF333333"/>
        <rFont val="Arial"/>
        <family val="2"/>
      </rPr>
      <t>-risk? (no low, moderate or very high-risk cases)</t>
    </r>
  </si>
  <si>
    <r>
      <t xml:space="preserve">9. Do you have staff dedicated to supervising ONLY people that are </t>
    </r>
    <r>
      <rPr>
        <b/>
        <sz val="11"/>
        <color theme="5"/>
        <rFont val="Arial"/>
        <family val="2"/>
      </rPr>
      <t>very high</t>
    </r>
    <r>
      <rPr>
        <b/>
        <sz val="11"/>
        <color rgb="FF333333"/>
        <rFont val="Arial"/>
        <family val="2"/>
      </rPr>
      <t>-risk? (no low, moderate or high-risk cases)</t>
    </r>
  </si>
  <si>
    <r>
      <t xml:space="preserve">10. Do you have staff dedicated to supervising ONLY people that are </t>
    </r>
    <r>
      <rPr>
        <b/>
        <sz val="11"/>
        <color theme="5"/>
        <rFont val="Arial"/>
        <family val="2"/>
      </rPr>
      <t>moderate/medium AND high OR very high-risk</t>
    </r>
    <r>
      <rPr>
        <b/>
        <sz val="11"/>
        <color rgb="FF333333"/>
        <rFont val="Arial"/>
        <family val="2"/>
      </rPr>
      <t>? (no low-risk cases)</t>
    </r>
  </si>
  <si>
    <r>
      <t xml:space="preserve">11. Do you have staff dedicated to supervising a MIXED caseload of people are </t>
    </r>
    <r>
      <rPr>
        <b/>
        <sz val="11"/>
        <color theme="5"/>
        <rFont val="Arial"/>
        <family val="2"/>
      </rPr>
      <t>low, moderate, high, and very high</t>
    </r>
    <r>
      <rPr>
        <b/>
        <sz val="11"/>
        <color rgb="FF333333"/>
        <rFont val="Arial"/>
        <family val="2"/>
      </rPr>
      <t>?</t>
    </r>
  </si>
  <si>
    <r>
      <t xml:space="preserve">6. Do you have staff dedicated to supervising ONLY people that have scored as a </t>
    </r>
    <r>
      <rPr>
        <b/>
        <sz val="11"/>
        <color theme="5"/>
        <rFont val="Arial"/>
        <family val="2"/>
      </rPr>
      <t>low</t>
    </r>
    <r>
      <rPr>
        <b/>
        <sz val="11"/>
        <color rgb="FF333333"/>
        <rFont val="Arial"/>
        <family val="2"/>
      </rPr>
      <t xml:space="preserve"> risk? (no moderate, high, or very high-risk cases) </t>
    </r>
  </si>
  <si>
    <t>Class 1 Average Caseload Size by Specialty Caseload Type</t>
  </si>
  <si>
    <t>Class 2A Average Caseload Size by Specialty Caseload Type</t>
  </si>
  <si>
    <t>Class 2 Average Caseload Size by Specialty Caseload Type</t>
  </si>
  <si>
    <t>Class 3 Average Caseload Size by Specialty Caseload Type</t>
  </si>
  <si>
    <t>Class 4 Average Caseload Size by Specialty Caseload Type</t>
  </si>
  <si>
    <t>Class 5 Average Caseload Size by Specialty Caseload Type</t>
  </si>
  <si>
    <t>Class 6 Average Caseload Size by Specialty Caseload Type</t>
  </si>
  <si>
    <t>Class 7 Average Caseload Size by Specialty Caseload Type</t>
  </si>
  <si>
    <t>Class 8 Average Caseload Size by Specialty Caseload Type</t>
  </si>
  <si>
    <t>Class 1 Number of Counties with Specialty Caseload by Type</t>
  </si>
  <si>
    <t>Class 2 Number of Counties with Specialty Caseload by Type</t>
  </si>
  <si>
    <t>Class 2A Number of Counties with Specialty Caseload by Type</t>
  </si>
  <si>
    <t>Class 3 Number of Counties with Specialty Caseload by Type</t>
  </si>
  <si>
    <t>Class 4 Number of Counties with Specialty Caseload by Type</t>
  </si>
  <si>
    <t>Class 5 Number of Counties with Specialty Caseload by Type</t>
  </si>
  <si>
    <t>Class 6 Number of Counties with Specialty Caseload by Type</t>
  </si>
  <si>
    <t>Class 7 Number of Counties with Specialty Caseload by Type</t>
  </si>
  <si>
    <t>Class 8 Number of Counties with Specialty Caseload by Type</t>
  </si>
  <si>
    <t>no</t>
  </si>
  <si>
    <t>IP Non-Violent Drug Offenders</t>
  </si>
  <si>
    <t>EM/HA</t>
  </si>
  <si>
    <t>Admin - Incarcerated out of county</t>
  </si>
  <si>
    <t>Interstate</t>
  </si>
  <si>
    <t>Spanish</t>
  </si>
  <si>
    <t xml:space="preserve">firearms </t>
  </si>
  <si>
    <t>monetary compliance</t>
  </si>
  <si>
    <t>PSI</t>
  </si>
  <si>
    <t>felony diversion</t>
  </si>
  <si>
    <t>SUD</t>
  </si>
  <si>
    <t>Monetary Compliance</t>
  </si>
  <si>
    <t>Class 1 - Average Caseload of Problem Solving Court by Type</t>
  </si>
  <si>
    <t>Class 2 - Average Caseload of Problem Solving Court by Type</t>
  </si>
  <si>
    <t>Class 3 - Average Caseload of Problem Solving Court by Type</t>
  </si>
  <si>
    <t>Class 4 - Average Caseload of Problem Solving Court by Type</t>
  </si>
  <si>
    <t>Class 2A - Average Caseload of Problem Solving Court by Type</t>
  </si>
  <si>
    <t>Class 5 - Average Caseload of Problem Solving Court by Type</t>
  </si>
  <si>
    <t>Class 6 - Average Caseload of Problem Solving Court by Type</t>
  </si>
  <si>
    <t>Class 7 - Average Caseload of Problem Solving Court by Type</t>
  </si>
  <si>
    <t>Class 8 - Average Caseload of Problem Solving Court by Type</t>
  </si>
  <si>
    <t>Substance Use (1)</t>
  </si>
  <si>
    <t>DUI (1)</t>
  </si>
  <si>
    <t>Mental Health (1)</t>
  </si>
  <si>
    <t>Sex Offender (1)</t>
  </si>
  <si>
    <t>Female (2)</t>
  </si>
  <si>
    <t>Domestic Violence (2)</t>
  </si>
  <si>
    <t>Gang (2)</t>
  </si>
  <si>
    <t>Mental Health (3)</t>
  </si>
  <si>
    <t>Sex Offender (3)</t>
  </si>
  <si>
    <t>Female (1)</t>
  </si>
  <si>
    <t>Transfer (2)</t>
  </si>
  <si>
    <t>ARD (1)</t>
  </si>
  <si>
    <t>Sex Offender (11)</t>
  </si>
  <si>
    <t>Domestic Violence (7)</t>
  </si>
  <si>
    <t>Female (5)</t>
  </si>
  <si>
    <t>Mental Health (5)</t>
  </si>
  <si>
    <t>DUI (2)</t>
  </si>
  <si>
    <t>Monetary Compliance (1)</t>
  </si>
  <si>
    <t>Pretrial (1)</t>
  </si>
  <si>
    <t>Transfer (1)</t>
  </si>
  <si>
    <t>Interstate (1)</t>
  </si>
  <si>
    <t>Sex Offender (8)</t>
  </si>
  <si>
    <t>DUI (5)</t>
  </si>
  <si>
    <t>Female (3)</t>
  </si>
  <si>
    <t>Domestic Violence (3)</t>
  </si>
  <si>
    <t>Substance Use (2)</t>
  </si>
  <si>
    <t>Sex Offender (6)</t>
  </si>
  <si>
    <t>Domestic Violence (1)</t>
  </si>
  <si>
    <t>Sex Offender (12)</t>
  </si>
  <si>
    <t>DUI (8)</t>
  </si>
  <si>
    <t>Mental Health (6)</t>
  </si>
  <si>
    <t>EM/HA (3)</t>
  </si>
  <si>
    <t>ARD (2)</t>
  </si>
  <si>
    <t>DUI (4)</t>
  </si>
  <si>
    <t>Drug/Recovery (3)</t>
  </si>
  <si>
    <t>Mental Health/Wellness (1)</t>
  </si>
  <si>
    <t>DUI (3)</t>
  </si>
  <si>
    <t>Mental Health/Wellness (2)</t>
  </si>
  <si>
    <t>Drug/Recovery (13)</t>
  </si>
  <si>
    <t>Mental Health/Wellness (3)</t>
  </si>
  <si>
    <t>Veterans (6)</t>
  </si>
  <si>
    <t>Drug/Recovery (5)</t>
  </si>
  <si>
    <t>Veterans (5)</t>
  </si>
  <si>
    <t>Drug/Recovery (4)</t>
  </si>
  <si>
    <t>Mental Health/Wellness (4)</t>
  </si>
  <si>
    <t>Veterans (3)</t>
  </si>
  <si>
    <t>Drug/Recovery (11)</t>
  </si>
  <si>
    <t>Mental Health/Wellness (9)</t>
  </si>
  <si>
    <t>Veterans (9)</t>
  </si>
  <si>
    <t>Drug/Recovery (6)</t>
  </si>
  <si>
    <t>Mental Health/Wellness (5)</t>
  </si>
  <si>
    <t>Class 8 - Contact Standards Low Risk Caseloads (n = 6)</t>
  </si>
  <si>
    <t>Class 8 - Contact Standards Moderate Risk Caseloads (n = 6)</t>
  </si>
  <si>
    <t>Class 8 - Contact Standards High Risk Caseloads (n = 6)</t>
  </si>
  <si>
    <t>Class 8 - Contact Standards for Very High Risk Caseloads (n = 6)</t>
  </si>
  <si>
    <t>Class 1 - Contact Standards for Caseloads Based on Risk Level (n = 1)</t>
  </si>
  <si>
    <t>Class 2 - Contact Standards for Caseloads Based on Risk Level (n = 1)</t>
  </si>
  <si>
    <t>F2F every week, every 2 weeks, or every month</t>
  </si>
  <si>
    <t>Class 1 Officer Other Duties (n = 1)</t>
  </si>
  <si>
    <t>Class 2 Officer Other Duties (n = 1)</t>
  </si>
  <si>
    <t>Class 1 - Contact Standards Low Risk Caseloads (n = 1)</t>
  </si>
  <si>
    <t>Class 1 - Contact Standards Moderate Risk Caseloads (n = 1)</t>
  </si>
  <si>
    <t>Class 1 - Contact Standards High Risk Caseloads (n = 1)</t>
  </si>
  <si>
    <t xml:space="preserve">Class 1 - Contact Standards for Very High Risk Caseloads (n = 1) </t>
  </si>
  <si>
    <t>Class 2 - Contact Standards Low Risk Caseloads (n = 1)</t>
  </si>
  <si>
    <t>Class 2 - Contact Standards Moderate Risk Caseloads (n = 1)</t>
  </si>
  <si>
    <t>Class 2 - Contact Standards High Risk Caseloads (n = 1)</t>
  </si>
  <si>
    <t xml:space="preserve">Class 2 - Contact Standards for Very High Risk Caseloads (n = 1) </t>
  </si>
  <si>
    <t>Statewide General Caseload Data</t>
  </si>
  <si>
    <t>Statewide Specialty Caseload Data</t>
  </si>
  <si>
    <t>Statewide Problem Solving Court Data</t>
  </si>
  <si>
    <t>Statewide Probation Officer "Other Duties" Data</t>
  </si>
  <si>
    <t>Statewide Contact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</si>
</sst>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sz val="11"/>
      <color rgb="FF333333"/>
      <name val="Arial"/>
      <family val="2"/>
    </font>
    <font>
      <b/>
      <sz val="11"/>
      <color theme="1"/>
      <name val="Calibri"/>
      <family val="2"/>
      <scheme val="minor"/>
    </font>
    <font>
      <b/>
      <sz val="11"/>
      <name val="Calibri"/>
      <family val="2"/>
      <scheme val="minor"/>
    </font>
    <font>
      <b/>
      <sz val="11"/>
      <color rgb="FF333333"/>
      <name val="Arial"/>
      <family val="2"/>
    </font>
    <font>
      <sz val="11"/>
      <color theme="1"/>
      <name val="Calibri"/>
      <family val="2"/>
      <scheme val="minor"/>
    </font>
    <font>
      <b/>
      <sz val="11"/>
      <color theme="5"/>
      <name val="Arial"/>
      <family val="2"/>
    </font>
    <font>
      <b/>
      <sz val="18"/>
      <color theme="1"/>
      <name val="Calibri"/>
      <family val="2"/>
      <scheme val="minor"/>
    </font>
  </fonts>
  <fills count="15">
    <fill>
      <patternFill patternType="none"/>
    </fill>
    <fill>
      <patternFill patternType="gray125"/>
    </fill>
    <fill>
      <patternFill patternType="solid">
        <fgColor rgb="FFEAEAE8"/>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7">
    <border>
      <left/>
      <right/>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A6A6A6"/>
      </right>
      <top style="thin">
        <color rgb="FFA6A6A6"/>
      </top>
      <bottom style="thin">
        <color rgb="FFA6A6A6"/>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9" fontId="5" fillId="0" borderId="0" applyFont="0" applyFill="0" applyBorder="0" applyAlignment="0" applyProtection="0"/>
  </cellStyleXfs>
  <cellXfs count="98">
    <xf numFmtId="0" fontId="0" fillId="0" borderId="0" xfId="0"/>
    <xf numFmtId="0" fontId="1" fillId="2" borderId="1" xfId="0" applyFont="1" applyFill="1" applyBorder="1"/>
    <xf numFmtId="0" fontId="0" fillId="0" borderId="0" xfId="0" applyAlignment="1">
      <alignment horizontal="center" wrapText="1"/>
    </xf>
    <xf numFmtId="0" fontId="2" fillId="9" borderId="0" xfId="0" applyFont="1" applyFill="1" applyAlignment="1">
      <alignment horizontal="center" wrapText="1"/>
    </xf>
    <xf numFmtId="0" fontId="0" fillId="12" borderId="0" xfId="0" applyFill="1" applyAlignment="1">
      <alignment horizontal="center" wrapText="1"/>
    </xf>
    <xf numFmtId="0" fontId="2" fillId="4" borderId="2" xfId="0" applyFont="1" applyFill="1" applyBorder="1" applyAlignment="1">
      <alignment horizontal="center" wrapText="1"/>
    </xf>
    <xf numFmtId="164" fontId="2" fillId="4" borderId="2" xfId="0" applyNumberFormat="1" applyFont="1" applyFill="1" applyBorder="1" applyAlignment="1">
      <alignment horizontal="center" wrapText="1"/>
    </xf>
    <xf numFmtId="0" fontId="3" fillId="5" borderId="2" xfId="0" applyFont="1" applyFill="1" applyBorder="1" applyAlignment="1">
      <alignment horizontal="center" wrapText="1"/>
    </xf>
    <xf numFmtId="0" fontId="2" fillId="6" borderId="2" xfId="0" applyFont="1" applyFill="1" applyBorder="1" applyAlignment="1">
      <alignment horizontal="center" wrapText="1"/>
    </xf>
    <xf numFmtId="0" fontId="2" fillId="7" borderId="2" xfId="0" applyFont="1" applyFill="1" applyBorder="1" applyAlignment="1">
      <alignment horizontal="center" wrapText="1"/>
    </xf>
    <xf numFmtId="0" fontId="2" fillId="8" borderId="2" xfId="0" applyFont="1" applyFill="1" applyBorder="1" applyAlignment="1">
      <alignment horizontal="center"/>
    </xf>
    <xf numFmtId="165" fontId="0" fillId="10" borderId="2" xfId="0" applyNumberFormat="1" applyFill="1" applyBorder="1" applyAlignment="1">
      <alignment horizontal="center"/>
    </xf>
    <xf numFmtId="1" fontId="2" fillId="11" borderId="2" xfId="0" applyNumberFormat="1" applyFont="1" applyFill="1" applyBorder="1" applyAlignment="1">
      <alignment horizontal="center"/>
    </xf>
    <xf numFmtId="164" fontId="2" fillId="11" borderId="2" xfId="0" applyNumberFormat="1"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164" fontId="2" fillId="3" borderId="4" xfId="0" applyNumberFormat="1" applyFont="1" applyFill="1" applyBorder="1" applyAlignment="1">
      <alignment horizontal="center" wrapText="1"/>
    </xf>
    <xf numFmtId="0" fontId="2" fillId="3" borderId="5" xfId="0" applyFont="1" applyFill="1" applyBorder="1" applyAlignment="1">
      <alignment horizont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xf numFmtId="0" fontId="3" fillId="5" borderId="6" xfId="0" applyFont="1" applyFill="1" applyBorder="1" applyAlignment="1">
      <alignment horizontal="center" wrapText="1"/>
    </xf>
    <xf numFmtId="0" fontId="3" fillId="5" borderId="7" xfId="0" applyFont="1" applyFill="1" applyBorder="1" applyAlignment="1">
      <alignment horizontal="center" wrapText="1"/>
    </xf>
    <xf numFmtId="0" fontId="2" fillId="6" borderId="6" xfId="0" applyFont="1" applyFill="1" applyBorder="1" applyAlignment="1">
      <alignment horizontal="center" wrapText="1"/>
    </xf>
    <xf numFmtId="0" fontId="2" fillId="6" borderId="7" xfId="0" applyFont="1" applyFill="1" applyBorder="1" applyAlignment="1">
      <alignment horizontal="center" wrapText="1"/>
    </xf>
    <xf numFmtId="0" fontId="2" fillId="7" borderId="6" xfId="0" applyFont="1" applyFill="1" applyBorder="1" applyAlignment="1">
      <alignment horizontal="center" wrapText="1"/>
    </xf>
    <xf numFmtId="0" fontId="2" fillId="7" borderId="7" xfId="0" applyFont="1" applyFill="1" applyBorder="1" applyAlignment="1">
      <alignment horizontal="center" wrapText="1"/>
    </xf>
    <xf numFmtId="0" fontId="2" fillId="8" borderId="6" xfId="0" applyFont="1" applyFill="1" applyBorder="1" applyAlignment="1">
      <alignment horizontal="center" wrapText="1"/>
    </xf>
    <xf numFmtId="0" fontId="2" fillId="8" borderId="7" xfId="0" applyFont="1" applyFill="1" applyBorder="1" applyAlignment="1">
      <alignment horizontal="center"/>
    </xf>
    <xf numFmtId="165" fontId="2" fillId="10" borderId="6" xfId="0" applyNumberFormat="1" applyFont="1" applyFill="1" applyBorder="1" applyAlignment="1">
      <alignment horizontal="center"/>
    </xf>
    <xf numFmtId="165" fontId="0" fillId="10" borderId="7" xfId="0" applyNumberFormat="1" applyFill="1" applyBorder="1" applyAlignment="1">
      <alignment horizontal="center"/>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4" fillId="2" borderId="14" xfId="0" applyFont="1" applyFill="1" applyBorder="1" applyAlignment="1">
      <alignment horizontal="center" wrapText="1"/>
    </xf>
    <xf numFmtId="0" fontId="2" fillId="9" borderId="15" xfId="0" applyFont="1" applyFill="1" applyBorder="1" applyAlignment="1">
      <alignment horizontal="center" wrapText="1"/>
    </xf>
    <xf numFmtId="0" fontId="2" fillId="9" borderId="16" xfId="0" applyFont="1" applyFill="1" applyBorder="1" applyAlignment="1">
      <alignment horizontal="center" wrapText="1"/>
    </xf>
    <xf numFmtId="0" fontId="2" fillId="9" borderId="17" xfId="0" applyFont="1" applyFill="1" applyBorder="1" applyAlignment="1">
      <alignment horizontal="center" wrapText="1"/>
    </xf>
    <xf numFmtId="0" fontId="2" fillId="11" borderId="2" xfId="0" applyFont="1" applyFill="1" applyBorder="1" applyAlignment="1">
      <alignment horizontal="center"/>
    </xf>
    <xf numFmtId="165" fontId="2" fillId="11" borderId="9" xfId="0" applyNumberFormat="1" applyFont="1" applyFill="1" applyBorder="1" applyAlignment="1">
      <alignment horizontal="center"/>
    </xf>
    <xf numFmtId="0" fontId="2" fillId="11" borderId="6" xfId="0" applyFont="1" applyFill="1" applyBorder="1" applyAlignment="1">
      <alignment horizontal="center" wrapText="1"/>
    </xf>
    <xf numFmtId="0" fontId="2" fillId="11" borderId="7" xfId="0" applyFont="1" applyFill="1" applyBorder="1" applyAlignment="1">
      <alignment horizontal="center"/>
    </xf>
    <xf numFmtId="165" fontId="2" fillId="11" borderId="8" xfId="0" applyNumberFormat="1" applyFont="1" applyFill="1" applyBorder="1" applyAlignment="1">
      <alignment horizontal="center" wrapText="1"/>
    </xf>
    <xf numFmtId="165" fontId="2" fillId="11" borderId="10" xfId="0" applyNumberFormat="1" applyFont="1" applyFill="1" applyBorder="1" applyAlignment="1">
      <alignment horizontal="center"/>
    </xf>
    <xf numFmtId="0" fontId="0" fillId="0" borderId="0" xfId="0" applyAlignment="1">
      <alignment horizontal="center"/>
    </xf>
    <xf numFmtId="0" fontId="3" fillId="9" borderId="16" xfId="0" applyFont="1" applyFill="1" applyBorder="1" applyAlignment="1">
      <alignment horizontal="center" wrapText="1"/>
    </xf>
    <xf numFmtId="164" fontId="2" fillId="3" borderId="18" xfId="0" applyNumberFormat="1" applyFont="1" applyFill="1" applyBorder="1" applyAlignment="1">
      <alignment horizontal="center" wrapText="1"/>
    </xf>
    <xf numFmtId="1" fontId="0" fillId="13" borderId="19" xfId="0" applyNumberFormat="1" applyFill="1" applyBorder="1" applyAlignment="1">
      <alignment horizontal="center" wrapText="1"/>
    </xf>
    <xf numFmtId="1" fontId="0" fillId="13" borderId="19" xfId="0" applyNumberFormat="1" applyFill="1" applyBorder="1" applyAlignment="1">
      <alignment horizontal="center"/>
    </xf>
    <xf numFmtId="164" fontId="3" fillId="5" borderId="2" xfId="0" applyNumberFormat="1" applyFont="1" applyFill="1" applyBorder="1" applyAlignment="1">
      <alignment horizontal="center" wrapText="1"/>
    </xf>
    <xf numFmtId="164" fontId="2" fillId="6" borderId="2" xfId="0" applyNumberFormat="1" applyFont="1" applyFill="1" applyBorder="1" applyAlignment="1">
      <alignment horizontal="center" wrapText="1"/>
    </xf>
    <xf numFmtId="1" fontId="0" fillId="13" borderId="20" xfId="0" applyNumberFormat="1" applyFill="1" applyBorder="1" applyAlignment="1">
      <alignment horizontal="center" wrapText="1"/>
    </xf>
    <xf numFmtId="1" fontId="0" fillId="0" borderId="0" xfId="0" applyNumberFormat="1"/>
    <xf numFmtId="2" fontId="0" fillId="0" borderId="0" xfId="0" applyNumberFormat="1"/>
    <xf numFmtId="9" fontId="0" fillId="0" borderId="0" xfId="1" applyFont="1"/>
    <xf numFmtId="0" fontId="0" fillId="0" borderId="21" xfId="0" applyBorder="1"/>
    <xf numFmtId="0" fontId="0" fillId="0" borderId="22" xfId="0" applyBorder="1"/>
    <xf numFmtId="0" fontId="0" fillId="0" borderId="23" xfId="0" applyBorder="1"/>
    <xf numFmtId="0" fontId="0" fillId="0" borderId="19" xfId="0" applyBorder="1"/>
    <xf numFmtId="9" fontId="0" fillId="0" borderId="19" xfId="1" applyFont="1" applyBorder="1"/>
    <xf numFmtId="0" fontId="0" fillId="0" borderId="24" xfId="0" applyBorder="1"/>
    <xf numFmtId="9" fontId="0" fillId="0" borderId="25" xfId="1" applyFont="1" applyBorder="1"/>
    <xf numFmtId="0" fontId="0" fillId="0" borderId="25" xfId="0" applyBorder="1"/>
    <xf numFmtId="1" fontId="0" fillId="0" borderId="19" xfId="0" applyNumberFormat="1" applyBorder="1"/>
    <xf numFmtId="1" fontId="0" fillId="0" borderId="25" xfId="0" applyNumberFormat="1" applyBorder="1"/>
    <xf numFmtId="0" fontId="0" fillId="0" borderId="19" xfId="1" applyNumberFormat="1" applyFont="1" applyBorder="1"/>
    <xf numFmtId="0" fontId="0" fillId="0" borderId="25" xfId="1" applyNumberFormat="1" applyFont="1" applyBorder="1"/>
    <xf numFmtId="0" fontId="0" fillId="0" borderId="23" xfId="0" applyBorder="1" applyAlignment="1">
      <alignment horizontal="center"/>
    </xf>
    <xf numFmtId="0" fontId="0" fillId="0" borderId="24" xfId="0" applyBorder="1" applyAlignment="1">
      <alignment horizontal="center"/>
    </xf>
    <xf numFmtId="0" fontId="2" fillId="14" borderId="6" xfId="0" applyFont="1" applyFill="1" applyBorder="1" applyAlignment="1">
      <alignment horizontal="center" wrapText="1"/>
    </xf>
    <xf numFmtId="0" fontId="2" fillId="14" borderId="2" xfId="0" applyFont="1" applyFill="1" applyBorder="1" applyAlignment="1">
      <alignment horizontal="center" wrapText="1"/>
    </xf>
    <xf numFmtId="164" fontId="2" fillId="14" borderId="2" xfId="0" applyNumberFormat="1" applyFont="1" applyFill="1" applyBorder="1" applyAlignment="1">
      <alignment horizontal="center" wrapText="1"/>
    </xf>
    <xf numFmtId="0" fontId="2" fillId="14" borderId="7" xfId="0" applyFont="1" applyFill="1" applyBorder="1" applyAlignment="1">
      <alignment horizontal="center" wrapText="1"/>
    </xf>
    <xf numFmtId="164" fontId="4" fillId="2" borderId="12" xfId="0" applyNumberFormat="1" applyFont="1" applyFill="1" applyBorder="1" applyAlignment="1">
      <alignment horizontal="center" wrapText="1"/>
    </xf>
    <xf numFmtId="0" fontId="0" fillId="12" borderId="0" xfId="0" applyFill="1" applyAlignment="1">
      <alignment wrapText="1"/>
    </xf>
    <xf numFmtId="0" fontId="0" fillId="0" borderId="0" xfId="0" applyAlignment="1">
      <alignment wrapText="1"/>
    </xf>
    <xf numFmtId="164" fontId="0" fillId="0" borderId="0" xfId="0" applyNumberFormat="1" applyAlignment="1">
      <alignment wrapText="1"/>
    </xf>
    <xf numFmtId="1" fontId="0" fillId="0" borderId="0" xfId="0" applyNumberFormat="1" applyAlignment="1">
      <alignment wrapText="1"/>
    </xf>
    <xf numFmtId="1" fontId="0" fillId="0" borderId="19" xfId="0" applyNumberFormat="1" applyBorder="1" applyAlignment="1">
      <alignment horizontal="center" wrapText="1"/>
    </xf>
    <xf numFmtId="0" fontId="1" fillId="2" borderId="1" xfId="0" applyFont="1" applyFill="1" applyBorder="1" applyAlignment="1">
      <alignment wrapText="1"/>
    </xf>
    <xf numFmtId="0" fontId="2" fillId="8" borderId="2" xfId="0" applyFont="1" applyFill="1" applyBorder="1" applyAlignment="1">
      <alignment horizontal="center" wrapText="1"/>
    </xf>
    <xf numFmtId="0" fontId="2" fillId="8" borderId="7" xfId="0" applyFont="1" applyFill="1" applyBorder="1" applyAlignment="1">
      <alignment horizontal="center" wrapText="1"/>
    </xf>
    <xf numFmtId="165" fontId="2" fillId="10" borderId="6" xfId="0" applyNumberFormat="1" applyFont="1" applyFill="1" applyBorder="1" applyAlignment="1">
      <alignment horizontal="center" wrapText="1"/>
    </xf>
    <xf numFmtId="165" fontId="0" fillId="10" borderId="2" xfId="0" applyNumberFormat="1" applyFill="1" applyBorder="1" applyAlignment="1">
      <alignment horizontal="center" wrapText="1"/>
    </xf>
    <xf numFmtId="165" fontId="0" fillId="10" borderId="7" xfId="0" applyNumberFormat="1" applyFill="1" applyBorder="1" applyAlignment="1">
      <alignment horizontal="center" wrapText="1"/>
    </xf>
    <xf numFmtId="0" fontId="2" fillId="11" borderId="2" xfId="0" applyFont="1" applyFill="1" applyBorder="1" applyAlignment="1">
      <alignment horizontal="center" wrapText="1"/>
    </xf>
    <xf numFmtId="164" fontId="2" fillId="11" borderId="2" xfId="0" applyNumberFormat="1" applyFont="1" applyFill="1" applyBorder="1" applyAlignment="1">
      <alignment horizontal="center" wrapText="1"/>
    </xf>
    <xf numFmtId="0" fontId="2" fillId="11" borderId="7" xfId="0" applyFont="1" applyFill="1" applyBorder="1" applyAlignment="1">
      <alignment horizontal="center" wrapText="1"/>
    </xf>
    <xf numFmtId="1" fontId="2" fillId="11" borderId="2" xfId="0" applyNumberFormat="1" applyFont="1" applyFill="1" applyBorder="1" applyAlignment="1">
      <alignment horizontal="center" wrapText="1"/>
    </xf>
    <xf numFmtId="165" fontId="2" fillId="11" borderId="9" xfId="0" applyNumberFormat="1" applyFont="1" applyFill="1" applyBorder="1" applyAlignment="1">
      <alignment horizontal="center" wrapText="1"/>
    </xf>
    <xf numFmtId="165" fontId="2" fillId="11" borderId="10" xfId="0" applyNumberFormat="1" applyFont="1" applyFill="1" applyBorder="1" applyAlignment="1">
      <alignment horizontal="center" wrapText="1"/>
    </xf>
    <xf numFmtId="9" fontId="0" fillId="0" borderId="0" xfId="1" applyFont="1" applyAlignment="1">
      <alignment wrapText="1"/>
    </xf>
    <xf numFmtId="0" fontId="0" fillId="0" borderId="26" xfId="0" applyBorder="1"/>
    <xf numFmtId="1" fontId="4" fillId="2" borderId="2" xfId="0" applyNumberFormat="1" applyFont="1" applyFill="1" applyBorder="1" applyAlignment="1">
      <alignment wrapText="1"/>
    </xf>
    <xf numFmtId="0" fontId="4" fillId="2" borderId="2" xfId="0" applyFont="1" applyFill="1" applyBorder="1" applyAlignment="1">
      <alignment wrapText="1"/>
    </xf>
    <xf numFmtId="0" fontId="4" fillId="2" borderId="11" xfId="0" applyFont="1" applyFill="1" applyBorder="1" applyAlignment="1">
      <alignment wrapText="1"/>
    </xf>
    <xf numFmtId="2" fontId="0" fillId="0" borderId="0" xfId="0" applyNumberFormat="1" applyAlignment="1">
      <alignment wrapText="1"/>
    </xf>
    <xf numFmtId="1" fontId="0" fillId="0" borderId="22" xfId="0" applyNumberFormat="1" applyBorder="1"/>
    <xf numFmtId="0" fontId="7" fillId="0" borderId="0" xfId="0" applyFont="1"/>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99FFCC"/>
      <color rgb="FFFF3399"/>
      <color rgb="FF25FF9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Percentage of Counties Within APPA Caseload Size Standards Based on Risk Level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Sheet'!$B$15:$B$19</c:f>
              <c:strCache>
                <c:ptCount val="5"/>
                <c:pt idx="0">
                  <c:v>Low </c:v>
                </c:pt>
                <c:pt idx="1">
                  <c:v>Moderate </c:v>
                </c:pt>
                <c:pt idx="2">
                  <c:v>Moderate &amp; High</c:v>
                </c:pt>
                <c:pt idx="3">
                  <c:v>High </c:v>
                </c:pt>
                <c:pt idx="4">
                  <c:v>Very High </c:v>
                </c:pt>
              </c:strCache>
            </c:strRef>
          </c:cat>
          <c:val>
            <c:numRef>
              <c:f>'Summary Sheet'!$C$15:$C$19</c:f>
              <c:numCache>
                <c:formatCode>0%</c:formatCode>
                <c:ptCount val="5"/>
                <c:pt idx="0">
                  <c:v>0.15151515151515152</c:v>
                </c:pt>
                <c:pt idx="1">
                  <c:v>3.0303030303030304E-2</c:v>
                </c:pt>
                <c:pt idx="2">
                  <c:v>7.575757575757576E-2</c:v>
                </c:pt>
                <c:pt idx="3">
                  <c:v>0.13636363636363635</c:v>
                </c:pt>
                <c:pt idx="4">
                  <c:v>3.0303030303030304E-2</c:v>
                </c:pt>
              </c:numCache>
            </c:numRef>
          </c:val>
          <c:extLst>
            <c:ext xmlns:c16="http://schemas.microsoft.com/office/drawing/2014/chart" uri="{C3380CC4-5D6E-409C-BE32-E72D297353CC}">
              <c16:uniqueId val="{00000000-9A4C-104C-ADEC-D5958F7A29E5}"/>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1"/>
        <c:axPos val="l"/>
        <c:numFmt formatCode="0%" sourceLinked="1"/>
        <c:majorTickMark val="none"/>
        <c:minorTickMark val="none"/>
        <c:tickLblPos val="nextTo"/>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Specialty Caseloads by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Sheet'!$E$69:$E$78</c:f>
              <c:strCache>
                <c:ptCount val="10"/>
                <c:pt idx="0">
                  <c:v>Gang</c:v>
                </c:pt>
                <c:pt idx="1">
                  <c:v>Monetary Compliance</c:v>
                </c:pt>
                <c:pt idx="2">
                  <c:v>Reentry</c:v>
                </c:pt>
                <c:pt idx="3">
                  <c:v>Pretrial</c:v>
                </c:pt>
                <c:pt idx="4">
                  <c:v>EM/HA</c:v>
                </c:pt>
                <c:pt idx="5">
                  <c:v>Substance Use</c:v>
                </c:pt>
                <c:pt idx="6">
                  <c:v>ARD</c:v>
                </c:pt>
                <c:pt idx="7">
                  <c:v>Transfer</c:v>
                </c:pt>
                <c:pt idx="8">
                  <c:v>Female</c:v>
                </c:pt>
                <c:pt idx="9">
                  <c:v>Domestic Violence</c:v>
                </c:pt>
              </c:strCache>
            </c:strRef>
          </c:cat>
          <c:val>
            <c:numRef>
              <c:f>'Summary Sheet'!$F$69:$F$78</c:f>
              <c:numCache>
                <c:formatCode>General</c:formatCode>
                <c:ptCount val="10"/>
                <c:pt idx="0">
                  <c:v>2</c:v>
                </c:pt>
                <c:pt idx="1">
                  <c:v>2</c:v>
                </c:pt>
                <c:pt idx="2">
                  <c:v>2</c:v>
                </c:pt>
                <c:pt idx="3">
                  <c:v>3</c:v>
                </c:pt>
                <c:pt idx="4">
                  <c:v>4</c:v>
                </c:pt>
                <c:pt idx="5">
                  <c:v>7</c:v>
                </c:pt>
                <c:pt idx="6">
                  <c:v>8</c:v>
                </c:pt>
                <c:pt idx="7">
                  <c:v>8</c:v>
                </c:pt>
                <c:pt idx="8">
                  <c:v>13</c:v>
                </c:pt>
                <c:pt idx="9">
                  <c:v>16</c:v>
                </c:pt>
              </c:numCache>
            </c:numRef>
          </c:val>
          <c:extLst>
            <c:ext xmlns:c16="http://schemas.microsoft.com/office/drawing/2014/chart" uri="{C3380CC4-5D6E-409C-BE32-E72D297353CC}">
              <c16:uniqueId val="{00000000-5F79-425C-9750-E355CA20C985}"/>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Number of Counties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8 Probation Officer "Other Duties" (n = 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Sheet'!$T$126:$T$141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Sheet'!$U$126:$U$141</c:f>
              <c:numCache>
                <c:formatCode>General</c:formatCode>
                <c:ptCount val="16"/>
                <c:pt idx="0">
                  <c:v>6</c:v>
                </c:pt>
                <c:pt idx="1">
                  <c:v>6</c:v>
                </c:pt>
                <c:pt idx="2">
                  <c:v>3</c:v>
                </c:pt>
                <c:pt idx="3">
                  <c:v>4</c:v>
                </c:pt>
                <c:pt idx="4">
                  <c:v>1</c:v>
                </c:pt>
                <c:pt idx="5">
                  <c:v>6</c:v>
                </c:pt>
                <c:pt idx="6">
                  <c:v>6</c:v>
                </c:pt>
                <c:pt idx="7">
                  <c:v>1</c:v>
                </c:pt>
                <c:pt idx="8">
                  <c:v>1</c:v>
                </c:pt>
                <c:pt idx="9">
                  <c:v>5</c:v>
                </c:pt>
                <c:pt idx="10">
                  <c:v>2</c:v>
                </c:pt>
                <c:pt idx="11">
                  <c:v>5</c:v>
                </c:pt>
                <c:pt idx="12">
                  <c:v>6</c:v>
                </c:pt>
                <c:pt idx="13">
                  <c:v>5</c:v>
                </c:pt>
                <c:pt idx="14">
                  <c:v>5</c:v>
                </c:pt>
                <c:pt idx="15">
                  <c:v>4</c:v>
                </c:pt>
              </c:numCache>
            </c:numRef>
          </c:val>
          <c:extLst>
            <c:ext xmlns:c16="http://schemas.microsoft.com/office/drawing/2014/chart" uri="{C3380CC4-5D6E-409C-BE32-E72D297353CC}">
              <c16:uniqueId val="{00000000-51FE-4161-A7A6-5CBC0BCD2518}"/>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1 Probation Officer "Other Duties"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Sheet'!$W$126:$W$141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Sheet'!$X$126:$X$141</c:f>
              <c:numCache>
                <c:formatCode>General</c:formatCode>
                <c:ptCount val="16"/>
                <c:pt idx="0">
                  <c:v>1</c:v>
                </c:pt>
                <c:pt idx="1">
                  <c:v>0</c:v>
                </c:pt>
                <c:pt idx="2">
                  <c:v>0</c:v>
                </c:pt>
                <c:pt idx="3">
                  <c:v>0</c:v>
                </c:pt>
                <c:pt idx="4">
                  <c:v>0</c:v>
                </c:pt>
                <c:pt idx="5">
                  <c:v>0</c:v>
                </c:pt>
                <c:pt idx="6">
                  <c:v>0</c:v>
                </c:pt>
                <c:pt idx="7">
                  <c:v>1</c:v>
                </c:pt>
                <c:pt idx="8">
                  <c:v>0</c:v>
                </c:pt>
                <c:pt idx="9">
                  <c:v>0</c:v>
                </c:pt>
                <c:pt idx="10">
                  <c:v>0</c:v>
                </c:pt>
                <c:pt idx="11">
                  <c:v>0</c:v>
                </c:pt>
                <c:pt idx="12">
                  <c:v>0</c:v>
                </c:pt>
                <c:pt idx="13">
                  <c:v>0</c:v>
                </c:pt>
                <c:pt idx="14">
                  <c:v>1</c:v>
                </c:pt>
                <c:pt idx="15">
                  <c:v>0</c:v>
                </c:pt>
              </c:numCache>
            </c:numRef>
          </c:val>
          <c:extLst>
            <c:ext xmlns:c16="http://schemas.microsoft.com/office/drawing/2014/chart" uri="{C3380CC4-5D6E-409C-BE32-E72D297353CC}">
              <c16:uniqueId val="{00000000-61BA-4EF9-81B6-6023A65B6A5F}"/>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2 Probation Officer "Other Duties"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Sheet'!$W$126:$W$141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Sheet'!$X$126:$X$141</c:f>
              <c:numCache>
                <c:formatCode>General</c:formatCode>
                <c:ptCount val="16"/>
                <c:pt idx="0">
                  <c:v>1</c:v>
                </c:pt>
                <c:pt idx="1">
                  <c:v>0</c:v>
                </c:pt>
                <c:pt idx="2">
                  <c:v>0</c:v>
                </c:pt>
                <c:pt idx="3">
                  <c:v>0</c:v>
                </c:pt>
                <c:pt idx="4">
                  <c:v>0</c:v>
                </c:pt>
                <c:pt idx="5">
                  <c:v>0</c:v>
                </c:pt>
                <c:pt idx="6">
                  <c:v>0</c:v>
                </c:pt>
                <c:pt idx="7">
                  <c:v>1</c:v>
                </c:pt>
                <c:pt idx="8">
                  <c:v>0</c:v>
                </c:pt>
                <c:pt idx="9">
                  <c:v>0</c:v>
                </c:pt>
                <c:pt idx="10">
                  <c:v>0</c:v>
                </c:pt>
                <c:pt idx="11">
                  <c:v>0</c:v>
                </c:pt>
                <c:pt idx="12">
                  <c:v>0</c:v>
                </c:pt>
                <c:pt idx="13">
                  <c:v>0</c:v>
                </c:pt>
                <c:pt idx="14">
                  <c:v>1</c:v>
                </c:pt>
                <c:pt idx="15">
                  <c:v>0</c:v>
                </c:pt>
              </c:numCache>
            </c:numRef>
          </c:val>
          <c:extLst>
            <c:ext xmlns:c16="http://schemas.microsoft.com/office/drawing/2014/chart" uri="{C3380CC4-5D6E-409C-BE32-E72D297353CC}">
              <c16:uniqueId val="{00000000-CAB1-4951-814B-17A84A23882A}"/>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Caseload Size</a:t>
            </a:r>
            <a:r>
              <a:rPr lang="en-US" baseline="0"/>
              <a:t> by County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1-A7EC-4312-BC61-A4DE418E689D}"/>
              </c:ext>
            </c:extLst>
          </c:dPt>
          <c:dPt>
            <c:idx val="1"/>
            <c:invertIfNegative val="0"/>
            <c:bubble3D val="0"/>
            <c:spPr>
              <a:solidFill>
                <a:schemeClr val="accent5"/>
              </a:solidFill>
              <a:ln>
                <a:solidFill>
                  <a:schemeClr val="accent5"/>
                </a:solidFill>
              </a:ln>
              <a:effectLst/>
            </c:spPr>
            <c:extLst>
              <c:ext xmlns:c16="http://schemas.microsoft.com/office/drawing/2014/chart" uri="{C3380CC4-5D6E-409C-BE32-E72D297353CC}">
                <c16:uniqueId val="{00000002-A7EC-4312-BC61-A4DE418E689D}"/>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3-A7EC-4312-BC61-A4DE418E689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A7EC-4312-BC61-A4DE418E689D}"/>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5-A7EC-4312-BC61-A4DE418E689D}"/>
              </c:ext>
            </c:extLst>
          </c:dPt>
          <c:dPt>
            <c:idx val="5"/>
            <c:invertIfNegative val="0"/>
            <c:bubble3D val="0"/>
            <c:spPr>
              <a:solidFill>
                <a:schemeClr val="accent4"/>
              </a:solidFill>
              <a:ln>
                <a:noFill/>
              </a:ln>
              <a:effectLst/>
            </c:spPr>
            <c:extLst>
              <c:ext xmlns:c16="http://schemas.microsoft.com/office/drawing/2014/chart" uri="{C3380CC4-5D6E-409C-BE32-E72D297353CC}">
                <c16:uniqueId val="{00000006-A7EC-4312-BC61-A4DE418E689D}"/>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7-A7EC-4312-BC61-A4DE418E689D}"/>
              </c:ext>
            </c:extLst>
          </c:dPt>
          <c:dPt>
            <c:idx val="7"/>
            <c:invertIfNegative val="0"/>
            <c:bubble3D val="0"/>
            <c:spPr>
              <a:solidFill>
                <a:schemeClr val="accent3"/>
              </a:solidFill>
              <a:ln>
                <a:noFill/>
              </a:ln>
              <a:effectLst/>
            </c:spPr>
            <c:extLst>
              <c:ext xmlns:c16="http://schemas.microsoft.com/office/drawing/2014/chart" uri="{C3380CC4-5D6E-409C-BE32-E72D297353CC}">
                <c16:uniqueId val="{00000008-A7EC-4312-BC61-A4DE418E689D}"/>
              </c:ext>
            </c:extLst>
          </c:dPt>
          <c:dPt>
            <c:idx val="8"/>
            <c:invertIfNegative val="0"/>
            <c:bubble3D val="0"/>
            <c:spPr>
              <a:solidFill>
                <a:schemeClr val="accent3"/>
              </a:solidFill>
              <a:ln>
                <a:noFill/>
              </a:ln>
              <a:effectLst/>
            </c:spPr>
            <c:extLst>
              <c:ext xmlns:c16="http://schemas.microsoft.com/office/drawing/2014/chart" uri="{C3380CC4-5D6E-409C-BE32-E72D297353CC}">
                <c16:uniqueId val="{00000009-A7EC-4312-BC61-A4DE418E689D}"/>
              </c:ext>
            </c:extLst>
          </c:dPt>
          <c:dPt>
            <c:idx val="9"/>
            <c:invertIfNegative val="0"/>
            <c:bubble3D val="0"/>
            <c:spPr>
              <a:solidFill>
                <a:schemeClr val="accent3"/>
              </a:solidFill>
              <a:ln>
                <a:noFill/>
              </a:ln>
              <a:effectLst/>
            </c:spPr>
            <c:extLst>
              <c:ext xmlns:c16="http://schemas.microsoft.com/office/drawing/2014/chart" uri="{C3380CC4-5D6E-409C-BE32-E72D297353CC}">
                <c16:uniqueId val="{0000000A-A7EC-4312-BC61-A4DE418E689D}"/>
              </c:ext>
            </c:extLst>
          </c:dPt>
          <c:dPt>
            <c:idx val="10"/>
            <c:invertIfNegative val="0"/>
            <c:bubble3D val="0"/>
            <c:spPr>
              <a:solidFill>
                <a:schemeClr val="accent3"/>
              </a:solidFill>
              <a:ln>
                <a:noFill/>
              </a:ln>
              <a:effectLst/>
            </c:spPr>
            <c:extLst>
              <c:ext xmlns:c16="http://schemas.microsoft.com/office/drawing/2014/chart" uri="{C3380CC4-5D6E-409C-BE32-E72D297353CC}">
                <c16:uniqueId val="{0000000B-A7EC-4312-BC61-A4DE418E689D}"/>
              </c:ext>
            </c:extLst>
          </c:dPt>
          <c:dPt>
            <c:idx val="11"/>
            <c:invertIfNegative val="0"/>
            <c:bubble3D val="0"/>
            <c:spPr>
              <a:solidFill>
                <a:schemeClr val="accent3"/>
              </a:solidFill>
              <a:ln>
                <a:noFill/>
              </a:ln>
              <a:effectLst/>
            </c:spPr>
            <c:extLst>
              <c:ext xmlns:c16="http://schemas.microsoft.com/office/drawing/2014/chart" uri="{C3380CC4-5D6E-409C-BE32-E72D297353CC}">
                <c16:uniqueId val="{0000000C-A7EC-4312-BC61-A4DE418E689D}"/>
              </c:ext>
            </c:extLst>
          </c:dPt>
          <c:dPt>
            <c:idx val="12"/>
            <c:invertIfNegative val="0"/>
            <c:bubble3D val="0"/>
            <c:spPr>
              <a:solidFill>
                <a:schemeClr val="accent3"/>
              </a:solidFill>
              <a:ln>
                <a:noFill/>
              </a:ln>
              <a:effectLst/>
            </c:spPr>
            <c:extLst>
              <c:ext xmlns:c16="http://schemas.microsoft.com/office/drawing/2014/chart" uri="{C3380CC4-5D6E-409C-BE32-E72D297353CC}">
                <c16:uniqueId val="{0000000D-A7EC-4312-BC61-A4DE418E689D}"/>
              </c:ext>
            </c:extLst>
          </c:dPt>
          <c:dPt>
            <c:idx val="13"/>
            <c:invertIfNegative val="0"/>
            <c:bubble3D val="0"/>
            <c:spPr>
              <a:solidFill>
                <a:schemeClr val="accent3"/>
              </a:solidFill>
              <a:ln>
                <a:noFill/>
              </a:ln>
              <a:effectLst/>
            </c:spPr>
            <c:extLst>
              <c:ext xmlns:c16="http://schemas.microsoft.com/office/drawing/2014/chart" uri="{C3380CC4-5D6E-409C-BE32-E72D297353CC}">
                <c16:uniqueId val="{0000000E-A7EC-4312-BC61-A4DE418E689D}"/>
              </c:ext>
            </c:extLst>
          </c:dPt>
          <c:dPt>
            <c:idx val="14"/>
            <c:invertIfNegative val="0"/>
            <c:bubble3D val="0"/>
            <c:spPr>
              <a:solidFill>
                <a:schemeClr val="accent3"/>
              </a:solidFill>
              <a:ln>
                <a:noFill/>
              </a:ln>
              <a:effectLst/>
            </c:spPr>
            <c:extLst>
              <c:ext xmlns:c16="http://schemas.microsoft.com/office/drawing/2014/chart" uri="{C3380CC4-5D6E-409C-BE32-E72D297353CC}">
                <c16:uniqueId val="{0000000F-A7EC-4312-BC61-A4DE418E689D}"/>
              </c:ext>
            </c:extLst>
          </c:dPt>
          <c:dPt>
            <c:idx val="15"/>
            <c:invertIfNegative val="0"/>
            <c:bubble3D val="0"/>
            <c:spPr>
              <a:solidFill>
                <a:schemeClr val="accent3"/>
              </a:solidFill>
              <a:ln>
                <a:noFill/>
              </a:ln>
              <a:effectLst/>
            </c:spPr>
            <c:extLst>
              <c:ext xmlns:c16="http://schemas.microsoft.com/office/drawing/2014/chart" uri="{C3380CC4-5D6E-409C-BE32-E72D297353CC}">
                <c16:uniqueId val="{00000010-A7EC-4312-BC61-A4DE418E689D}"/>
              </c:ext>
            </c:extLst>
          </c:dPt>
          <c:dPt>
            <c:idx val="16"/>
            <c:invertIfNegative val="0"/>
            <c:bubble3D val="0"/>
            <c:spPr>
              <a:solidFill>
                <a:schemeClr val="accent3"/>
              </a:solidFill>
              <a:ln>
                <a:noFill/>
              </a:ln>
              <a:effectLst/>
            </c:spPr>
            <c:extLst>
              <c:ext xmlns:c16="http://schemas.microsoft.com/office/drawing/2014/chart" uri="{C3380CC4-5D6E-409C-BE32-E72D297353CC}">
                <c16:uniqueId val="{00000011-A7EC-4312-BC61-A4DE418E689D}"/>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12-A7EC-4312-BC61-A4DE418E689D}"/>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13-A7EC-4312-BC61-A4DE418E689D}"/>
              </c:ext>
            </c:extLst>
          </c:dPt>
          <c:dPt>
            <c:idx val="19"/>
            <c:invertIfNegative val="0"/>
            <c:bubble3D val="0"/>
            <c:spPr>
              <a:solidFill>
                <a:schemeClr val="accent2"/>
              </a:solidFill>
              <a:ln>
                <a:noFill/>
              </a:ln>
              <a:effectLst/>
            </c:spPr>
            <c:extLst>
              <c:ext xmlns:c16="http://schemas.microsoft.com/office/drawing/2014/chart" uri="{C3380CC4-5D6E-409C-BE32-E72D297353CC}">
                <c16:uniqueId val="{00000014-A7EC-4312-BC61-A4DE418E689D}"/>
              </c:ext>
            </c:extLst>
          </c:dPt>
          <c:dPt>
            <c:idx val="20"/>
            <c:invertIfNegative val="0"/>
            <c:bubble3D val="0"/>
            <c:spPr>
              <a:solidFill>
                <a:schemeClr val="accent2"/>
              </a:solidFill>
              <a:ln>
                <a:noFill/>
              </a:ln>
              <a:effectLst/>
            </c:spPr>
            <c:extLst>
              <c:ext xmlns:c16="http://schemas.microsoft.com/office/drawing/2014/chart" uri="{C3380CC4-5D6E-409C-BE32-E72D297353CC}">
                <c16:uniqueId val="{00000015-A7EC-4312-BC61-A4DE418E689D}"/>
              </c:ext>
            </c:extLst>
          </c:dPt>
          <c:dPt>
            <c:idx val="21"/>
            <c:invertIfNegative val="0"/>
            <c:bubble3D val="0"/>
            <c:spPr>
              <a:solidFill>
                <a:schemeClr val="accent2"/>
              </a:solidFill>
              <a:ln>
                <a:noFill/>
              </a:ln>
              <a:effectLst/>
            </c:spPr>
            <c:extLst>
              <c:ext xmlns:c16="http://schemas.microsoft.com/office/drawing/2014/chart" uri="{C3380CC4-5D6E-409C-BE32-E72D297353CC}">
                <c16:uniqueId val="{00000016-A7EC-4312-BC61-A4DE418E689D}"/>
              </c:ext>
            </c:extLst>
          </c:dPt>
          <c:dPt>
            <c:idx val="22"/>
            <c:invertIfNegative val="0"/>
            <c:bubble3D val="0"/>
            <c:spPr>
              <a:solidFill>
                <a:schemeClr val="accent2"/>
              </a:solidFill>
              <a:ln>
                <a:noFill/>
              </a:ln>
              <a:effectLst/>
            </c:spPr>
            <c:extLst>
              <c:ext xmlns:c16="http://schemas.microsoft.com/office/drawing/2014/chart" uri="{C3380CC4-5D6E-409C-BE32-E72D297353CC}">
                <c16:uniqueId val="{00000017-A7EC-4312-BC61-A4DE418E689D}"/>
              </c:ext>
            </c:extLst>
          </c:dPt>
          <c:dPt>
            <c:idx val="23"/>
            <c:invertIfNegative val="0"/>
            <c:bubble3D val="0"/>
            <c:spPr>
              <a:solidFill>
                <a:schemeClr val="accent2"/>
              </a:solidFill>
              <a:ln>
                <a:noFill/>
              </a:ln>
              <a:effectLst/>
            </c:spPr>
            <c:extLst>
              <c:ext xmlns:c16="http://schemas.microsoft.com/office/drawing/2014/chart" uri="{C3380CC4-5D6E-409C-BE32-E72D297353CC}">
                <c16:uniqueId val="{00000018-A7EC-4312-BC61-A4DE418E689D}"/>
              </c:ext>
            </c:extLst>
          </c:dPt>
          <c:dPt>
            <c:idx val="24"/>
            <c:invertIfNegative val="0"/>
            <c:bubble3D val="0"/>
            <c:spPr>
              <a:solidFill>
                <a:schemeClr val="accent2"/>
              </a:solidFill>
              <a:ln>
                <a:noFill/>
              </a:ln>
              <a:effectLst/>
            </c:spPr>
            <c:extLst>
              <c:ext xmlns:c16="http://schemas.microsoft.com/office/drawing/2014/chart" uri="{C3380CC4-5D6E-409C-BE32-E72D297353CC}">
                <c16:uniqueId val="{00000019-A7EC-4312-BC61-A4DE418E689D}"/>
              </c:ext>
            </c:extLst>
          </c:dPt>
          <c:dPt>
            <c:idx val="25"/>
            <c:invertIfNegative val="0"/>
            <c:bubble3D val="0"/>
            <c:spPr>
              <a:solidFill>
                <a:schemeClr val="accent2"/>
              </a:solidFill>
              <a:ln>
                <a:noFill/>
              </a:ln>
              <a:effectLst/>
            </c:spPr>
            <c:extLst>
              <c:ext xmlns:c16="http://schemas.microsoft.com/office/drawing/2014/chart" uri="{C3380CC4-5D6E-409C-BE32-E72D297353CC}">
                <c16:uniqueId val="{0000001A-A7EC-4312-BC61-A4DE418E689D}"/>
              </c:ext>
            </c:extLst>
          </c:dPt>
          <c:dPt>
            <c:idx val="26"/>
            <c:invertIfNegative val="0"/>
            <c:bubble3D val="0"/>
            <c:spPr>
              <a:solidFill>
                <a:srgbClr val="002060"/>
              </a:solidFill>
              <a:ln>
                <a:noFill/>
              </a:ln>
              <a:effectLst/>
            </c:spPr>
            <c:extLst>
              <c:ext xmlns:c16="http://schemas.microsoft.com/office/drawing/2014/chart" uri="{C3380CC4-5D6E-409C-BE32-E72D297353CC}">
                <c16:uniqueId val="{0000001B-A7EC-4312-BC61-A4DE418E689D}"/>
              </c:ext>
            </c:extLst>
          </c:dPt>
          <c:dPt>
            <c:idx val="27"/>
            <c:invertIfNegative val="0"/>
            <c:bubble3D val="0"/>
            <c:spPr>
              <a:solidFill>
                <a:srgbClr val="002060"/>
              </a:solidFill>
              <a:ln>
                <a:noFill/>
              </a:ln>
              <a:effectLst/>
            </c:spPr>
            <c:extLst>
              <c:ext xmlns:c16="http://schemas.microsoft.com/office/drawing/2014/chart" uri="{C3380CC4-5D6E-409C-BE32-E72D297353CC}">
                <c16:uniqueId val="{0000001C-A7EC-4312-BC61-A4DE418E689D}"/>
              </c:ext>
            </c:extLst>
          </c:dPt>
          <c:dPt>
            <c:idx val="28"/>
            <c:invertIfNegative val="0"/>
            <c:bubble3D val="0"/>
            <c:spPr>
              <a:solidFill>
                <a:srgbClr val="002060"/>
              </a:solidFill>
              <a:ln>
                <a:noFill/>
              </a:ln>
              <a:effectLst/>
            </c:spPr>
            <c:extLst>
              <c:ext xmlns:c16="http://schemas.microsoft.com/office/drawing/2014/chart" uri="{C3380CC4-5D6E-409C-BE32-E72D297353CC}">
                <c16:uniqueId val="{0000001D-A7EC-4312-BC61-A4DE418E689D}"/>
              </c:ext>
            </c:extLst>
          </c:dPt>
          <c:dPt>
            <c:idx val="29"/>
            <c:invertIfNegative val="0"/>
            <c:bubble3D val="0"/>
            <c:spPr>
              <a:solidFill>
                <a:srgbClr val="002060"/>
              </a:solidFill>
              <a:ln>
                <a:noFill/>
              </a:ln>
              <a:effectLst/>
            </c:spPr>
            <c:extLst>
              <c:ext xmlns:c16="http://schemas.microsoft.com/office/drawing/2014/chart" uri="{C3380CC4-5D6E-409C-BE32-E72D297353CC}">
                <c16:uniqueId val="{0000001E-A7EC-4312-BC61-A4DE418E689D}"/>
              </c:ext>
            </c:extLst>
          </c:dPt>
          <c:dPt>
            <c:idx val="30"/>
            <c:invertIfNegative val="0"/>
            <c:bubble3D val="0"/>
            <c:spPr>
              <a:solidFill>
                <a:srgbClr val="002060"/>
              </a:solidFill>
              <a:ln>
                <a:noFill/>
              </a:ln>
              <a:effectLst/>
            </c:spPr>
            <c:extLst>
              <c:ext xmlns:c16="http://schemas.microsoft.com/office/drawing/2014/chart" uri="{C3380CC4-5D6E-409C-BE32-E72D297353CC}">
                <c16:uniqueId val="{0000001F-A7EC-4312-BC61-A4DE418E689D}"/>
              </c:ext>
            </c:extLst>
          </c:dPt>
          <c:dPt>
            <c:idx val="31"/>
            <c:invertIfNegative val="0"/>
            <c:bubble3D val="0"/>
            <c:spPr>
              <a:solidFill>
                <a:srgbClr val="002060"/>
              </a:solidFill>
              <a:ln>
                <a:noFill/>
              </a:ln>
              <a:effectLst/>
            </c:spPr>
            <c:extLst>
              <c:ext xmlns:c16="http://schemas.microsoft.com/office/drawing/2014/chart" uri="{C3380CC4-5D6E-409C-BE32-E72D297353CC}">
                <c16:uniqueId val="{00000020-A7EC-4312-BC61-A4DE418E689D}"/>
              </c:ext>
            </c:extLst>
          </c:dPt>
          <c:dPt>
            <c:idx val="56"/>
            <c:invertIfNegative val="0"/>
            <c:bubble3D val="0"/>
            <c:spPr>
              <a:solidFill>
                <a:schemeClr val="bg2">
                  <a:lumMod val="50000"/>
                </a:schemeClr>
              </a:solidFill>
              <a:ln>
                <a:noFill/>
              </a:ln>
              <a:effectLst/>
            </c:spPr>
            <c:extLst>
              <c:ext xmlns:c16="http://schemas.microsoft.com/office/drawing/2014/chart" uri="{C3380CC4-5D6E-409C-BE32-E72D297353CC}">
                <c16:uniqueId val="{00000021-A7EC-4312-BC61-A4DE418E689D}"/>
              </c:ext>
            </c:extLst>
          </c:dPt>
          <c:dPt>
            <c:idx val="57"/>
            <c:invertIfNegative val="0"/>
            <c:bubble3D val="0"/>
            <c:spPr>
              <a:solidFill>
                <a:schemeClr val="bg2">
                  <a:lumMod val="50000"/>
                </a:schemeClr>
              </a:solidFill>
              <a:ln>
                <a:noFill/>
              </a:ln>
              <a:effectLst/>
            </c:spPr>
            <c:extLst>
              <c:ext xmlns:c16="http://schemas.microsoft.com/office/drawing/2014/chart" uri="{C3380CC4-5D6E-409C-BE32-E72D297353CC}">
                <c16:uniqueId val="{00000022-A7EC-4312-BC61-A4DE418E689D}"/>
              </c:ext>
            </c:extLst>
          </c:dPt>
          <c:dPt>
            <c:idx val="58"/>
            <c:invertIfNegative val="0"/>
            <c:bubble3D val="0"/>
            <c:spPr>
              <a:solidFill>
                <a:schemeClr val="bg2">
                  <a:lumMod val="50000"/>
                </a:schemeClr>
              </a:solidFill>
              <a:ln>
                <a:noFill/>
              </a:ln>
              <a:effectLst/>
            </c:spPr>
            <c:extLst>
              <c:ext xmlns:c16="http://schemas.microsoft.com/office/drawing/2014/chart" uri="{C3380CC4-5D6E-409C-BE32-E72D297353CC}">
                <c16:uniqueId val="{00000023-A7EC-4312-BC61-A4DE418E689D}"/>
              </c:ext>
            </c:extLst>
          </c:dPt>
          <c:dPt>
            <c:idx val="59"/>
            <c:invertIfNegative val="0"/>
            <c:bubble3D val="0"/>
            <c:spPr>
              <a:solidFill>
                <a:schemeClr val="bg2">
                  <a:lumMod val="50000"/>
                </a:schemeClr>
              </a:solidFill>
              <a:ln>
                <a:noFill/>
              </a:ln>
              <a:effectLst/>
            </c:spPr>
            <c:extLst>
              <c:ext xmlns:c16="http://schemas.microsoft.com/office/drawing/2014/chart" uri="{C3380CC4-5D6E-409C-BE32-E72D297353CC}">
                <c16:uniqueId val="{00000024-A7EC-4312-BC61-A4DE418E689D}"/>
              </c:ext>
            </c:extLst>
          </c:dPt>
          <c:dPt>
            <c:idx val="60"/>
            <c:invertIfNegative val="0"/>
            <c:bubble3D val="0"/>
            <c:spPr>
              <a:solidFill>
                <a:srgbClr val="FF3399"/>
              </a:solidFill>
              <a:ln>
                <a:noFill/>
              </a:ln>
              <a:effectLst/>
            </c:spPr>
            <c:extLst>
              <c:ext xmlns:c16="http://schemas.microsoft.com/office/drawing/2014/chart" uri="{C3380CC4-5D6E-409C-BE32-E72D297353CC}">
                <c16:uniqueId val="{00000025-A7EC-4312-BC61-A4DE418E689D}"/>
              </c:ext>
            </c:extLst>
          </c:dPt>
          <c:dPt>
            <c:idx val="61"/>
            <c:invertIfNegative val="0"/>
            <c:bubble3D val="0"/>
            <c:spPr>
              <a:solidFill>
                <a:srgbClr val="FF3399"/>
              </a:solidFill>
              <a:ln>
                <a:noFill/>
              </a:ln>
              <a:effectLst/>
            </c:spPr>
            <c:extLst>
              <c:ext xmlns:c16="http://schemas.microsoft.com/office/drawing/2014/chart" uri="{C3380CC4-5D6E-409C-BE32-E72D297353CC}">
                <c16:uniqueId val="{00000026-A7EC-4312-BC61-A4DE418E689D}"/>
              </c:ext>
            </c:extLst>
          </c:dPt>
          <c:dPt>
            <c:idx val="62"/>
            <c:invertIfNegative val="0"/>
            <c:bubble3D val="0"/>
            <c:spPr>
              <a:solidFill>
                <a:srgbClr val="FF3399"/>
              </a:solidFill>
              <a:ln>
                <a:noFill/>
              </a:ln>
              <a:effectLst/>
            </c:spPr>
            <c:extLst>
              <c:ext xmlns:c16="http://schemas.microsoft.com/office/drawing/2014/chart" uri="{C3380CC4-5D6E-409C-BE32-E72D297353CC}">
                <c16:uniqueId val="{00000027-A7EC-4312-BC61-A4DE418E689D}"/>
              </c:ext>
            </c:extLst>
          </c:dPt>
          <c:dPt>
            <c:idx val="63"/>
            <c:invertIfNegative val="0"/>
            <c:bubble3D val="0"/>
            <c:spPr>
              <a:solidFill>
                <a:srgbClr val="FF3399"/>
              </a:solidFill>
              <a:ln>
                <a:noFill/>
              </a:ln>
              <a:effectLst/>
            </c:spPr>
            <c:extLst>
              <c:ext xmlns:c16="http://schemas.microsoft.com/office/drawing/2014/chart" uri="{C3380CC4-5D6E-409C-BE32-E72D297353CC}">
                <c16:uniqueId val="{00000028-A7EC-4312-BC61-A4DE418E689D}"/>
              </c:ext>
            </c:extLst>
          </c:dPt>
          <c:dPt>
            <c:idx val="64"/>
            <c:invertIfNegative val="0"/>
            <c:bubble3D val="0"/>
            <c:spPr>
              <a:solidFill>
                <a:srgbClr val="FF3399"/>
              </a:solidFill>
              <a:ln>
                <a:noFill/>
              </a:ln>
              <a:effectLst/>
            </c:spPr>
            <c:extLst>
              <c:ext xmlns:c16="http://schemas.microsoft.com/office/drawing/2014/chart" uri="{C3380CC4-5D6E-409C-BE32-E72D297353CC}">
                <c16:uniqueId val="{00000029-A7EC-4312-BC61-A4DE418E689D}"/>
              </c:ext>
            </c:extLst>
          </c:dPt>
          <c:dPt>
            <c:idx val="65"/>
            <c:invertIfNegative val="0"/>
            <c:bubble3D val="0"/>
            <c:spPr>
              <a:solidFill>
                <a:srgbClr val="FF3399"/>
              </a:solidFill>
              <a:ln>
                <a:noFill/>
              </a:ln>
              <a:effectLst/>
            </c:spPr>
            <c:extLst>
              <c:ext xmlns:c16="http://schemas.microsoft.com/office/drawing/2014/chart" uri="{C3380CC4-5D6E-409C-BE32-E72D297353CC}">
                <c16:uniqueId val="{00000052-7EC2-42AA-9F23-A05F19E65D0E}"/>
              </c:ext>
            </c:extLst>
          </c:dPt>
          <c:cat>
            <c:strRef>
              <c:f>('Summary Sheet'!$K$4,'Summary Sheet'!$K$7,'Summary Sheet'!$K$10:$K$13,'Summary Sheet'!$K$16:$K$26,'Summary Sheet'!$K$29:$K$37,'Summary Sheet'!$K$40:$K$45,'Summary Sheet'!$K$48:$K$71,'Summary Sheet'!$K$74:$K$77,'Summary Sheet'!$K$80:$K$85)</c:f>
              <c:strCache>
                <c:ptCount val="66"/>
                <c:pt idx="0">
                  <c:v>Philadelphia</c:v>
                </c:pt>
                <c:pt idx="1">
                  <c:v>Allegheny</c:v>
                </c:pt>
                <c:pt idx="2">
                  <c:v>Lancaster</c:v>
                </c:pt>
                <c:pt idx="3">
                  <c:v>Bucks</c:v>
                </c:pt>
                <c:pt idx="4">
                  <c:v>Montgomery</c:v>
                </c:pt>
                <c:pt idx="5">
                  <c:v>Delaware</c:v>
                </c:pt>
                <c:pt idx="6">
                  <c:v>Cumberland</c:v>
                </c:pt>
                <c:pt idx="7">
                  <c:v>York</c:v>
                </c:pt>
                <c:pt idx="8">
                  <c:v>Dauphin</c:v>
                </c:pt>
                <c:pt idx="9">
                  <c:v>Berks</c:v>
                </c:pt>
                <c:pt idx="10">
                  <c:v>Lackawanna</c:v>
                </c:pt>
                <c:pt idx="11">
                  <c:v>Erie</c:v>
                </c:pt>
                <c:pt idx="12">
                  <c:v>Chester</c:v>
                </c:pt>
                <c:pt idx="13">
                  <c:v>Westmoreland</c:v>
                </c:pt>
                <c:pt idx="14">
                  <c:v>Lehigh</c:v>
                </c:pt>
                <c:pt idx="15">
                  <c:v>Luzerne</c:v>
                </c:pt>
                <c:pt idx="16">
                  <c:v>Northampton</c:v>
                </c:pt>
                <c:pt idx="17">
                  <c:v>Franklin</c:v>
                </c:pt>
                <c:pt idx="18">
                  <c:v>Schuylkill</c:v>
                </c:pt>
                <c:pt idx="19">
                  <c:v>Cambria</c:v>
                </c:pt>
                <c:pt idx="20">
                  <c:v>Beaver</c:v>
                </c:pt>
                <c:pt idx="21">
                  <c:v>Butler</c:v>
                </c:pt>
                <c:pt idx="22">
                  <c:v>Centre</c:v>
                </c:pt>
                <c:pt idx="23">
                  <c:v>Fayette</c:v>
                </c:pt>
                <c:pt idx="24">
                  <c:v>Monroe</c:v>
                </c:pt>
                <c:pt idx="25">
                  <c:v>Washington</c:v>
                </c:pt>
                <c:pt idx="26">
                  <c:v>Lebanon</c:v>
                </c:pt>
                <c:pt idx="27">
                  <c:v>Lycoming</c:v>
                </c:pt>
                <c:pt idx="28">
                  <c:v>Lawrence</c:v>
                </c:pt>
                <c:pt idx="29">
                  <c:v>Adams</c:v>
                </c:pt>
                <c:pt idx="30">
                  <c:v>Northumberland</c:v>
                </c:pt>
                <c:pt idx="31">
                  <c:v>Blair</c:v>
                </c:pt>
                <c:pt idx="32">
                  <c:v>Wayne</c:v>
                </c:pt>
                <c:pt idx="33">
                  <c:v>Venango</c:v>
                </c:pt>
                <c:pt idx="34">
                  <c:v>Mifflin</c:v>
                </c:pt>
                <c:pt idx="35">
                  <c:v>Crawford</c:v>
                </c:pt>
                <c:pt idx="36">
                  <c:v>Tioga</c:v>
                </c:pt>
                <c:pt idx="37">
                  <c:v>Pike</c:v>
                </c:pt>
                <c:pt idx="38">
                  <c:v>Bradford</c:v>
                </c:pt>
                <c:pt idx="39">
                  <c:v>Greene</c:v>
                </c:pt>
                <c:pt idx="40">
                  <c:v>Jefferson</c:v>
                </c:pt>
                <c:pt idx="41">
                  <c:v>Somerset</c:v>
                </c:pt>
                <c:pt idx="42">
                  <c:v>Clinton</c:v>
                </c:pt>
                <c:pt idx="43">
                  <c:v>Clarion</c:v>
                </c:pt>
                <c:pt idx="44">
                  <c:v>Armstrong</c:v>
                </c:pt>
                <c:pt idx="45">
                  <c:v>Elk</c:v>
                </c:pt>
                <c:pt idx="46">
                  <c:v>Mckean</c:v>
                </c:pt>
                <c:pt idx="47">
                  <c:v>Susquehanna</c:v>
                </c:pt>
                <c:pt idx="48">
                  <c:v>Columbia</c:v>
                </c:pt>
                <c:pt idx="49">
                  <c:v>Warren</c:v>
                </c:pt>
                <c:pt idx="50">
                  <c:v>Huntingdon</c:v>
                </c:pt>
                <c:pt idx="51">
                  <c:v>Indiana</c:v>
                </c:pt>
                <c:pt idx="52">
                  <c:v>Carbon</c:v>
                </c:pt>
                <c:pt idx="53">
                  <c:v>Clearfield</c:v>
                </c:pt>
                <c:pt idx="54">
                  <c:v>Perry</c:v>
                </c:pt>
                <c:pt idx="55">
                  <c:v>Bedford</c:v>
                </c:pt>
                <c:pt idx="56">
                  <c:v>Snyder</c:v>
                </c:pt>
                <c:pt idx="57">
                  <c:v>Juniata</c:v>
                </c:pt>
                <c:pt idx="58">
                  <c:v>Union</c:v>
                </c:pt>
                <c:pt idx="59">
                  <c:v>Wyoming</c:v>
                </c:pt>
                <c:pt idx="60">
                  <c:v>Forest</c:v>
                </c:pt>
                <c:pt idx="61">
                  <c:v>Montour</c:v>
                </c:pt>
                <c:pt idx="62">
                  <c:v>Cameron</c:v>
                </c:pt>
                <c:pt idx="63">
                  <c:v>Potter</c:v>
                </c:pt>
                <c:pt idx="64">
                  <c:v>Fulton</c:v>
                </c:pt>
                <c:pt idx="65">
                  <c:v>Sullivan</c:v>
                </c:pt>
              </c:strCache>
            </c:strRef>
          </c:cat>
          <c:val>
            <c:numRef>
              <c:f>('Summary Sheet'!$L$4,'Summary Sheet'!$L$7,'Summary Sheet'!$L$10:$L$13,'Summary Sheet'!$L$16:$L$26,'Summary Sheet'!$L$29:$L$37,'Summary Sheet'!$L$40:$L$45,'Summary Sheet'!$L$48:$L$71,'Summary Sheet'!$L$74:$L$77,'Summary Sheet'!$L$80:$L$85)</c:f>
              <c:numCache>
                <c:formatCode>0</c:formatCode>
                <c:ptCount val="66"/>
                <c:pt idx="0">
                  <c:v>122.46195652173913</c:v>
                </c:pt>
                <c:pt idx="1">
                  <c:v>87.11363636363636</c:v>
                </c:pt>
                <c:pt idx="2">
                  <c:v>91.518987341772146</c:v>
                </c:pt>
                <c:pt idx="3">
                  <c:v>95.344262295081961</c:v>
                </c:pt>
                <c:pt idx="4">
                  <c:v>143.34693877551021</c:v>
                </c:pt>
                <c:pt idx="5">
                  <c:v>160.86567164179104</c:v>
                </c:pt>
                <c:pt idx="6">
                  <c:v>63.888888888888886</c:v>
                </c:pt>
                <c:pt idx="7">
                  <c:v>88.766233766233768</c:v>
                </c:pt>
                <c:pt idx="8">
                  <c:v>92.741379310344826</c:v>
                </c:pt>
                <c:pt idx="9">
                  <c:v>98.061224489795919</c:v>
                </c:pt>
                <c:pt idx="10">
                  <c:v>105.27272727272727</c:v>
                </c:pt>
                <c:pt idx="11">
                  <c:v>106.78787878787878</c:v>
                </c:pt>
                <c:pt idx="12">
                  <c:v>111.33333333333333</c:v>
                </c:pt>
                <c:pt idx="13">
                  <c:v>115.97826086956522</c:v>
                </c:pt>
                <c:pt idx="14">
                  <c:v>123</c:v>
                </c:pt>
                <c:pt idx="15">
                  <c:v>153.51351351351352</c:v>
                </c:pt>
                <c:pt idx="16">
                  <c:v>165.83333333333334</c:v>
                </c:pt>
                <c:pt idx="17">
                  <c:v>39</c:v>
                </c:pt>
                <c:pt idx="18">
                  <c:v>67.043478260869563</c:v>
                </c:pt>
                <c:pt idx="19">
                  <c:v>73.5</c:v>
                </c:pt>
                <c:pt idx="20">
                  <c:v>73.826086956521735</c:v>
                </c:pt>
                <c:pt idx="21">
                  <c:v>80.318181818181813</c:v>
                </c:pt>
                <c:pt idx="22">
                  <c:v>89.333333333333329</c:v>
                </c:pt>
                <c:pt idx="23">
                  <c:v>110.73333333333333</c:v>
                </c:pt>
                <c:pt idx="24">
                  <c:v>131.21052631578948</c:v>
                </c:pt>
                <c:pt idx="25">
                  <c:v>162.76190476190476</c:v>
                </c:pt>
                <c:pt idx="26">
                  <c:v>60.555555555555557</c:v>
                </c:pt>
                <c:pt idx="27">
                  <c:v>82.89473684210526</c:v>
                </c:pt>
                <c:pt idx="28">
                  <c:v>90.75</c:v>
                </c:pt>
                <c:pt idx="29">
                  <c:v>93.647058823529406</c:v>
                </c:pt>
                <c:pt idx="30">
                  <c:v>94.666666666666671</c:v>
                </c:pt>
                <c:pt idx="31">
                  <c:v>161.84210526315789</c:v>
                </c:pt>
                <c:pt idx="32">
                  <c:v>35.857142857142854</c:v>
                </c:pt>
                <c:pt idx="33">
                  <c:v>47.166666666666664</c:v>
                </c:pt>
                <c:pt idx="34">
                  <c:v>49.6</c:v>
                </c:pt>
                <c:pt idx="35">
                  <c:v>50.210526315789473</c:v>
                </c:pt>
                <c:pt idx="36">
                  <c:v>51.333333333333336</c:v>
                </c:pt>
                <c:pt idx="37">
                  <c:v>55.875</c:v>
                </c:pt>
                <c:pt idx="38">
                  <c:v>57.571428571428569</c:v>
                </c:pt>
                <c:pt idx="39">
                  <c:v>65.571428571428569</c:v>
                </c:pt>
                <c:pt idx="40">
                  <c:v>66.15384615384616</c:v>
                </c:pt>
                <c:pt idx="41">
                  <c:v>67.555555555555557</c:v>
                </c:pt>
                <c:pt idx="42">
                  <c:v>76.444444444444443</c:v>
                </c:pt>
                <c:pt idx="43">
                  <c:v>76.857142857142861</c:v>
                </c:pt>
                <c:pt idx="44">
                  <c:v>77.666666666666671</c:v>
                </c:pt>
                <c:pt idx="45">
                  <c:v>80.833333333333329</c:v>
                </c:pt>
                <c:pt idx="46">
                  <c:v>84.142857142857139</c:v>
                </c:pt>
                <c:pt idx="47">
                  <c:v>87.222222222222229</c:v>
                </c:pt>
                <c:pt idx="48">
                  <c:v>89.25</c:v>
                </c:pt>
                <c:pt idx="49">
                  <c:v>91.4</c:v>
                </c:pt>
                <c:pt idx="50">
                  <c:v>92.428571428571431</c:v>
                </c:pt>
                <c:pt idx="51">
                  <c:v>101.8</c:v>
                </c:pt>
                <c:pt idx="52">
                  <c:v>119.33333333333333</c:v>
                </c:pt>
                <c:pt idx="53">
                  <c:v>131</c:v>
                </c:pt>
                <c:pt idx="54">
                  <c:v>161</c:v>
                </c:pt>
                <c:pt idx="55">
                  <c:v>200</c:v>
                </c:pt>
                <c:pt idx="56">
                  <c:v>31.666666666666668</c:v>
                </c:pt>
                <c:pt idx="57">
                  <c:v>65.833333333333329</c:v>
                </c:pt>
                <c:pt idx="58">
                  <c:v>67.142857142857139</c:v>
                </c:pt>
                <c:pt idx="59">
                  <c:v>73.571428571428569</c:v>
                </c:pt>
                <c:pt idx="60">
                  <c:v>15.333333333333334</c:v>
                </c:pt>
                <c:pt idx="61">
                  <c:v>32.5</c:v>
                </c:pt>
                <c:pt idx="62">
                  <c:v>36</c:v>
                </c:pt>
                <c:pt idx="63">
                  <c:v>50.2</c:v>
                </c:pt>
                <c:pt idx="64">
                  <c:v>51.8</c:v>
                </c:pt>
                <c:pt idx="65">
                  <c:v>88</c:v>
                </c:pt>
              </c:numCache>
            </c:numRef>
          </c:val>
          <c:extLst>
            <c:ext xmlns:c16="http://schemas.microsoft.com/office/drawing/2014/chart" uri="{C3380CC4-5D6E-409C-BE32-E72D297353CC}">
              <c16:uniqueId val="{00000000-A7EC-4312-BC61-A4DE418E689D}"/>
            </c:ext>
          </c:extLst>
        </c:ser>
        <c:dLbls>
          <c:showLegendKey val="0"/>
          <c:showVal val="0"/>
          <c:showCatName val="0"/>
          <c:showSerName val="0"/>
          <c:showPercent val="0"/>
          <c:showBubbleSize val="0"/>
        </c:dLbls>
        <c:gapWidth val="219"/>
        <c:overlap val="-27"/>
        <c:axId val="784549992"/>
        <c:axId val="784546032"/>
      </c:barChart>
      <c:catAx>
        <c:axId val="78454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546032"/>
        <c:crosses val="autoZero"/>
        <c:auto val="1"/>
        <c:lblAlgn val="ctr"/>
        <c:lblOffset val="100"/>
        <c:noMultiLvlLbl val="0"/>
      </c:catAx>
      <c:valAx>
        <c:axId val="78454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5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Average</a:t>
            </a:r>
            <a:r>
              <a:rPr lang="en-US" baseline="0"/>
              <a:t> Caseload by Specialty Caseload Type</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Sheet'!$H$74:$H$83</c:f>
              <c:strCache>
                <c:ptCount val="10"/>
                <c:pt idx="0">
                  <c:v>Substance Use</c:v>
                </c:pt>
                <c:pt idx="1">
                  <c:v>EM/HA</c:v>
                </c:pt>
                <c:pt idx="2">
                  <c:v>Reentry</c:v>
                </c:pt>
                <c:pt idx="3">
                  <c:v>Mental Health</c:v>
                </c:pt>
                <c:pt idx="4">
                  <c:v>Gang</c:v>
                </c:pt>
                <c:pt idx="5">
                  <c:v>Sex Offender</c:v>
                </c:pt>
                <c:pt idx="6">
                  <c:v>Female</c:v>
                </c:pt>
                <c:pt idx="7">
                  <c:v>Domestic Violence</c:v>
                </c:pt>
                <c:pt idx="8">
                  <c:v>Pretrial</c:v>
                </c:pt>
                <c:pt idx="9">
                  <c:v>Monetary Compliance</c:v>
                </c:pt>
              </c:strCache>
            </c:strRef>
          </c:cat>
          <c:val>
            <c:numRef>
              <c:f>'Summary Sheet'!$I$74:$I$83</c:f>
              <c:numCache>
                <c:formatCode>General</c:formatCode>
                <c:ptCount val="10"/>
                <c:pt idx="0">
                  <c:v>32</c:v>
                </c:pt>
                <c:pt idx="1">
                  <c:v>35</c:v>
                </c:pt>
                <c:pt idx="2">
                  <c:v>43</c:v>
                </c:pt>
                <c:pt idx="3" formatCode="0">
                  <c:v>48.1</c:v>
                </c:pt>
                <c:pt idx="4">
                  <c:v>51</c:v>
                </c:pt>
                <c:pt idx="5" formatCode="0">
                  <c:v>52.195652173913047</c:v>
                </c:pt>
                <c:pt idx="6" formatCode="0">
                  <c:v>55.384615384615387</c:v>
                </c:pt>
                <c:pt idx="7">
                  <c:v>60</c:v>
                </c:pt>
                <c:pt idx="8">
                  <c:v>71</c:v>
                </c:pt>
                <c:pt idx="9">
                  <c:v>91</c:v>
                </c:pt>
              </c:numCache>
            </c:numRef>
          </c:val>
          <c:extLst>
            <c:ext xmlns:c16="http://schemas.microsoft.com/office/drawing/2014/chart" uri="{C3380CC4-5D6E-409C-BE32-E72D297353CC}">
              <c16:uniqueId val="{00000000-7F34-4296-81FA-F66981B8DE29}"/>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Caseload Range by</a:t>
            </a:r>
            <a:r>
              <a:rPr lang="en-US" baseline="0"/>
              <a:t> Class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2A</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Lit>
              <c:formatCode>General</c:formatCode>
              <c:ptCount val="2"/>
              <c:pt idx="0">
                <c:v>0</c:v>
              </c:pt>
              <c:pt idx="1">
                <c:v>1</c:v>
              </c:pt>
            </c:numLit>
          </c:xVal>
          <c:yVal>
            <c:numRef>
              <c:f>('Summary Sheet'!$L$10,'Summary Sheet'!$L$13)</c:f>
              <c:numCache>
                <c:formatCode>0</c:formatCode>
                <c:ptCount val="2"/>
                <c:pt idx="0">
                  <c:v>91.518987341772146</c:v>
                </c:pt>
                <c:pt idx="1">
                  <c:v>160.86567164179104</c:v>
                </c:pt>
              </c:numCache>
            </c:numRef>
          </c:yVal>
          <c:smooth val="0"/>
          <c:extLst>
            <c:ext xmlns:c16="http://schemas.microsoft.com/office/drawing/2014/chart" uri="{C3380CC4-5D6E-409C-BE32-E72D297353CC}">
              <c16:uniqueId val="{00000000-E41B-42DE-9899-31D45DC752D3}"/>
            </c:ext>
          </c:extLst>
        </c:ser>
        <c:ser>
          <c:idx val="1"/>
          <c:order val="1"/>
          <c:tx>
            <c:v>3</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Lit>
              <c:formatCode>General</c:formatCode>
              <c:ptCount val="2"/>
              <c:pt idx="0">
                <c:v>0</c:v>
              </c:pt>
              <c:pt idx="1">
                <c:v>1</c:v>
              </c:pt>
            </c:numLit>
          </c:xVal>
          <c:yVal>
            <c:numRef>
              <c:f>('Summary Sheet'!$L$16,'Summary Sheet'!$L$26)</c:f>
              <c:numCache>
                <c:formatCode>0</c:formatCode>
                <c:ptCount val="2"/>
                <c:pt idx="0">
                  <c:v>63.888888888888886</c:v>
                </c:pt>
                <c:pt idx="1">
                  <c:v>165.83333333333334</c:v>
                </c:pt>
              </c:numCache>
            </c:numRef>
          </c:yVal>
          <c:smooth val="0"/>
          <c:extLst>
            <c:ext xmlns:c16="http://schemas.microsoft.com/office/drawing/2014/chart" uri="{C3380CC4-5D6E-409C-BE32-E72D297353CC}">
              <c16:uniqueId val="{00000001-E41B-42DE-9899-31D45DC752D3}"/>
            </c:ext>
          </c:extLst>
        </c:ser>
        <c:ser>
          <c:idx val="2"/>
          <c:order val="2"/>
          <c:tx>
            <c:v>4</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Lit>
              <c:formatCode>General</c:formatCode>
              <c:ptCount val="2"/>
              <c:pt idx="0">
                <c:v>0</c:v>
              </c:pt>
              <c:pt idx="1">
                <c:v>1</c:v>
              </c:pt>
            </c:numLit>
          </c:xVal>
          <c:yVal>
            <c:numRef>
              <c:f>('Summary Sheet'!$L$29,'Summary Sheet'!$L$37)</c:f>
              <c:numCache>
                <c:formatCode>0</c:formatCode>
                <c:ptCount val="2"/>
                <c:pt idx="0">
                  <c:v>39</c:v>
                </c:pt>
                <c:pt idx="1">
                  <c:v>162.76190476190476</c:v>
                </c:pt>
              </c:numCache>
            </c:numRef>
          </c:yVal>
          <c:smooth val="0"/>
          <c:extLst>
            <c:ext xmlns:c16="http://schemas.microsoft.com/office/drawing/2014/chart" uri="{C3380CC4-5D6E-409C-BE32-E72D297353CC}">
              <c16:uniqueId val="{00000002-E41B-42DE-9899-31D45DC752D3}"/>
            </c:ext>
          </c:extLst>
        </c:ser>
        <c:ser>
          <c:idx val="3"/>
          <c:order val="3"/>
          <c:tx>
            <c:v>5</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Lit>
              <c:formatCode>General</c:formatCode>
              <c:ptCount val="2"/>
              <c:pt idx="0">
                <c:v>0</c:v>
              </c:pt>
              <c:pt idx="1">
                <c:v>1</c:v>
              </c:pt>
            </c:numLit>
          </c:xVal>
          <c:yVal>
            <c:numRef>
              <c:f>('Summary Sheet'!$L$40,'Summary Sheet'!$L$45)</c:f>
              <c:numCache>
                <c:formatCode>0</c:formatCode>
                <c:ptCount val="2"/>
                <c:pt idx="0">
                  <c:v>60.555555555555557</c:v>
                </c:pt>
                <c:pt idx="1">
                  <c:v>161.84210526315789</c:v>
                </c:pt>
              </c:numCache>
            </c:numRef>
          </c:yVal>
          <c:smooth val="0"/>
          <c:extLst>
            <c:ext xmlns:c16="http://schemas.microsoft.com/office/drawing/2014/chart" uri="{C3380CC4-5D6E-409C-BE32-E72D297353CC}">
              <c16:uniqueId val="{00000003-E41B-42DE-9899-31D45DC752D3}"/>
            </c:ext>
          </c:extLst>
        </c:ser>
        <c:ser>
          <c:idx val="4"/>
          <c:order val="4"/>
          <c:tx>
            <c:v>6</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Lit>
              <c:formatCode>General</c:formatCode>
              <c:ptCount val="2"/>
              <c:pt idx="0">
                <c:v>0</c:v>
              </c:pt>
              <c:pt idx="1">
                <c:v>1</c:v>
              </c:pt>
            </c:numLit>
          </c:xVal>
          <c:yVal>
            <c:numRef>
              <c:f>'Summary Sheet'!$L$48</c:f>
              <c:numCache>
                <c:formatCode>0</c:formatCode>
                <c:ptCount val="1"/>
                <c:pt idx="0">
                  <c:v>35.857142857142854</c:v>
                </c:pt>
              </c:numCache>
            </c:numRef>
          </c:yVal>
          <c:smooth val="0"/>
          <c:extLst>
            <c:ext xmlns:c16="http://schemas.microsoft.com/office/drawing/2014/chart" uri="{C3380CC4-5D6E-409C-BE32-E72D297353CC}">
              <c16:uniqueId val="{00000004-E41B-42DE-9899-31D45DC752D3}"/>
            </c:ext>
          </c:extLst>
        </c:ser>
        <c:ser>
          <c:idx val="5"/>
          <c:order val="5"/>
          <c:tx>
            <c:v>7</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Lit>
              <c:formatCode>General</c:formatCode>
              <c:ptCount val="2"/>
              <c:pt idx="0">
                <c:v>0</c:v>
              </c:pt>
              <c:pt idx="1">
                <c:v>1</c:v>
              </c:pt>
            </c:numLit>
          </c:xVal>
          <c:yVal>
            <c:numRef>
              <c:f>('Summary Sheet'!$L$74,'Summary Sheet'!$L$77)</c:f>
              <c:numCache>
                <c:formatCode>0</c:formatCode>
                <c:ptCount val="2"/>
                <c:pt idx="0">
                  <c:v>31.666666666666668</c:v>
                </c:pt>
                <c:pt idx="1">
                  <c:v>73.571428571428569</c:v>
                </c:pt>
              </c:numCache>
            </c:numRef>
          </c:yVal>
          <c:smooth val="0"/>
          <c:extLst>
            <c:ext xmlns:c16="http://schemas.microsoft.com/office/drawing/2014/chart" uri="{C3380CC4-5D6E-409C-BE32-E72D297353CC}">
              <c16:uniqueId val="{00000005-E41B-42DE-9899-31D45DC752D3}"/>
            </c:ext>
          </c:extLst>
        </c:ser>
        <c:ser>
          <c:idx val="6"/>
          <c:order val="6"/>
          <c:tx>
            <c:v>8</c:v>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Lit>
              <c:formatCode>General</c:formatCode>
              <c:ptCount val="2"/>
              <c:pt idx="0">
                <c:v>0</c:v>
              </c:pt>
              <c:pt idx="1">
                <c:v>1</c:v>
              </c:pt>
            </c:numLit>
          </c:xVal>
          <c:yVal>
            <c:numRef>
              <c:f>('Summary Sheet'!$L$80,'Summary Sheet'!$L$85)</c:f>
              <c:numCache>
                <c:formatCode>0</c:formatCode>
                <c:ptCount val="2"/>
                <c:pt idx="0">
                  <c:v>15.333333333333334</c:v>
                </c:pt>
                <c:pt idx="1">
                  <c:v>88</c:v>
                </c:pt>
              </c:numCache>
            </c:numRef>
          </c:yVal>
          <c:smooth val="0"/>
          <c:extLst>
            <c:ext xmlns:c16="http://schemas.microsoft.com/office/drawing/2014/chart" uri="{C3380CC4-5D6E-409C-BE32-E72D297353CC}">
              <c16:uniqueId val="{00000006-E41B-42DE-9899-31D45DC752D3}"/>
            </c:ext>
          </c:extLst>
        </c:ser>
        <c:dLbls>
          <c:showLegendKey val="0"/>
          <c:showVal val="0"/>
          <c:showCatName val="0"/>
          <c:showSerName val="0"/>
          <c:showPercent val="0"/>
          <c:showBubbleSize val="0"/>
        </c:dLbls>
        <c:axId val="683029128"/>
        <c:axId val="683032368"/>
      </c:scatterChart>
      <c:valAx>
        <c:axId val="683029128"/>
        <c:scaling>
          <c:orientation val="minMax"/>
        </c:scaling>
        <c:delete val="1"/>
        <c:axPos val="b"/>
        <c:numFmt formatCode="General" sourceLinked="1"/>
        <c:majorTickMark val="none"/>
        <c:minorTickMark val="none"/>
        <c:tickLblPos val="nextTo"/>
        <c:crossAx val="683032368"/>
        <c:crosses val="autoZero"/>
        <c:crossBetween val="midCat"/>
      </c:valAx>
      <c:valAx>
        <c:axId val="683032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302912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2A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Sheet'!$K$10:$K$13</c:f>
              <c:strCache>
                <c:ptCount val="4"/>
                <c:pt idx="0">
                  <c:v>Lancaster</c:v>
                </c:pt>
                <c:pt idx="1">
                  <c:v>Bucks</c:v>
                </c:pt>
                <c:pt idx="2">
                  <c:v>Montgomery</c:v>
                </c:pt>
                <c:pt idx="3">
                  <c:v>Delaware</c:v>
                </c:pt>
              </c:strCache>
            </c:strRef>
          </c:cat>
          <c:val>
            <c:numRef>
              <c:f>'Summary Sheet'!$L$10:$L$13</c:f>
              <c:numCache>
                <c:formatCode>0</c:formatCode>
                <c:ptCount val="4"/>
                <c:pt idx="0">
                  <c:v>91.518987341772146</c:v>
                </c:pt>
                <c:pt idx="1">
                  <c:v>95.344262295081961</c:v>
                </c:pt>
                <c:pt idx="2">
                  <c:v>143.34693877551021</c:v>
                </c:pt>
                <c:pt idx="3">
                  <c:v>160.86567164179104</c:v>
                </c:pt>
              </c:numCache>
            </c:numRef>
          </c:val>
          <c:extLst>
            <c:ext xmlns:c16="http://schemas.microsoft.com/office/drawing/2014/chart" uri="{C3380CC4-5D6E-409C-BE32-E72D297353CC}">
              <c16:uniqueId val="{00000000-20EA-49BD-9D0F-DEFCFF84E4C9}"/>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3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3"/>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Sheet'!$K$16:$K$26</c:f>
              <c:strCache>
                <c:ptCount val="11"/>
                <c:pt idx="0">
                  <c:v>Cumberland</c:v>
                </c:pt>
                <c:pt idx="1">
                  <c:v>York</c:v>
                </c:pt>
                <c:pt idx="2">
                  <c:v>Dauphin</c:v>
                </c:pt>
                <c:pt idx="3">
                  <c:v>Berks</c:v>
                </c:pt>
                <c:pt idx="4">
                  <c:v>Lackawanna</c:v>
                </c:pt>
                <c:pt idx="5">
                  <c:v>Erie</c:v>
                </c:pt>
                <c:pt idx="6">
                  <c:v>Chester</c:v>
                </c:pt>
                <c:pt idx="7">
                  <c:v>Westmoreland</c:v>
                </c:pt>
                <c:pt idx="8">
                  <c:v>Lehigh</c:v>
                </c:pt>
                <c:pt idx="9">
                  <c:v>Luzerne</c:v>
                </c:pt>
                <c:pt idx="10">
                  <c:v>Northampton</c:v>
                </c:pt>
              </c:strCache>
            </c:strRef>
          </c:cat>
          <c:val>
            <c:numRef>
              <c:f>'Summary Sheet'!$L$16:$L$26</c:f>
              <c:numCache>
                <c:formatCode>0</c:formatCode>
                <c:ptCount val="11"/>
                <c:pt idx="0">
                  <c:v>63.888888888888886</c:v>
                </c:pt>
                <c:pt idx="1">
                  <c:v>88.766233766233768</c:v>
                </c:pt>
                <c:pt idx="2">
                  <c:v>92.741379310344826</c:v>
                </c:pt>
                <c:pt idx="3">
                  <c:v>98.061224489795919</c:v>
                </c:pt>
                <c:pt idx="4">
                  <c:v>105.27272727272727</c:v>
                </c:pt>
                <c:pt idx="5">
                  <c:v>106.78787878787878</c:v>
                </c:pt>
                <c:pt idx="6">
                  <c:v>111.33333333333333</c:v>
                </c:pt>
                <c:pt idx="7">
                  <c:v>115.97826086956522</c:v>
                </c:pt>
                <c:pt idx="8">
                  <c:v>123</c:v>
                </c:pt>
                <c:pt idx="9">
                  <c:v>153.51351351351352</c:v>
                </c:pt>
                <c:pt idx="10">
                  <c:v>165.83333333333334</c:v>
                </c:pt>
              </c:numCache>
            </c:numRef>
          </c:val>
          <c:extLst>
            <c:ext xmlns:c16="http://schemas.microsoft.com/office/drawing/2014/chart" uri="{C3380CC4-5D6E-409C-BE32-E72D297353CC}">
              <c16:uniqueId val="{00000000-76C7-498C-A566-15E5C7CE9697}"/>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4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Sheet'!$K$29:$K$37</c:f>
              <c:strCache>
                <c:ptCount val="9"/>
                <c:pt idx="0">
                  <c:v>Franklin</c:v>
                </c:pt>
                <c:pt idx="1">
                  <c:v>Schuylkill</c:v>
                </c:pt>
                <c:pt idx="2">
                  <c:v>Cambria</c:v>
                </c:pt>
                <c:pt idx="3">
                  <c:v>Beaver</c:v>
                </c:pt>
                <c:pt idx="4">
                  <c:v>Butler</c:v>
                </c:pt>
                <c:pt idx="5">
                  <c:v>Centre</c:v>
                </c:pt>
                <c:pt idx="6">
                  <c:v>Fayette</c:v>
                </c:pt>
                <c:pt idx="7">
                  <c:v>Monroe</c:v>
                </c:pt>
                <c:pt idx="8">
                  <c:v>Washington</c:v>
                </c:pt>
              </c:strCache>
            </c:strRef>
          </c:cat>
          <c:val>
            <c:numRef>
              <c:f>'Summary Sheet'!$L$29:$L$37</c:f>
              <c:numCache>
                <c:formatCode>0</c:formatCode>
                <c:ptCount val="9"/>
                <c:pt idx="0">
                  <c:v>39</c:v>
                </c:pt>
                <c:pt idx="1">
                  <c:v>67.043478260869563</c:v>
                </c:pt>
                <c:pt idx="2">
                  <c:v>73.5</c:v>
                </c:pt>
                <c:pt idx="3">
                  <c:v>73.826086956521735</c:v>
                </c:pt>
                <c:pt idx="4">
                  <c:v>80.318181818181813</c:v>
                </c:pt>
                <c:pt idx="5">
                  <c:v>89.333333333333329</c:v>
                </c:pt>
                <c:pt idx="6">
                  <c:v>110.73333333333333</c:v>
                </c:pt>
                <c:pt idx="7">
                  <c:v>131.21052631578948</c:v>
                </c:pt>
                <c:pt idx="8">
                  <c:v>162.76190476190476</c:v>
                </c:pt>
              </c:numCache>
            </c:numRef>
          </c:val>
          <c:extLst>
            <c:ext xmlns:c16="http://schemas.microsoft.com/office/drawing/2014/chart" uri="{C3380CC4-5D6E-409C-BE32-E72D297353CC}">
              <c16:uniqueId val="{00000000-9906-4489-9982-94DD1F5362A9}"/>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5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Sheet'!$K$40:$K$45</c:f>
              <c:strCache>
                <c:ptCount val="6"/>
                <c:pt idx="0">
                  <c:v>Lebanon</c:v>
                </c:pt>
                <c:pt idx="1">
                  <c:v>Lycoming</c:v>
                </c:pt>
                <c:pt idx="2">
                  <c:v>Lawrence</c:v>
                </c:pt>
                <c:pt idx="3">
                  <c:v>Adams</c:v>
                </c:pt>
                <c:pt idx="4">
                  <c:v>Northumberland</c:v>
                </c:pt>
                <c:pt idx="5">
                  <c:v>Blair</c:v>
                </c:pt>
              </c:strCache>
            </c:strRef>
          </c:cat>
          <c:val>
            <c:numRef>
              <c:f>'Summary Sheet'!$L$40:$L$45</c:f>
              <c:numCache>
                <c:formatCode>0</c:formatCode>
                <c:ptCount val="6"/>
                <c:pt idx="0">
                  <c:v>60.555555555555557</c:v>
                </c:pt>
                <c:pt idx="1">
                  <c:v>82.89473684210526</c:v>
                </c:pt>
                <c:pt idx="2">
                  <c:v>90.75</c:v>
                </c:pt>
                <c:pt idx="3">
                  <c:v>93.647058823529406</c:v>
                </c:pt>
                <c:pt idx="4">
                  <c:v>94.666666666666671</c:v>
                </c:pt>
                <c:pt idx="5">
                  <c:v>161.84210526315789</c:v>
                </c:pt>
              </c:numCache>
            </c:numRef>
          </c:val>
          <c:extLst>
            <c:ext xmlns:c16="http://schemas.microsoft.com/office/drawing/2014/chart" uri="{C3380CC4-5D6E-409C-BE32-E72D297353CC}">
              <c16:uniqueId val="{00000000-AA9D-4C64-A8F9-54E806715464}"/>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6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Sheet'!$K$48:$K$71</c:f>
              <c:strCache>
                <c:ptCount val="24"/>
                <c:pt idx="0">
                  <c:v>Wayne</c:v>
                </c:pt>
                <c:pt idx="1">
                  <c:v>Venango</c:v>
                </c:pt>
                <c:pt idx="2">
                  <c:v>Mifflin</c:v>
                </c:pt>
                <c:pt idx="3">
                  <c:v>Crawford</c:v>
                </c:pt>
                <c:pt idx="4">
                  <c:v>Tioga</c:v>
                </c:pt>
                <c:pt idx="5">
                  <c:v>Pike</c:v>
                </c:pt>
                <c:pt idx="6">
                  <c:v>Bradford</c:v>
                </c:pt>
                <c:pt idx="7">
                  <c:v>Greene</c:v>
                </c:pt>
                <c:pt idx="8">
                  <c:v>Jefferson</c:v>
                </c:pt>
                <c:pt idx="9">
                  <c:v>Somerset</c:v>
                </c:pt>
                <c:pt idx="10">
                  <c:v>Clinton</c:v>
                </c:pt>
                <c:pt idx="11">
                  <c:v>Clarion</c:v>
                </c:pt>
                <c:pt idx="12">
                  <c:v>Armstrong</c:v>
                </c:pt>
                <c:pt idx="13">
                  <c:v>Elk</c:v>
                </c:pt>
                <c:pt idx="14">
                  <c:v>Mckean</c:v>
                </c:pt>
                <c:pt idx="15">
                  <c:v>Susquehanna</c:v>
                </c:pt>
                <c:pt idx="16">
                  <c:v>Columbia</c:v>
                </c:pt>
                <c:pt idx="17">
                  <c:v>Warren</c:v>
                </c:pt>
                <c:pt idx="18">
                  <c:v>Huntingdon</c:v>
                </c:pt>
                <c:pt idx="19">
                  <c:v>Indiana</c:v>
                </c:pt>
                <c:pt idx="20">
                  <c:v>Carbon</c:v>
                </c:pt>
                <c:pt idx="21">
                  <c:v>Clearfield</c:v>
                </c:pt>
                <c:pt idx="22">
                  <c:v>Perry</c:v>
                </c:pt>
                <c:pt idx="23">
                  <c:v>Bedford</c:v>
                </c:pt>
              </c:strCache>
            </c:strRef>
          </c:cat>
          <c:val>
            <c:numRef>
              <c:f>'Summary Sheet'!$L$48:$L$71</c:f>
              <c:numCache>
                <c:formatCode>0</c:formatCode>
                <c:ptCount val="24"/>
                <c:pt idx="0">
                  <c:v>35.857142857142854</c:v>
                </c:pt>
                <c:pt idx="1">
                  <c:v>47.166666666666664</c:v>
                </c:pt>
                <c:pt idx="2">
                  <c:v>49.6</c:v>
                </c:pt>
                <c:pt idx="3">
                  <c:v>50.210526315789473</c:v>
                </c:pt>
                <c:pt idx="4">
                  <c:v>51.333333333333336</c:v>
                </c:pt>
                <c:pt idx="5">
                  <c:v>55.875</c:v>
                </c:pt>
                <c:pt idx="6">
                  <c:v>57.571428571428569</c:v>
                </c:pt>
                <c:pt idx="7">
                  <c:v>65.571428571428569</c:v>
                </c:pt>
                <c:pt idx="8">
                  <c:v>66.15384615384616</c:v>
                </c:pt>
                <c:pt idx="9">
                  <c:v>67.555555555555557</c:v>
                </c:pt>
                <c:pt idx="10">
                  <c:v>76.444444444444443</c:v>
                </c:pt>
                <c:pt idx="11">
                  <c:v>76.857142857142861</c:v>
                </c:pt>
                <c:pt idx="12">
                  <c:v>77.666666666666671</c:v>
                </c:pt>
                <c:pt idx="13">
                  <c:v>80.833333333333329</c:v>
                </c:pt>
                <c:pt idx="14">
                  <c:v>84.142857142857139</c:v>
                </c:pt>
                <c:pt idx="15">
                  <c:v>87.222222222222229</c:v>
                </c:pt>
                <c:pt idx="16">
                  <c:v>89.25</c:v>
                </c:pt>
                <c:pt idx="17">
                  <c:v>91.4</c:v>
                </c:pt>
                <c:pt idx="18">
                  <c:v>92.428571428571431</c:v>
                </c:pt>
                <c:pt idx="19">
                  <c:v>101.8</c:v>
                </c:pt>
                <c:pt idx="20">
                  <c:v>119.33333333333333</c:v>
                </c:pt>
                <c:pt idx="21">
                  <c:v>131</c:v>
                </c:pt>
                <c:pt idx="22">
                  <c:v>161</c:v>
                </c:pt>
                <c:pt idx="23">
                  <c:v>200</c:v>
                </c:pt>
              </c:numCache>
            </c:numRef>
          </c:val>
          <c:extLst>
            <c:ext xmlns:c16="http://schemas.microsoft.com/office/drawing/2014/chart" uri="{C3380CC4-5D6E-409C-BE32-E72D297353CC}">
              <c16:uniqueId val="{00000000-B86E-4919-A428-40FB6FD2CC79}"/>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7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bg2">
                <a:lumMod val="50000"/>
              </a:schemeClr>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Sheet'!$K$74:$K$77</c:f>
              <c:strCache>
                <c:ptCount val="4"/>
                <c:pt idx="0">
                  <c:v>Snyder</c:v>
                </c:pt>
                <c:pt idx="1">
                  <c:v>Juniata</c:v>
                </c:pt>
                <c:pt idx="2">
                  <c:v>Union</c:v>
                </c:pt>
                <c:pt idx="3">
                  <c:v>Wyoming</c:v>
                </c:pt>
              </c:strCache>
            </c:strRef>
          </c:cat>
          <c:val>
            <c:numRef>
              <c:f>'Summary Sheet'!$L$74:$L$77</c:f>
              <c:numCache>
                <c:formatCode>0</c:formatCode>
                <c:ptCount val="4"/>
                <c:pt idx="0">
                  <c:v>31.666666666666668</c:v>
                </c:pt>
                <c:pt idx="1">
                  <c:v>65.833333333333329</c:v>
                </c:pt>
                <c:pt idx="2">
                  <c:v>67.142857142857139</c:v>
                </c:pt>
                <c:pt idx="3">
                  <c:v>73.571428571428569</c:v>
                </c:pt>
              </c:numCache>
            </c:numRef>
          </c:val>
          <c:extLst>
            <c:ext xmlns:c16="http://schemas.microsoft.com/office/drawing/2014/chart" uri="{C3380CC4-5D6E-409C-BE32-E72D297353CC}">
              <c16:uniqueId val="{00000000-482D-4565-B5F7-AABD5848FA0B}"/>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Median Caseload by Class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Sheet'!$E$4:$E$12</c:f>
              <c:strCache>
                <c:ptCount val="9"/>
                <c:pt idx="0">
                  <c:v>Class 1</c:v>
                </c:pt>
                <c:pt idx="1">
                  <c:v>Class 2</c:v>
                </c:pt>
                <c:pt idx="2">
                  <c:v>Class 2A</c:v>
                </c:pt>
                <c:pt idx="3">
                  <c:v>Class 3</c:v>
                </c:pt>
                <c:pt idx="4">
                  <c:v>Class 4</c:v>
                </c:pt>
                <c:pt idx="5">
                  <c:v>Class 5</c:v>
                </c:pt>
                <c:pt idx="6">
                  <c:v>Class 6</c:v>
                </c:pt>
                <c:pt idx="7">
                  <c:v>Class 7</c:v>
                </c:pt>
                <c:pt idx="8">
                  <c:v>Class 8 </c:v>
                </c:pt>
              </c:strCache>
            </c:strRef>
          </c:cat>
          <c:val>
            <c:numRef>
              <c:f>'Summary Sheet'!$F$4:$F$12</c:f>
              <c:numCache>
                <c:formatCode>0</c:formatCode>
                <c:ptCount val="9"/>
                <c:pt idx="0">
                  <c:v>122.46195652173913</c:v>
                </c:pt>
                <c:pt idx="1">
                  <c:v>87.11363636363636</c:v>
                </c:pt>
                <c:pt idx="2">
                  <c:v>119.34560053529609</c:v>
                </c:pt>
                <c:pt idx="3">
                  <c:v>106.78787878787878</c:v>
                </c:pt>
                <c:pt idx="4">
                  <c:v>80.318181818181813</c:v>
                </c:pt>
                <c:pt idx="5">
                  <c:v>92.198529411764696</c:v>
                </c:pt>
                <c:pt idx="6">
                  <c:v>77.261904761904759</c:v>
                </c:pt>
                <c:pt idx="7">
                  <c:v>66.488095238095241</c:v>
                </c:pt>
                <c:pt idx="8">
                  <c:v>36</c:v>
                </c:pt>
              </c:numCache>
            </c:numRef>
          </c:val>
          <c:extLst>
            <c:ext xmlns:c16="http://schemas.microsoft.com/office/drawing/2014/chart" uri="{C3380CC4-5D6E-409C-BE32-E72D297353CC}">
              <c16:uniqueId val="{00000000-C18D-455A-B789-C9A4A572C3B0}"/>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8 Caseload Sizes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rgbClr val="FF3399"/>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Sheet'!$K$80:$K$85</c:f>
              <c:strCache>
                <c:ptCount val="6"/>
                <c:pt idx="0">
                  <c:v>Forest</c:v>
                </c:pt>
                <c:pt idx="1">
                  <c:v>Montour</c:v>
                </c:pt>
                <c:pt idx="2">
                  <c:v>Cameron</c:v>
                </c:pt>
                <c:pt idx="3">
                  <c:v>Potter</c:v>
                </c:pt>
                <c:pt idx="4">
                  <c:v>Fulton</c:v>
                </c:pt>
                <c:pt idx="5">
                  <c:v>Sullivan</c:v>
                </c:pt>
              </c:strCache>
            </c:strRef>
          </c:cat>
          <c:val>
            <c:numRef>
              <c:f>'Summary Sheet'!$L$80:$L$85</c:f>
              <c:numCache>
                <c:formatCode>0</c:formatCode>
                <c:ptCount val="6"/>
                <c:pt idx="0">
                  <c:v>15.333333333333334</c:v>
                </c:pt>
                <c:pt idx="1">
                  <c:v>32.5</c:v>
                </c:pt>
                <c:pt idx="2">
                  <c:v>36</c:v>
                </c:pt>
                <c:pt idx="3">
                  <c:v>50.2</c:v>
                </c:pt>
                <c:pt idx="4">
                  <c:v>51.8</c:v>
                </c:pt>
                <c:pt idx="5">
                  <c:v>88</c:v>
                </c:pt>
              </c:numCache>
            </c:numRef>
          </c:val>
          <c:extLst>
            <c:ext xmlns:c16="http://schemas.microsoft.com/office/drawing/2014/chart" uri="{C3380CC4-5D6E-409C-BE32-E72D297353CC}">
              <c16:uniqueId val="{00000000-817F-4F8C-B986-3D3381ACCFA5}"/>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2A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Sheet'!$B$63,'Summary Sheet'!$B$65,'Summary Sheet'!$B$68)</c:f>
              <c:strCache>
                <c:ptCount val="3"/>
                <c:pt idx="0">
                  <c:v>Low</c:v>
                </c:pt>
                <c:pt idx="1">
                  <c:v>Moderate &amp; High</c:v>
                </c:pt>
                <c:pt idx="2">
                  <c:v>Mixed</c:v>
                </c:pt>
              </c:strCache>
            </c:strRef>
          </c:cat>
          <c:val>
            <c:numRef>
              <c:extLst>
                <c:ext xmlns:c15="http://schemas.microsoft.com/office/drawing/2012/chart" uri="{02D57815-91ED-43cb-92C2-25804820EDAC}">
                  <c15:fullRef>
                    <c15:sqref>'Summary Sheet'!$O$20:$O$25</c15:sqref>
                  </c15:fullRef>
                </c:ext>
              </c:extLst>
              <c:f>('Summary Sheet'!$O$20,'Summary Sheet'!$O$22,'Summary Sheet'!$O$25)</c:f>
              <c:numCache>
                <c:formatCode>0</c:formatCode>
                <c:ptCount val="3"/>
                <c:pt idx="0">
                  <c:v>486.5</c:v>
                </c:pt>
                <c:pt idx="1">
                  <c:v>67.5</c:v>
                </c:pt>
                <c:pt idx="2">
                  <c:v>95</c:v>
                </c:pt>
              </c:numCache>
            </c:numRef>
          </c:val>
          <c:extLst>
            <c:ext xmlns:c16="http://schemas.microsoft.com/office/drawing/2014/chart" uri="{C3380CC4-5D6E-409C-BE32-E72D297353CC}">
              <c16:uniqueId val="{00000000-489B-44A4-8EF5-C1D44ED8FB3C}"/>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Sheet'!$B$63,'Summary Sheet'!$B$65,'Summary Sheet'!$B$68)</c:f>
              <c:strCache>
                <c:ptCount val="3"/>
                <c:pt idx="0">
                  <c:v>Low</c:v>
                </c:pt>
                <c:pt idx="1">
                  <c:v>Moderate &amp; High</c:v>
                </c:pt>
                <c:pt idx="2">
                  <c:v>Mixed</c:v>
                </c:pt>
              </c:strCache>
            </c:strRef>
          </c:cat>
          <c:val>
            <c:numRef>
              <c:extLst>
                <c:ext xmlns:c15="http://schemas.microsoft.com/office/drawing/2012/chart" uri="{02D57815-91ED-43cb-92C2-25804820EDAC}">
                  <c15:fullRef>
                    <c15:sqref>'Summary Sheet'!$C$63:$C$68</c15:sqref>
                  </c15:fullRef>
                </c:ext>
              </c:extLst>
              <c:f>('Summary Sheet'!$C$63,'Summary Sheet'!$C$65,'Summary Sheet'!$C$68)</c:f>
              <c:numCache>
                <c:formatCode>General</c:formatCode>
                <c:ptCount val="3"/>
                <c:pt idx="0">
                  <c:v>200</c:v>
                </c:pt>
                <c:pt idx="1">
                  <c:v>50</c:v>
                </c:pt>
              </c:numCache>
            </c:numRef>
          </c:val>
          <c:extLst>
            <c:ext xmlns:c16="http://schemas.microsoft.com/office/drawing/2014/chart" uri="{C3380CC4-5D6E-409C-BE32-E72D297353CC}">
              <c16:uniqueId val="{00000001-489B-44A4-8EF5-C1D44ED8FB3C}"/>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3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Sheet'!$B$63:$B$66,'Summary Sheet'!$B$68)</c:f>
              <c:strCache>
                <c:ptCount val="5"/>
                <c:pt idx="0">
                  <c:v>Low</c:v>
                </c:pt>
                <c:pt idx="1">
                  <c:v>Moderate </c:v>
                </c:pt>
                <c:pt idx="2">
                  <c:v>Moderate &amp; High</c:v>
                </c:pt>
                <c:pt idx="3">
                  <c:v>High </c:v>
                </c:pt>
                <c:pt idx="4">
                  <c:v>Mixed</c:v>
                </c:pt>
              </c:strCache>
            </c:strRef>
          </c:cat>
          <c:val>
            <c:numRef>
              <c:extLst>
                <c:ext xmlns:c15="http://schemas.microsoft.com/office/drawing/2012/chart" uri="{02D57815-91ED-43cb-92C2-25804820EDAC}">
                  <c15:fullRef>
                    <c15:sqref>'Summary Sheet'!$O$28:$O$33</c15:sqref>
                  </c15:fullRef>
                </c:ext>
              </c:extLst>
              <c:f>('Summary Sheet'!$O$28:$O$31,'Summary Sheet'!$O$33)</c:f>
              <c:numCache>
                <c:formatCode>0</c:formatCode>
                <c:ptCount val="5"/>
                <c:pt idx="0">
                  <c:v>368.66666666666669</c:v>
                </c:pt>
                <c:pt idx="1">
                  <c:v>46</c:v>
                </c:pt>
                <c:pt idx="2">
                  <c:v>75.125</c:v>
                </c:pt>
                <c:pt idx="3">
                  <c:v>44</c:v>
                </c:pt>
                <c:pt idx="4">
                  <c:v>92</c:v>
                </c:pt>
              </c:numCache>
            </c:numRef>
          </c:val>
          <c:extLst>
            <c:ext xmlns:c16="http://schemas.microsoft.com/office/drawing/2014/chart" uri="{C3380CC4-5D6E-409C-BE32-E72D297353CC}">
              <c16:uniqueId val="{00000000-C523-4F6C-A8A4-BAAA687B4039}"/>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Sheet'!$B$63:$B$66,'Summary Sheet'!$B$68)</c:f>
              <c:strCache>
                <c:ptCount val="5"/>
                <c:pt idx="0">
                  <c:v>Low</c:v>
                </c:pt>
                <c:pt idx="1">
                  <c:v>Moderate </c:v>
                </c:pt>
                <c:pt idx="2">
                  <c:v>Moderate &amp; High</c:v>
                </c:pt>
                <c:pt idx="3">
                  <c:v>High </c:v>
                </c:pt>
                <c:pt idx="4">
                  <c:v>Mixed</c:v>
                </c:pt>
              </c:strCache>
            </c:strRef>
          </c:cat>
          <c:val>
            <c:numRef>
              <c:extLst>
                <c:ext xmlns:c15="http://schemas.microsoft.com/office/drawing/2012/chart" uri="{02D57815-91ED-43cb-92C2-25804820EDAC}">
                  <c15:fullRef>
                    <c15:sqref>'Summary Sheet'!$C$63:$C$68</c15:sqref>
                  </c15:fullRef>
                </c:ext>
              </c:extLst>
              <c:f>('Summary Sheet'!$C$63:$C$66,'Summary Sheet'!$C$68)</c:f>
              <c:numCache>
                <c:formatCode>General</c:formatCode>
                <c:ptCount val="5"/>
                <c:pt idx="0">
                  <c:v>200</c:v>
                </c:pt>
                <c:pt idx="1">
                  <c:v>50</c:v>
                </c:pt>
                <c:pt idx="2">
                  <c:v>50</c:v>
                </c:pt>
                <c:pt idx="3">
                  <c:v>50</c:v>
                </c:pt>
              </c:numCache>
            </c:numRef>
          </c:val>
          <c:extLst>
            <c:ext xmlns:c16="http://schemas.microsoft.com/office/drawing/2014/chart" uri="{C3380CC4-5D6E-409C-BE32-E72D297353CC}">
              <c16:uniqueId val="{00000001-C523-4F6C-A8A4-BAAA687B4039}"/>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4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Sheet'!$O$36:$O$41</c:f>
              <c:numCache>
                <c:formatCode>0</c:formatCode>
                <c:ptCount val="6"/>
                <c:pt idx="0">
                  <c:v>182.5</c:v>
                </c:pt>
                <c:pt idx="1">
                  <c:v>79.25</c:v>
                </c:pt>
                <c:pt idx="2">
                  <c:v>59</c:v>
                </c:pt>
                <c:pt idx="3">
                  <c:v>54</c:v>
                </c:pt>
                <c:pt idx="4">
                  <c:v>44</c:v>
                </c:pt>
                <c:pt idx="5">
                  <c:v>82.8</c:v>
                </c:pt>
              </c:numCache>
            </c:numRef>
          </c:val>
          <c:extLst>
            <c:ext xmlns:c16="http://schemas.microsoft.com/office/drawing/2014/chart" uri="{C3380CC4-5D6E-409C-BE32-E72D297353CC}">
              <c16:uniqueId val="{00000000-B3AF-4243-9CF4-72D96BD5C79C}"/>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Sheet'!$C$63:$C$68</c:f>
              <c:numCache>
                <c:formatCode>General</c:formatCode>
                <c:ptCount val="6"/>
                <c:pt idx="0">
                  <c:v>200</c:v>
                </c:pt>
                <c:pt idx="1">
                  <c:v>50</c:v>
                </c:pt>
                <c:pt idx="2">
                  <c:v>50</c:v>
                </c:pt>
                <c:pt idx="3">
                  <c:v>50</c:v>
                </c:pt>
                <c:pt idx="4">
                  <c:v>20</c:v>
                </c:pt>
              </c:numCache>
            </c:numRef>
          </c:val>
          <c:extLst>
            <c:ext xmlns:c16="http://schemas.microsoft.com/office/drawing/2014/chart" uri="{C3380CC4-5D6E-409C-BE32-E72D297353CC}">
              <c16:uniqueId val="{00000001-B3AF-4243-9CF4-72D96BD5C79C}"/>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Sheet'!$B$64,'Summary Sheet'!$B$66,'Summary Sheet'!$B$68)</c:f>
              <c:strCache>
                <c:ptCount val="3"/>
                <c:pt idx="0">
                  <c:v>Moderate </c:v>
                </c:pt>
                <c:pt idx="1">
                  <c:v>High </c:v>
                </c:pt>
                <c:pt idx="2">
                  <c:v>Mixed</c:v>
                </c:pt>
              </c:strCache>
            </c:strRef>
          </c:cat>
          <c:val>
            <c:numRef>
              <c:extLst>
                <c:ext xmlns:c15="http://schemas.microsoft.com/office/drawing/2012/chart" uri="{02D57815-91ED-43cb-92C2-25804820EDAC}">
                  <c15:fullRef>
                    <c15:sqref>'Summary Sheet'!$O$12:$O$17</c15:sqref>
                  </c15:fullRef>
                </c:ext>
              </c:extLst>
              <c:f>('Summary Sheet'!$O$13,'Summary Sheet'!$O$15,'Summary Sheet'!$O$17)</c:f>
              <c:numCache>
                <c:formatCode>0</c:formatCode>
                <c:ptCount val="3"/>
                <c:pt idx="0">
                  <c:v>63</c:v>
                </c:pt>
                <c:pt idx="1">
                  <c:v>51</c:v>
                </c:pt>
                <c:pt idx="2">
                  <c:v>244</c:v>
                </c:pt>
              </c:numCache>
            </c:numRef>
          </c:val>
          <c:extLst>
            <c:ext xmlns:c16="http://schemas.microsoft.com/office/drawing/2014/chart" uri="{C3380CC4-5D6E-409C-BE32-E72D297353CC}">
              <c16:uniqueId val="{00000000-5EEE-4295-8EC6-A8408CFFD9FD}"/>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Sheet'!$B$64,'Summary Sheet'!$B$66,'Summary Sheet'!$B$68)</c:f>
              <c:strCache>
                <c:ptCount val="3"/>
                <c:pt idx="0">
                  <c:v>Moderate </c:v>
                </c:pt>
                <c:pt idx="1">
                  <c:v>High </c:v>
                </c:pt>
                <c:pt idx="2">
                  <c:v>Mixed</c:v>
                </c:pt>
              </c:strCache>
            </c:strRef>
          </c:cat>
          <c:val>
            <c:numRef>
              <c:extLst>
                <c:ext xmlns:c15="http://schemas.microsoft.com/office/drawing/2012/chart" uri="{02D57815-91ED-43cb-92C2-25804820EDAC}">
                  <c15:fullRef>
                    <c15:sqref>'Summary Sheet'!$C$63:$C$68</c15:sqref>
                  </c15:fullRef>
                </c:ext>
              </c:extLst>
              <c:f>('Summary Sheet'!$C$64,'Summary Sheet'!$C$66,'Summary Sheet'!$C$68)</c:f>
              <c:numCache>
                <c:formatCode>General</c:formatCode>
                <c:ptCount val="3"/>
                <c:pt idx="0">
                  <c:v>50</c:v>
                </c:pt>
                <c:pt idx="1">
                  <c:v>50</c:v>
                </c:pt>
              </c:numCache>
            </c:numRef>
          </c:val>
          <c:extLst>
            <c:ext xmlns:c16="http://schemas.microsoft.com/office/drawing/2014/chart" uri="{C3380CC4-5D6E-409C-BE32-E72D297353CC}">
              <c16:uniqueId val="{00000001-5EEE-4295-8EC6-A8408CFFD9FD}"/>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1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Sheet'!$B$63:$B$64,'Summary Sheet'!$B$66,'Summary Sheet'!$B$68)</c:f>
              <c:strCache>
                <c:ptCount val="4"/>
                <c:pt idx="0">
                  <c:v>Low</c:v>
                </c:pt>
                <c:pt idx="1">
                  <c:v>Moderate </c:v>
                </c:pt>
                <c:pt idx="2">
                  <c:v>High </c:v>
                </c:pt>
                <c:pt idx="3">
                  <c:v>Mixed</c:v>
                </c:pt>
              </c:strCache>
            </c:strRef>
          </c:cat>
          <c:val>
            <c:numRef>
              <c:extLst>
                <c:ext xmlns:c15="http://schemas.microsoft.com/office/drawing/2012/chart" uri="{02D57815-91ED-43cb-92C2-25804820EDAC}">
                  <c15:fullRef>
                    <c15:sqref>'Summary Sheet'!$O$4:$O$9</c15:sqref>
                  </c15:fullRef>
                </c:ext>
              </c:extLst>
              <c:f>('Summary Sheet'!$O$4:$O$5,'Summary Sheet'!$O$7,'Summary Sheet'!$O$9)</c:f>
              <c:numCache>
                <c:formatCode>0</c:formatCode>
                <c:ptCount val="4"/>
                <c:pt idx="0">
                  <c:v>323</c:v>
                </c:pt>
                <c:pt idx="1">
                  <c:v>91</c:v>
                </c:pt>
                <c:pt idx="2">
                  <c:v>27</c:v>
                </c:pt>
                <c:pt idx="3">
                  <c:v>45</c:v>
                </c:pt>
              </c:numCache>
            </c:numRef>
          </c:val>
          <c:extLst>
            <c:ext xmlns:c16="http://schemas.microsoft.com/office/drawing/2014/chart" uri="{C3380CC4-5D6E-409C-BE32-E72D297353CC}">
              <c16:uniqueId val="{00000000-36BC-4868-BD8B-A34569412CFC}"/>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Sheet'!$B$63:$B$64,'Summary Sheet'!$B$66,'Summary Sheet'!$B$68)</c:f>
              <c:strCache>
                <c:ptCount val="4"/>
                <c:pt idx="0">
                  <c:v>Low</c:v>
                </c:pt>
                <c:pt idx="1">
                  <c:v>Moderate </c:v>
                </c:pt>
                <c:pt idx="2">
                  <c:v>High </c:v>
                </c:pt>
                <c:pt idx="3">
                  <c:v>Mixed</c:v>
                </c:pt>
              </c:strCache>
            </c:strRef>
          </c:cat>
          <c:val>
            <c:numRef>
              <c:extLst>
                <c:ext xmlns:c15="http://schemas.microsoft.com/office/drawing/2012/chart" uri="{02D57815-91ED-43cb-92C2-25804820EDAC}">
                  <c15:fullRef>
                    <c15:sqref>'Summary Sheet'!$C$63:$C$68</c15:sqref>
                  </c15:fullRef>
                </c:ext>
              </c:extLst>
              <c:f>('Summary Sheet'!$C$63:$C$64,'Summary Sheet'!$C$66,'Summary Sheet'!$C$68)</c:f>
              <c:numCache>
                <c:formatCode>General</c:formatCode>
                <c:ptCount val="4"/>
                <c:pt idx="0">
                  <c:v>200</c:v>
                </c:pt>
                <c:pt idx="1">
                  <c:v>50</c:v>
                </c:pt>
                <c:pt idx="2">
                  <c:v>50</c:v>
                </c:pt>
              </c:numCache>
            </c:numRef>
          </c:val>
          <c:extLst>
            <c:ext xmlns:c16="http://schemas.microsoft.com/office/drawing/2014/chart" uri="{C3380CC4-5D6E-409C-BE32-E72D297353CC}">
              <c16:uniqueId val="{00000001-36BC-4868-BD8B-A34569412CFC}"/>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5</a:t>
            </a:r>
            <a:r>
              <a:rPr lang="en-US" baseline="0"/>
              <a:t> </a:t>
            </a:r>
            <a:r>
              <a:rPr lang="en-US"/>
              <a:t>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Sheet'!$B$63:$B$66,'Summary Sheet'!$B$68)</c:f>
              <c:strCache>
                <c:ptCount val="5"/>
                <c:pt idx="0">
                  <c:v>Low</c:v>
                </c:pt>
                <c:pt idx="1">
                  <c:v>Moderate </c:v>
                </c:pt>
                <c:pt idx="2">
                  <c:v>Moderate &amp; High</c:v>
                </c:pt>
                <c:pt idx="3">
                  <c:v>High </c:v>
                </c:pt>
                <c:pt idx="4">
                  <c:v>Mixed</c:v>
                </c:pt>
              </c:strCache>
            </c:strRef>
          </c:cat>
          <c:val>
            <c:numRef>
              <c:extLst>
                <c:ext xmlns:c15="http://schemas.microsoft.com/office/drawing/2012/chart" uri="{02D57815-91ED-43cb-92C2-25804820EDAC}">
                  <c15:fullRef>
                    <c15:sqref>'Summary Sheet'!$O$44:$O$49</c15:sqref>
                  </c15:fullRef>
                </c:ext>
              </c:extLst>
              <c:f>('Summary Sheet'!$O$44:$O$47,'Summary Sheet'!$O$49)</c:f>
              <c:numCache>
                <c:formatCode>0</c:formatCode>
                <c:ptCount val="5"/>
                <c:pt idx="0">
                  <c:v>216.75</c:v>
                </c:pt>
                <c:pt idx="1">
                  <c:v>59</c:v>
                </c:pt>
                <c:pt idx="2">
                  <c:v>56.25</c:v>
                </c:pt>
                <c:pt idx="3">
                  <c:v>25</c:v>
                </c:pt>
                <c:pt idx="4">
                  <c:v>91.25</c:v>
                </c:pt>
              </c:numCache>
            </c:numRef>
          </c:val>
          <c:extLst>
            <c:ext xmlns:c16="http://schemas.microsoft.com/office/drawing/2014/chart" uri="{C3380CC4-5D6E-409C-BE32-E72D297353CC}">
              <c16:uniqueId val="{00000000-AC92-4A59-B2DC-7BBDEC9263B5}"/>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Sheet'!$B$63:$B$66,'Summary Sheet'!$B$68)</c:f>
              <c:strCache>
                <c:ptCount val="5"/>
                <c:pt idx="0">
                  <c:v>Low</c:v>
                </c:pt>
                <c:pt idx="1">
                  <c:v>Moderate </c:v>
                </c:pt>
                <c:pt idx="2">
                  <c:v>Moderate &amp; High</c:v>
                </c:pt>
                <c:pt idx="3">
                  <c:v>High </c:v>
                </c:pt>
                <c:pt idx="4">
                  <c:v>Mixed</c:v>
                </c:pt>
              </c:strCache>
            </c:strRef>
          </c:cat>
          <c:val>
            <c:numRef>
              <c:extLst>
                <c:ext xmlns:c15="http://schemas.microsoft.com/office/drawing/2012/chart" uri="{02D57815-91ED-43cb-92C2-25804820EDAC}">
                  <c15:fullRef>
                    <c15:sqref>'Summary Sheet'!$C$63:$C$68</c15:sqref>
                  </c15:fullRef>
                </c:ext>
              </c:extLst>
              <c:f>('Summary Sheet'!$C$63:$C$66,'Summary Sheet'!$C$68)</c:f>
              <c:numCache>
                <c:formatCode>General</c:formatCode>
                <c:ptCount val="5"/>
                <c:pt idx="0">
                  <c:v>200</c:v>
                </c:pt>
                <c:pt idx="1">
                  <c:v>50</c:v>
                </c:pt>
                <c:pt idx="2">
                  <c:v>50</c:v>
                </c:pt>
                <c:pt idx="3">
                  <c:v>50</c:v>
                </c:pt>
              </c:numCache>
            </c:numRef>
          </c:val>
          <c:extLst>
            <c:ext xmlns:c16="http://schemas.microsoft.com/office/drawing/2014/chart" uri="{C3380CC4-5D6E-409C-BE32-E72D297353CC}">
              <c16:uniqueId val="{00000001-AC92-4A59-B2DC-7BBDEC9263B5}"/>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6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Sheet'!$O$52:$O$57</c:f>
              <c:numCache>
                <c:formatCode>0</c:formatCode>
                <c:ptCount val="6"/>
                <c:pt idx="0">
                  <c:v>110.83333333333333</c:v>
                </c:pt>
                <c:pt idx="1">
                  <c:v>76.5</c:v>
                </c:pt>
                <c:pt idx="2">
                  <c:v>91.25</c:v>
                </c:pt>
                <c:pt idx="3">
                  <c:v>61.666666666666664</c:v>
                </c:pt>
                <c:pt idx="4">
                  <c:v>16</c:v>
                </c:pt>
                <c:pt idx="5">
                  <c:v>87.272727272727266</c:v>
                </c:pt>
              </c:numCache>
            </c:numRef>
          </c:val>
          <c:extLst>
            <c:ext xmlns:c16="http://schemas.microsoft.com/office/drawing/2014/chart" uri="{C3380CC4-5D6E-409C-BE32-E72D297353CC}">
              <c16:uniqueId val="{00000000-678E-4ACD-A837-868D02166E4D}"/>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Sheet'!$C$63:$C$68</c:f>
              <c:numCache>
                <c:formatCode>General</c:formatCode>
                <c:ptCount val="6"/>
                <c:pt idx="0">
                  <c:v>200</c:v>
                </c:pt>
                <c:pt idx="1">
                  <c:v>50</c:v>
                </c:pt>
                <c:pt idx="2">
                  <c:v>50</c:v>
                </c:pt>
                <c:pt idx="3">
                  <c:v>50</c:v>
                </c:pt>
                <c:pt idx="4">
                  <c:v>20</c:v>
                </c:pt>
              </c:numCache>
            </c:numRef>
          </c:val>
          <c:extLst>
            <c:ext xmlns:c16="http://schemas.microsoft.com/office/drawing/2014/chart" uri="{C3380CC4-5D6E-409C-BE32-E72D297353CC}">
              <c16:uniqueId val="{00000001-678E-4ACD-A837-868D02166E4D}"/>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7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Sheet'!$B$63,'Summary Sheet'!$B$66,'Summary Sheet'!$B$68)</c:f>
              <c:strCache>
                <c:ptCount val="3"/>
                <c:pt idx="0">
                  <c:v>Low</c:v>
                </c:pt>
                <c:pt idx="1">
                  <c:v>High </c:v>
                </c:pt>
                <c:pt idx="2">
                  <c:v>Mixed</c:v>
                </c:pt>
              </c:strCache>
            </c:strRef>
          </c:cat>
          <c:val>
            <c:numRef>
              <c:extLst>
                <c:ext xmlns:c15="http://schemas.microsoft.com/office/drawing/2012/chart" uri="{02D57815-91ED-43cb-92C2-25804820EDAC}">
                  <c15:fullRef>
                    <c15:sqref>'Summary Sheet'!$O$60:$O$65</c15:sqref>
                  </c15:fullRef>
                </c:ext>
              </c:extLst>
              <c:f>('Summary Sheet'!$O$60,'Summary Sheet'!$O$63,'Summary Sheet'!$O$65)</c:f>
              <c:numCache>
                <c:formatCode>0</c:formatCode>
                <c:ptCount val="3"/>
                <c:pt idx="0">
                  <c:v>80</c:v>
                </c:pt>
                <c:pt idx="1">
                  <c:v>33</c:v>
                </c:pt>
                <c:pt idx="2">
                  <c:v>66.25</c:v>
                </c:pt>
              </c:numCache>
            </c:numRef>
          </c:val>
          <c:extLst>
            <c:ext xmlns:c16="http://schemas.microsoft.com/office/drawing/2014/chart" uri="{C3380CC4-5D6E-409C-BE32-E72D297353CC}">
              <c16:uniqueId val="{00000000-C956-41FF-A69B-F0AA59D172B7}"/>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Sheet'!$B$63,'Summary Sheet'!$B$66,'Summary Sheet'!$B$68)</c:f>
              <c:strCache>
                <c:ptCount val="3"/>
                <c:pt idx="0">
                  <c:v>Low</c:v>
                </c:pt>
                <c:pt idx="1">
                  <c:v>High </c:v>
                </c:pt>
                <c:pt idx="2">
                  <c:v>Mixed</c:v>
                </c:pt>
              </c:strCache>
            </c:strRef>
          </c:cat>
          <c:val>
            <c:numRef>
              <c:extLst>
                <c:ext xmlns:c15="http://schemas.microsoft.com/office/drawing/2012/chart" uri="{02D57815-91ED-43cb-92C2-25804820EDAC}">
                  <c15:fullRef>
                    <c15:sqref>'Summary Sheet'!$C$63:$C$68</c15:sqref>
                  </c15:fullRef>
                </c:ext>
              </c:extLst>
              <c:f>('Summary Sheet'!$C$63,'Summary Sheet'!$C$66,'Summary Sheet'!$C$68)</c:f>
              <c:numCache>
                <c:formatCode>General</c:formatCode>
                <c:ptCount val="3"/>
                <c:pt idx="0">
                  <c:v>200</c:v>
                </c:pt>
                <c:pt idx="1">
                  <c:v>50</c:v>
                </c:pt>
              </c:numCache>
            </c:numRef>
          </c:val>
          <c:extLst>
            <c:ext xmlns:c16="http://schemas.microsoft.com/office/drawing/2014/chart" uri="{C3380CC4-5D6E-409C-BE32-E72D297353CC}">
              <c16:uniqueId val="{00000001-C956-41FF-A69B-F0AA59D172B7}"/>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8 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Sheet'!$B$68</c:f>
              <c:strCache>
                <c:ptCount val="1"/>
                <c:pt idx="0">
                  <c:v>Mixed</c:v>
                </c:pt>
              </c:strCache>
            </c:strRef>
          </c:cat>
          <c:val>
            <c:numRef>
              <c:extLst>
                <c:ext xmlns:c15="http://schemas.microsoft.com/office/drawing/2012/chart" uri="{02D57815-91ED-43cb-92C2-25804820EDAC}">
                  <c15:fullRef>
                    <c15:sqref>'Summary Sheet'!$O$68:$O$73</c15:sqref>
                  </c15:fullRef>
                </c:ext>
              </c:extLst>
              <c:f>'Summary Sheet'!$O$73</c:f>
              <c:numCache>
                <c:formatCode>0</c:formatCode>
                <c:ptCount val="1"/>
                <c:pt idx="0">
                  <c:v>49.2</c:v>
                </c:pt>
              </c:numCache>
            </c:numRef>
          </c:val>
          <c:extLst>
            <c:ext xmlns:c16="http://schemas.microsoft.com/office/drawing/2014/chart" uri="{C3380CC4-5D6E-409C-BE32-E72D297353CC}">
              <c16:uniqueId val="{00000000-5E11-4A7F-AFCE-E4EC97A06DB0}"/>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'Summary Sheet'!$B$63:$B$68</c15:sqref>
                  </c15:fullRef>
                </c:ext>
              </c:extLst>
              <c:f>'Summary Sheet'!$B$68</c:f>
              <c:strCache>
                <c:ptCount val="1"/>
                <c:pt idx="0">
                  <c:v>Mixed</c:v>
                </c:pt>
              </c:strCache>
            </c:strRef>
          </c:cat>
          <c:val>
            <c:numRef>
              <c:extLst>
                <c:ext xmlns:c15="http://schemas.microsoft.com/office/drawing/2012/chart" uri="{02D57815-91ED-43cb-92C2-25804820EDAC}">
                  <c15:fullRef>
                    <c15:sqref>'Summary Sheet'!$C$63:$C$68</c15:sqref>
                  </c15:fullRef>
                </c:ext>
              </c:extLst>
              <c:f>'Summary Sheet'!$C$68</c:f>
              <c:numCache>
                <c:formatCode>General</c:formatCode>
                <c:ptCount val="1"/>
              </c:numCache>
            </c:numRef>
          </c:val>
          <c:extLst>
            <c:ext xmlns:c16="http://schemas.microsoft.com/office/drawing/2014/chart" uri="{C3380CC4-5D6E-409C-BE32-E72D297353CC}">
              <c16:uniqueId val="{00000001-5E11-4A7F-AFCE-E4EC97A06DB0}"/>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Number of Counties Within APPA Caseload Size Standards Based on Risk Level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Sheet'!$E$15:$E$19</c:f>
              <c:strCache>
                <c:ptCount val="5"/>
                <c:pt idx="0">
                  <c:v>Low </c:v>
                </c:pt>
                <c:pt idx="1">
                  <c:v>Moderate </c:v>
                </c:pt>
                <c:pt idx="2">
                  <c:v>Moderate &amp; High</c:v>
                </c:pt>
                <c:pt idx="3">
                  <c:v>High </c:v>
                </c:pt>
                <c:pt idx="4">
                  <c:v>Very High </c:v>
                </c:pt>
              </c:strCache>
            </c:strRef>
          </c:cat>
          <c:val>
            <c:numRef>
              <c:f>'Summary Sheet'!$F$15:$F$19</c:f>
              <c:numCache>
                <c:formatCode>General</c:formatCode>
                <c:ptCount val="5"/>
                <c:pt idx="0" formatCode="0">
                  <c:v>10</c:v>
                </c:pt>
                <c:pt idx="1">
                  <c:v>2</c:v>
                </c:pt>
                <c:pt idx="2">
                  <c:v>5</c:v>
                </c:pt>
                <c:pt idx="3">
                  <c:v>9</c:v>
                </c:pt>
                <c:pt idx="4">
                  <c:v>2</c:v>
                </c:pt>
              </c:numCache>
            </c:numRef>
          </c:val>
          <c:extLst>
            <c:ext xmlns:c16="http://schemas.microsoft.com/office/drawing/2014/chart" uri="{C3380CC4-5D6E-409C-BE32-E72D297353CC}">
              <c16:uniqueId val="{00000000-7A06-4985-B52F-9A7B9B6CCFE9}"/>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1"/>
        <c:axPos val="l"/>
        <c:numFmt formatCode="0" sourceLinked="1"/>
        <c:majorTickMark val="none"/>
        <c:minorTickMark val="none"/>
        <c:tickLblPos val="nextTo"/>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Average vs. Meidan</a:t>
            </a:r>
            <a:r>
              <a:rPr lang="en-US" baseline="0"/>
              <a:t> Caseload by Class</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1"/>
          <c:order val="0"/>
          <c:tx>
            <c:v>Average</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9"/>
              <c:pt idx="0">
                <c:v>Class 1</c:v>
              </c:pt>
              <c:pt idx="1">
                <c:v> Class 2</c:v>
              </c:pt>
              <c:pt idx="2">
                <c:v> Class 2A</c:v>
              </c:pt>
              <c:pt idx="3">
                <c:v> Class 3</c:v>
              </c:pt>
              <c:pt idx="4">
                <c:v> Class 4</c:v>
              </c:pt>
              <c:pt idx="5">
                <c:v> Class 5</c:v>
              </c:pt>
              <c:pt idx="6">
                <c:v> Class 6</c:v>
              </c:pt>
              <c:pt idx="7">
                <c:v> Class 7</c:v>
              </c:pt>
              <c:pt idx="8">
                <c:v> Class 8</c:v>
              </c:pt>
            </c:strLit>
          </c:cat>
          <c:val>
            <c:numRef>
              <c:f>'Summary Sheet'!$C$4:$C$12</c:f>
              <c:numCache>
                <c:formatCode>0</c:formatCode>
                <c:ptCount val="9"/>
                <c:pt idx="0">
                  <c:v>122.46195652173913</c:v>
                </c:pt>
                <c:pt idx="1">
                  <c:v>87.11363636363636</c:v>
                </c:pt>
                <c:pt idx="2">
                  <c:v>122.76896501353883</c:v>
                </c:pt>
                <c:pt idx="3">
                  <c:v>111.37970668778317</c:v>
                </c:pt>
                <c:pt idx="4">
                  <c:v>91.969649419992663</c:v>
                </c:pt>
                <c:pt idx="5">
                  <c:v>97.392687191835805</c:v>
                </c:pt>
                <c:pt idx="6">
                  <c:v>84.011395810573447</c:v>
                </c:pt>
                <c:pt idx="7">
                  <c:v>59.553571428571431</c:v>
                </c:pt>
                <c:pt idx="8">
                  <c:v>37.166666666666664</c:v>
                </c:pt>
              </c:numCache>
            </c:numRef>
          </c:val>
          <c:extLst>
            <c:ext xmlns:c16="http://schemas.microsoft.com/office/drawing/2014/chart" uri="{C3380CC4-5D6E-409C-BE32-E72D297353CC}">
              <c16:uniqueId val="{00000001-0533-4330-AFC4-B6E526F05409}"/>
            </c:ext>
          </c:extLst>
        </c:ser>
        <c:ser>
          <c:idx val="0"/>
          <c:order val="1"/>
          <c:tx>
            <c:v>Median</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Lit>
              <c:ptCount val="9"/>
              <c:pt idx="0">
                <c:v>Class 1</c:v>
              </c:pt>
              <c:pt idx="1">
                <c:v> Class 2</c:v>
              </c:pt>
              <c:pt idx="2">
                <c:v> Class 2A</c:v>
              </c:pt>
              <c:pt idx="3">
                <c:v> Class 3</c:v>
              </c:pt>
              <c:pt idx="4">
                <c:v> Class 4</c:v>
              </c:pt>
              <c:pt idx="5">
                <c:v> Class 5</c:v>
              </c:pt>
              <c:pt idx="6">
                <c:v> Class 6</c:v>
              </c:pt>
              <c:pt idx="7">
                <c:v> Class 7</c:v>
              </c:pt>
              <c:pt idx="8">
                <c:v> Class 8</c:v>
              </c:pt>
            </c:strLit>
          </c:cat>
          <c:val>
            <c:numRef>
              <c:f>'Summary Sheet'!$F$4:$F$12</c:f>
              <c:numCache>
                <c:formatCode>0</c:formatCode>
                <c:ptCount val="9"/>
                <c:pt idx="0">
                  <c:v>122.46195652173913</c:v>
                </c:pt>
                <c:pt idx="1">
                  <c:v>87.11363636363636</c:v>
                </c:pt>
                <c:pt idx="2">
                  <c:v>119.34560053529609</c:v>
                </c:pt>
                <c:pt idx="3">
                  <c:v>106.78787878787878</c:v>
                </c:pt>
                <c:pt idx="4">
                  <c:v>80.318181818181813</c:v>
                </c:pt>
                <c:pt idx="5">
                  <c:v>92.198529411764696</c:v>
                </c:pt>
                <c:pt idx="6">
                  <c:v>77.261904761904759</c:v>
                </c:pt>
                <c:pt idx="7">
                  <c:v>66.488095238095241</c:v>
                </c:pt>
                <c:pt idx="8">
                  <c:v>36</c:v>
                </c:pt>
              </c:numCache>
            </c:numRef>
          </c:val>
          <c:extLst>
            <c:ext xmlns:c16="http://schemas.microsoft.com/office/drawing/2014/chart" uri="{C3380CC4-5D6E-409C-BE32-E72D297353CC}">
              <c16:uniqueId val="{00000002-0533-4330-AFC4-B6E526F05409}"/>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1 -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Sheet'!$H$159:$H$164</c:f>
              <c:strCache>
                <c:ptCount val="6"/>
                <c:pt idx="0">
                  <c:v>Substance Use</c:v>
                </c:pt>
                <c:pt idx="1">
                  <c:v>DUI</c:v>
                </c:pt>
                <c:pt idx="2">
                  <c:v>EM/HA</c:v>
                </c:pt>
                <c:pt idx="3">
                  <c:v>Mental Health</c:v>
                </c:pt>
                <c:pt idx="4">
                  <c:v>Sex Offender</c:v>
                </c:pt>
                <c:pt idx="5">
                  <c:v>Domestic Violence</c:v>
                </c:pt>
              </c:strCache>
            </c:strRef>
          </c:cat>
          <c:val>
            <c:numRef>
              <c:f>'Summary Sheet'!$I$159:$I$164</c:f>
              <c:numCache>
                <c:formatCode>0</c:formatCode>
                <c:ptCount val="6"/>
                <c:pt idx="0" formatCode="General">
                  <c:v>28</c:v>
                </c:pt>
                <c:pt idx="1">
                  <c:v>42</c:v>
                </c:pt>
                <c:pt idx="2" formatCode="General">
                  <c:v>48</c:v>
                </c:pt>
                <c:pt idx="3">
                  <c:v>50</c:v>
                </c:pt>
                <c:pt idx="4">
                  <c:v>75</c:v>
                </c:pt>
                <c:pt idx="5" formatCode="General">
                  <c:v>89</c:v>
                </c:pt>
              </c:numCache>
            </c:numRef>
          </c:val>
          <c:extLst>
            <c:ext xmlns:c16="http://schemas.microsoft.com/office/drawing/2014/chart" uri="{C3380CC4-5D6E-409C-BE32-E72D297353CC}">
              <c16:uniqueId val="{00000000-9459-4615-92AC-FA6397C72C24}"/>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Sheet'!$H$180:$H$186</c:f>
              <c:strCache>
                <c:ptCount val="7"/>
                <c:pt idx="0">
                  <c:v>Mental Health</c:v>
                </c:pt>
                <c:pt idx="1">
                  <c:v>Sex Offender</c:v>
                </c:pt>
                <c:pt idx="2">
                  <c:v>Reentry</c:v>
                </c:pt>
                <c:pt idx="3">
                  <c:v>Domestic Violence</c:v>
                </c:pt>
                <c:pt idx="4">
                  <c:v>Monetary Compliance</c:v>
                </c:pt>
                <c:pt idx="5">
                  <c:v>DUI</c:v>
                </c:pt>
                <c:pt idx="6">
                  <c:v>Transfer</c:v>
                </c:pt>
              </c:strCache>
            </c:strRef>
          </c:cat>
          <c:val>
            <c:numRef>
              <c:f>'Summary Sheet'!$I$180:$I$186</c:f>
              <c:numCache>
                <c:formatCode>0</c:formatCode>
                <c:ptCount val="7"/>
                <c:pt idx="0">
                  <c:v>47</c:v>
                </c:pt>
                <c:pt idx="1">
                  <c:v>60</c:v>
                </c:pt>
                <c:pt idx="2" formatCode="General">
                  <c:v>60</c:v>
                </c:pt>
                <c:pt idx="3" formatCode="General">
                  <c:v>65</c:v>
                </c:pt>
                <c:pt idx="4">
                  <c:v>161</c:v>
                </c:pt>
                <c:pt idx="5">
                  <c:v>186</c:v>
                </c:pt>
                <c:pt idx="6" formatCode="General">
                  <c:v>303</c:v>
                </c:pt>
              </c:numCache>
            </c:numRef>
          </c:val>
          <c:extLst>
            <c:ext xmlns:c16="http://schemas.microsoft.com/office/drawing/2014/chart" uri="{C3380CC4-5D6E-409C-BE32-E72D297353CC}">
              <c16:uniqueId val="{00000000-2C61-4034-A0F1-D4828ADCDCD0}"/>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2A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Sheet'!$H$200:$H$206</c:f>
              <c:strCache>
                <c:ptCount val="7"/>
                <c:pt idx="0">
                  <c:v>Mental Health (3)</c:v>
                </c:pt>
                <c:pt idx="1">
                  <c:v>Sex Offender (3)</c:v>
                </c:pt>
                <c:pt idx="2">
                  <c:v>Substance Use (1)</c:v>
                </c:pt>
                <c:pt idx="3">
                  <c:v>Female (1)</c:v>
                </c:pt>
                <c:pt idx="4">
                  <c:v>Domestic Violence (2)</c:v>
                </c:pt>
                <c:pt idx="5">
                  <c:v>Transfer (2)</c:v>
                </c:pt>
                <c:pt idx="6">
                  <c:v>ARD (1)</c:v>
                </c:pt>
              </c:strCache>
            </c:strRef>
          </c:cat>
          <c:val>
            <c:numRef>
              <c:f>'Summary Sheet'!$I$200:$I$206</c:f>
              <c:numCache>
                <c:formatCode>0</c:formatCode>
                <c:ptCount val="7"/>
                <c:pt idx="0">
                  <c:v>46.333333333333336</c:v>
                </c:pt>
                <c:pt idx="1">
                  <c:v>53</c:v>
                </c:pt>
                <c:pt idx="2" formatCode="General">
                  <c:v>55</c:v>
                </c:pt>
                <c:pt idx="3">
                  <c:v>58</c:v>
                </c:pt>
                <c:pt idx="4" formatCode="General">
                  <c:v>113.5</c:v>
                </c:pt>
                <c:pt idx="5" formatCode="General">
                  <c:v>148</c:v>
                </c:pt>
                <c:pt idx="6" formatCode="General">
                  <c:v>624</c:v>
                </c:pt>
              </c:numCache>
            </c:numRef>
          </c:val>
          <c:extLst>
            <c:ext xmlns:c16="http://schemas.microsoft.com/office/drawing/2014/chart" uri="{C3380CC4-5D6E-409C-BE32-E72D297353CC}">
              <c16:uniqueId val="{00000000-03AB-4993-93C7-C9B0A8AC3C50}"/>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3 -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Sheet'!$K$164:$K$175</c:f>
              <c:strCache>
                <c:ptCount val="12"/>
                <c:pt idx="0">
                  <c:v>Monetary Compliance (1)</c:v>
                </c:pt>
                <c:pt idx="1">
                  <c:v>Female (5)</c:v>
                </c:pt>
                <c:pt idx="2">
                  <c:v>Mental Health (5)</c:v>
                </c:pt>
                <c:pt idx="3">
                  <c:v>Domestic Violence (7)</c:v>
                </c:pt>
                <c:pt idx="4">
                  <c:v>Substance Use (1)</c:v>
                </c:pt>
                <c:pt idx="5">
                  <c:v>Gang (2)</c:v>
                </c:pt>
                <c:pt idx="6">
                  <c:v>Sex Offender (11)</c:v>
                </c:pt>
                <c:pt idx="7">
                  <c:v>Pretrial (1)</c:v>
                </c:pt>
                <c:pt idx="8">
                  <c:v>Transfer (1)</c:v>
                </c:pt>
                <c:pt idx="9">
                  <c:v>Interstate (1)</c:v>
                </c:pt>
                <c:pt idx="10">
                  <c:v>ARD (1)</c:v>
                </c:pt>
                <c:pt idx="11">
                  <c:v>DUI (2)</c:v>
                </c:pt>
              </c:strCache>
            </c:strRef>
          </c:cat>
          <c:val>
            <c:numRef>
              <c:f>'Summary Sheet'!$L$164:$L$175</c:f>
              <c:numCache>
                <c:formatCode>0</c:formatCode>
                <c:ptCount val="12"/>
                <c:pt idx="0" formatCode="General">
                  <c:v>20</c:v>
                </c:pt>
                <c:pt idx="1">
                  <c:v>31.6</c:v>
                </c:pt>
                <c:pt idx="2">
                  <c:v>32.799999999999997</c:v>
                </c:pt>
                <c:pt idx="3">
                  <c:v>50.285714285714285</c:v>
                </c:pt>
                <c:pt idx="4" formatCode="General">
                  <c:v>51</c:v>
                </c:pt>
                <c:pt idx="5" formatCode="General">
                  <c:v>51</c:v>
                </c:pt>
                <c:pt idx="6">
                  <c:v>52.272727272727273</c:v>
                </c:pt>
                <c:pt idx="7" formatCode="General">
                  <c:v>103</c:v>
                </c:pt>
                <c:pt idx="8" formatCode="General">
                  <c:v>185</c:v>
                </c:pt>
                <c:pt idx="9" formatCode="General">
                  <c:v>212</c:v>
                </c:pt>
                <c:pt idx="10" formatCode="General">
                  <c:v>267</c:v>
                </c:pt>
                <c:pt idx="11">
                  <c:v>340</c:v>
                </c:pt>
              </c:numCache>
            </c:numRef>
          </c:val>
          <c:extLst>
            <c:ext xmlns:c16="http://schemas.microsoft.com/office/drawing/2014/chart" uri="{C3380CC4-5D6E-409C-BE32-E72D297353CC}">
              <c16:uniqueId val="{00000000-53AC-42BA-8584-C618DA73A7F4}"/>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4 -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Sheet'!$K$189:$K$196</c:f>
              <c:strCache>
                <c:ptCount val="8"/>
                <c:pt idx="0">
                  <c:v>Substance Use (2)</c:v>
                </c:pt>
                <c:pt idx="1">
                  <c:v>Domestic Violence (3)</c:v>
                </c:pt>
                <c:pt idx="2">
                  <c:v>Mental Health (1)</c:v>
                </c:pt>
                <c:pt idx="3">
                  <c:v>Sex Offender (8)</c:v>
                </c:pt>
                <c:pt idx="4">
                  <c:v>Pretrial (1)</c:v>
                </c:pt>
                <c:pt idx="5">
                  <c:v>Female (3)</c:v>
                </c:pt>
                <c:pt idx="6">
                  <c:v>Transfer (2)</c:v>
                </c:pt>
                <c:pt idx="7">
                  <c:v>DUI (5)</c:v>
                </c:pt>
              </c:strCache>
            </c:strRef>
          </c:cat>
          <c:val>
            <c:numRef>
              <c:f>'Summary Sheet'!$L$189:$L$196</c:f>
              <c:numCache>
                <c:formatCode>0</c:formatCode>
                <c:ptCount val="8"/>
                <c:pt idx="0">
                  <c:v>13.5</c:v>
                </c:pt>
                <c:pt idx="1">
                  <c:v>27.333333333333332</c:v>
                </c:pt>
                <c:pt idx="2">
                  <c:v>40</c:v>
                </c:pt>
                <c:pt idx="3">
                  <c:v>49.25</c:v>
                </c:pt>
                <c:pt idx="4" formatCode="General">
                  <c:v>83</c:v>
                </c:pt>
                <c:pt idx="5">
                  <c:v>90.666666666666671</c:v>
                </c:pt>
                <c:pt idx="6" formatCode="General">
                  <c:v>195</c:v>
                </c:pt>
                <c:pt idx="7">
                  <c:v>255.66666666666666</c:v>
                </c:pt>
              </c:numCache>
            </c:numRef>
          </c:val>
          <c:extLst>
            <c:ext xmlns:c16="http://schemas.microsoft.com/office/drawing/2014/chart" uri="{C3380CC4-5D6E-409C-BE32-E72D297353CC}">
              <c16:uniqueId val="{00000000-D7B9-41C3-9652-C9532DC01C8B}"/>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5 -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Sheet'!$N$158:$N$165</c:f>
              <c:strCache>
                <c:ptCount val="8"/>
                <c:pt idx="0">
                  <c:v>Substance Use (1)</c:v>
                </c:pt>
                <c:pt idx="1">
                  <c:v>Sex Offender (6)</c:v>
                </c:pt>
                <c:pt idx="2">
                  <c:v>Female (1)</c:v>
                </c:pt>
                <c:pt idx="3">
                  <c:v>Domestic Violence (1)</c:v>
                </c:pt>
                <c:pt idx="4">
                  <c:v>Mental Health (3)</c:v>
                </c:pt>
                <c:pt idx="5">
                  <c:v>DUI (1)</c:v>
                </c:pt>
                <c:pt idx="6">
                  <c:v>Transfer (1)</c:v>
                </c:pt>
                <c:pt idx="7">
                  <c:v>ARD (1)</c:v>
                </c:pt>
              </c:strCache>
            </c:strRef>
          </c:cat>
          <c:val>
            <c:numRef>
              <c:f>'Summary Sheet'!$O$158:$O$165</c:f>
              <c:numCache>
                <c:formatCode>0</c:formatCode>
                <c:ptCount val="8"/>
                <c:pt idx="0" formatCode="General">
                  <c:v>23</c:v>
                </c:pt>
                <c:pt idx="1">
                  <c:v>44.166666666666664</c:v>
                </c:pt>
                <c:pt idx="2">
                  <c:v>50</c:v>
                </c:pt>
                <c:pt idx="3" formatCode="General">
                  <c:v>60</c:v>
                </c:pt>
                <c:pt idx="4">
                  <c:v>67.333333333333329</c:v>
                </c:pt>
                <c:pt idx="5">
                  <c:v>120</c:v>
                </c:pt>
                <c:pt idx="6" formatCode="General">
                  <c:v>140</c:v>
                </c:pt>
                <c:pt idx="7" formatCode="General">
                  <c:v>278</c:v>
                </c:pt>
              </c:numCache>
            </c:numRef>
          </c:val>
          <c:extLst>
            <c:ext xmlns:c16="http://schemas.microsoft.com/office/drawing/2014/chart" uri="{C3380CC4-5D6E-409C-BE32-E72D297353CC}">
              <c16:uniqueId val="{00000000-E538-4D36-A870-16151356F026}"/>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6 -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Sheet'!$N$179:$N$187</c:f>
              <c:strCache>
                <c:ptCount val="9"/>
                <c:pt idx="0">
                  <c:v>Pretrial (1)</c:v>
                </c:pt>
                <c:pt idx="1">
                  <c:v>EM/HA (3)</c:v>
                </c:pt>
                <c:pt idx="2">
                  <c:v>Substance Use (1)</c:v>
                </c:pt>
                <c:pt idx="3">
                  <c:v>Mental Health (6)</c:v>
                </c:pt>
                <c:pt idx="4">
                  <c:v>Sex Offender (12)</c:v>
                </c:pt>
                <c:pt idx="5">
                  <c:v>Female (2)</c:v>
                </c:pt>
                <c:pt idx="6">
                  <c:v>Domestic Violence (1)</c:v>
                </c:pt>
                <c:pt idx="7">
                  <c:v>ARD (2)</c:v>
                </c:pt>
                <c:pt idx="8">
                  <c:v>DUI (8)</c:v>
                </c:pt>
              </c:strCache>
            </c:strRef>
          </c:cat>
          <c:val>
            <c:numRef>
              <c:f>'Summary Sheet'!$O$179:$O$187</c:f>
              <c:numCache>
                <c:formatCode>General</c:formatCode>
                <c:ptCount val="9"/>
                <c:pt idx="0">
                  <c:v>27</c:v>
                </c:pt>
                <c:pt idx="1">
                  <c:v>31</c:v>
                </c:pt>
                <c:pt idx="2">
                  <c:v>40</c:v>
                </c:pt>
                <c:pt idx="3" formatCode="0">
                  <c:v>53.333333333333336</c:v>
                </c:pt>
                <c:pt idx="4" formatCode="0">
                  <c:v>57.583333333333336</c:v>
                </c:pt>
                <c:pt idx="5" formatCode="0">
                  <c:v>71</c:v>
                </c:pt>
                <c:pt idx="6">
                  <c:v>85</c:v>
                </c:pt>
                <c:pt idx="7">
                  <c:v>109</c:v>
                </c:pt>
                <c:pt idx="8" formatCode="0">
                  <c:v>179.55555555555554</c:v>
                </c:pt>
              </c:numCache>
            </c:numRef>
          </c:val>
          <c:extLst>
            <c:ext xmlns:c16="http://schemas.microsoft.com/office/drawing/2014/chart" uri="{C3380CC4-5D6E-409C-BE32-E72D297353CC}">
              <c16:uniqueId val="{00000000-FC61-4511-9290-33B2F53EE83D}"/>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7 -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Sheet'!$N$194:$N$195</c:f>
              <c:strCache>
                <c:ptCount val="2"/>
                <c:pt idx="0">
                  <c:v>Sex Offender (3)</c:v>
                </c:pt>
                <c:pt idx="1">
                  <c:v>DUI (4)</c:v>
                </c:pt>
              </c:strCache>
            </c:strRef>
          </c:cat>
          <c:val>
            <c:numRef>
              <c:f>'Summary Sheet'!$O$194:$O$195</c:f>
              <c:numCache>
                <c:formatCode>0</c:formatCode>
                <c:ptCount val="2"/>
                <c:pt idx="0">
                  <c:v>47.333333333333336</c:v>
                </c:pt>
                <c:pt idx="1">
                  <c:v>112.4</c:v>
                </c:pt>
              </c:numCache>
            </c:numRef>
          </c:val>
          <c:extLst>
            <c:ext xmlns:c16="http://schemas.microsoft.com/office/drawing/2014/chart" uri="{C3380CC4-5D6E-409C-BE32-E72D297353CC}">
              <c16:uniqueId val="{00000000-2C07-4616-B818-7F7CC8A8E649}"/>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8 - Average Caseload by Specialty Caseload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Sheet'!$N$204:$N$206</c:f>
              <c:strCache>
                <c:ptCount val="3"/>
                <c:pt idx="0">
                  <c:v>ARD (1)</c:v>
                </c:pt>
                <c:pt idx="1">
                  <c:v>Sex Offender (1)</c:v>
                </c:pt>
                <c:pt idx="2">
                  <c:v>Female (1)</c:v>
                </c:pt>
              </c:strCache>
            </c:strRef>
          </c:cat>
          <c:val>
            <c:numRef>
              <c:f>'Summary Sheet'!$O$204:$O$206</c:f>
              <c:numCache>
                <c:formatCode>0</c:formatCode>
                <c:ptCount val="3"/>
                <c:pt idx="0" formatCode="General">
                  <c:v>11</c:v>
                </c:pt>
                <c:pt idx="1">
                  <c:v>40</c:v>
                </c:pt>
                <c:pt idx="2">
                  <c:v>40</c:v>
                </c:pt>
              </c:numCache>
            </c:numRef>
          </c:val>
          <c:extLst>
            <c:ext xmlns:c16="http://schemas.microsoft.com/office/drawing/2014/chart" uri="{C3380CC4-5D6E-409C-BE32-E72D297353CC}">
              <c16:uniqueId val="{00000000-2488-43F2-84F7-643C99546DB8}"/>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Average Caseload by Class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Sheet'!$B$4:$B$12</c:f>
              <c:strCache>
                <c:ptCount val="9"/>
                <c:pt idx="0">
                  <c:v>Class 1</c:v>
                </c:pt>
                <c:pt idx="1">
                  <c:v>Class 2</c:v>
                </c:pt>
                <c:pt idx="2">
                  <c:v>Class 2A</c:v>
                </c:pt>
                <c:pt idx="3">
                  <c:v>Class 3</c:v>
                </c:pt>
                <c:pt idx="4">
                  <c:v>Class 4</c:v>
                </c:pt>
                <c:pt idx="5">
                  <c:v>Class 5</c:v>
                </c:pt>
                <c:pt idx="6">
                  <c:v>Class 6</c:v>
                </c:pt>
                <c:pt idx="7">
                  <c:v>Class 7</c:v>
                </c:pt>
                <c:pt idx="8">
                  <c:v>Class 8 </c:v>
                </c:pt>
              </c:strCache>
            </c:strRef>
          </c:cat>
          <c:val>
            <c:numRef>
              <c:f>'Summary Sheet'!$C$4:$C$12</c:f>
              <c:numCache>
                <c:formatCode>0</c:formatCode>
                <c:ptCount val="9"/>
                <c:pt idx="0">
                  <c:v>122.46195652173913</c:v>
                </c:pt>
                <c:pt idx="1">
                  <c:v>87.11363636363636</c:v>
                </c:pt>
                <c:pt idx="2">
                  <c:v>122.76896501353883</c:v>
                </c:pt>
                <c:pt idx="3">
                  <c:v>111.37970668778317</c:v>
                </c:pt>
                <c:pt idx="4">
                  <c:v>91.969649419992663</c:v>
                </c:pt>
                <c:pt idx="5">
                  <c:v>97.392687191835805</c:v>
                </c:pt>
                <c:pt idx="6">
                  <c:v>84.011395810573447</c:v>
                </c:pt>
                <c:pt idx="7">
                  <c:v>59.553571428571431</c:v>
                </c:pt>
                <c:pt idx="8">
                  <c:v>37.166666666666664</c:v>
                </c:pt>
              </c:numCache>
            </c:numRef>
          </c:val>
          <c:extLst>
            <c:ext xmlns:c16="http://schemas.microsoft.com/office/drawing/2014/chart" uri="{C3380CC4-5D6E-409C-BE32-E72D297353CC}">
              <c16:uniqueId val="{00000000-71DA-9C45-8836-8B26D4BAC4E1}"/>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1 Caseload Size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6"/>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Sheet'!$K$4</c:f>
              <c:strCache>
                <c:ptCount val="1"/>
                <c:pt idx="0">
                  <c:v>Philadelphia</c:v>
                </c:pt>
              </c:strCache>
            </c:strRef>
          </c:cat>
          <c:val>
            <c:numRef>
              <c:f>'Summary Sheet'!$L$4</c:f>
              <c:numCache>
                <c:formatCode>0</c:formatCode>
                <c:ptCount val="1"/>
                <c:pt idx="0">
                  <c:v>122.46195652173913</c:v>
                </c:pt>
              </c:numCache>
            </c:numRef>
          </c:val>
          <c:extLst>
            <c:ext xmlns:c16="http://schemas.microsoft.com/office/drawing/2014/chart" uri="{C3380CC4-5D6E-409C-BE32-E72D297353CC}">
              <c16:uniqueId val="{00000000-FAFB-4452-9A16-3C9C3CC0BA9D}"/>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 Caseload Size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solidFill>
              <a:schemeClr val="accent5"/>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Sheet'!$K$7</c:f>
              <c:strCache>
                <c:ptCount val="1"/>
                <c:pt idx="0">
                  <c:v>Allegheny</c:v>
                </c:pt>
              </c:strCache>
            </c:strRef>
          </c:cat>
          <c:val>
            <c:numRef>
              <c:f>'Summary Sheet'!$L$7</c:f>
              <c:numCache>
                <c:formatCode>0</c:formatCode>
                <c:ptCount val="1"/>
                <c:pt idx="0">
                  <c:v>87.11363636363636</c:v>
                </c:pt>
              </c:numCache>
            </c:numRef>
          </c:val>
          <c:extLst>
            <c:ext xmlns:c16="http://schemas.microsoft.com/office/drawing/2014/chart" uri="{C3380CC4-5D6E-409C-BE32-E72D297353CC}">
              <c16:uniqueId val="{00000000-1967-4A5B-B414-DF0BC3F58C69}"/>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Contact Standards</a:t>
            </a:r>
            <a:r>
              <a:rPr lang="en-US" baseline="0"/>
              <a:t> for Low Risk Offenders (n = 63)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19C-4995-ABB6-87CA8FF27B9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19C-4995-ABB6-87CA8FF27B9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19C-4995-ABB6-87CA8FF27B9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19C-4995-ABB6-87CA8FF27B9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19C-4995-ABB6-87CA8FF27B9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19C-4995-ABB6-87CA8FF27B9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33E-4728-A3C1-CEA36850C7F1}"/>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33E-4728-A3C1-CEA36850C7F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Sheet'!$B$23:$B$30</c:f>
              <c:strCache>
                <c:ptCount val="8"/>
                <c:pt idx="0">
                  <c:v>F2F every mo</c:v>
                </c:pt>
                <c:pt idx="1">
                  <c:v>F2F every 2 mo</c:v>
                </c:pt>
                <c:pt idx="2">
                  <c:v>F2F every 3 mo</c:v>
                </c:pt>
                <c:pt idx="3">
                  <c:v>F2F every 4 mo</c:v>
                </c:pt>
                <c:pt idx="4">
                  <c:v>F2F every 6 mo</c:v>
                </c:pt>
                <c:pt idx="5">
                  <c:v>F2F not req</c:v>
                </c:pt>
                <c:pt idx="6">
                  <c:v>Electronic Reporting</c:v>
                </c:pt>
                <c:pt idx="7">
                  <c:v>As Needed</c:v>
                </c:pt>
              </c:strCache>
            </c:strRef>
          </c:cat>
          <c:val>
            <c:numRef>
              <c:f>'Summary Sheet'!$C$23:$C$30</c:f>
              <c:numCache>
                <c:formatCode>General</c:formatCode>
                <c:ptCount val="8"/>
                <c:pt idx="0">
                  <c:v>15</c:v>
                </c:pt>
                <c:pt idx="1">
                  <c:v>9</c:v>
                </c:pt>
                <c:pt idx="2">
                  <c:v>8</c:v>
                </c:pt>
                <c:pt idx="3">
                  <c:v>1</c:v>
                </c:pt>
                <c:pt idx="4">
                  <c:v>5</c:v>
                </c:pt>
                <c:pt idx="5">
                  <c:v>5</c:v>
                </c:pt>
                <c:pt idx="6">
                  <c:v>16</c:v>
                </c:pt>
                <c:pt idx="7">
                  <c:v>4</c:v>
                </c:pt>
              </c:numCache>
            </c:numRef>
          </c:val>
          <c:extLst>
            <c:ext xmlns:c16="http://schemas.microsoft.com/office/drawing/2014/chart" uri="{C3380CC4-5D6E-409C-BE32-E72D297353CC}">
              <c16:uniqueId val="{0000000C-C19C-4995-ABB6-87CA8FF27B93}"/>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Contact Standards</a:t>
            </a:r>
            <a:r>
              <a:rPr lang="en-US" sz="1400" baseline="0"/>
              <a:t> for Moderate Risk Offenders (n = 64)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788-4BB4-98A6-2CFF100E476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788-4BB4-98A6-2CFF100E476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788-4BB4-98A6-2CFF100E476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788-4BB4-98A6-2CFF100E476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788-4BB4-98A6-2CFF100E476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788-4BB4-98A6-2CFF100E476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Sheet'!$B$33:$B$38</c:f>
              <c:strCache>
                <c:ptCount val="6"/>
                <c:pt idx="0">
                  <c:v>F2F every week</c:v>
                </c:pt>
                <c:pt idx="1">
                  <c:v>F2F every 2 weeks</c:v>
                </c:pt>
                <c:pt idx="2">
                  <c:v>F2F every mo</c:v>
                </c:pt>
                <c:pt idx="3">
                  <c:v>F2F every 6 weeks</c:v>
                </c:pt>
                <c:pt idx="4">
                  <c:v>F2F every 2 mo</c:v>
                </c:pt>
                <c:pt idx="5">
                  <c:v>F2F every 3 mo</c:v>
                </c:pt>
              </c:strCache>
            </c:strRef>
          </c:cat>
          <c:val>
            <c:numRef>
              <c:f>'Summary Sheet'!$C$33:$C$38</c:f>
              <c:numCache>
                <c:formatCode>General</c:formatCode>
                <c:ptCount val="6"/>
                <c:pt idx="0">
                  <c:v>1</c:v>
                </c:pt>
                <c:pt idx="1">
                  <c:v>14</c:v>
                </c:pt>
                <c:pt idx="2">
                  <c:v>35</c:v>
                </c:pt>
                <c:pt idx="3">
                  <c:v>1</c:v>
                </c:pt>
                <c:pt idx="4">
                  <c:v>7</c:v>
                </c:pt>
                <c:pt idx="5">
                  <c:v>6</c:v>
                </c:pt>
              </c:numCache>
            </c:numRef>
          </c:val>
          <c:extLst>
            <c:ext xmlns:c16="http://schemas.microsoft.com/office/drawing/2014/chart" uri="{C3380CC4-5D6E-409C-BE32-E72D297353CC}">
              <c16:uniqueId val="{0000000C-8788-4BB4-98A6-2CFF100E4765}"/>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Contact Standards</a:t>
            </a:r>
            <a:r>
              <a:rPr lang="en-US" sz="1400" baseline="0"/>
              <a:t> for High Risk Offenders (n = 63)</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1C4-44B0-B132-D772CE13C0E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1C4-44B0-B132-D772CE13C0E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1C4-44B0-B132-D772CE13C0E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1C4-44B0-B132-D772CE13C0E9}"/>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1C4-44B0-B132-D772CE13C0E9}"/>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1C4-44B0-B132-D772CE13C0E9}"/>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Sheet'!$B$42:$B$46</c:f>
              <c:strCache>
                <c:ptCount val="5"/>
                <c:pt idx="0">
                  <c:v>F2F multiple every week</c:v>
                </c:pt>
                <c:pt idx="1">
                  <c:v>F2F every week</c:v>
                </c:pt>
                <c:pt idx="2">
                  <c:v>F2F every 2 weeks</c:v>
                </c:pt>
                <c:pt idx="3">
                  <c:v>3 F2F every mo</c:v>
                </c:pt>
                <c:pt idx="4">
                  <c:v>F2F every mo</c:v>
                </c:pt>
              </c:strCache>
            </c:strRef>
          </c:cat>
          <c:val>
            <c:numRef>
              <c:f>'Summary Sheet'!$C$42:$C$46</c:f>
              <c:numCache>
                <c:formatCode>General</c:formatCode>
                <c:ptCount val="5"/>
                <c:pt idx="0">
                  <c:v>1</c:v>
                </c:pt>
                <c:pt idx="1">
                  <c:v>18</c:v>
                </c:pt>
                <c:pt idx="2">
                  <c:v>25</c:v>
                </c:pt>
                <c:pt idx="3">
                  <c:v>2</c:v>
                </c:pt>
                <c:pt idx="4">
                  <c:v>17</c:v>
                </c:pt>
              </c:numCache>
            </c:numRef>
          </c:val>
          <c:extLst>
            <c:ext xmlns:c16="http://schemas.microsoft.com/office/drawing/2014/chart" uri="{C3380CC4-5D6E-409C-BE32-E72D297353CC}">
              <c16:uniqueId val="{0000000C-91C4-44B0-B132-D772CE13C0E9}"/>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Contact Standards</a:t>
            </a:r>
            <a:r>
              <a:rPr lang="en-US" sz="1400" baseline="0"/>
              <a:t> for Very High Risk Offenders (n = 59)</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F8A-42F8-B551-9735D5E15AD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8A-42F8-B551-9735D5E15AD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F8A-42F8-B551-9735D5E15AD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F8A-42F8-B551-9735D5E15AD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F8A-42F8-B551-9735D5E15AD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F8A-42F8-B551-9735D5E15AD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Sheet'!$B$49:$B$53</c:f>
              <c:strCache>
                <c:ptCount val="5"/>
                <c:pt idx="0">
                  <c:v>5 F2F every mo</c:v>
                </c:pt>
                <c:pt idx="1">
                  <c:v>F2F every week</c:v>
                </c:pt>
                <c:pt idx="2">
                  <c:v>F2F every 2 weeks</c:v>
                </c:pt>
                <c:pt idx="3">
                  <c:v>F2F every mo</c:v>
                </c:pt>
                <c:pt idx="4">
                  <c:v>As Needed</c:v>
                </c:pt>
              </c:strCache>
            </c:strRef>
          </c:cat>
          <c:val>
            <c:numRef>
              <c:f>'Summary Sheet'!$C$49:$C$53</c:f>
              <c:numCache>
                <c:formatCode>General</c:formatCode>
                <c:ptCount val="5"/>
                <c:pt idx="0">
                  <c:v>1</c:v>
                </c:pt>
                <c:pt idx="1">
                  <c:v>38</c:v>
                </c:pt>
                <c:pt idx="2">
                  <c:v>11</c:v>
                </c:pt>
                <c:pt idx="3">
                  <c:v>8</c:v>
                </c:pt>
                <c:pt idx="4">
                  <c:v>1</c:v>
                </c:pt>
              </c:numCache>
            </c:numRef>
          </c:val>
          <c:extLst>
            <c:ext xmlns:c16="http://schemas.microsoft.com/office/drawing/2014/chart" uri="{C3380CC4-5D6E-409C-BE32-E72D297353CC}">
              <c16:uniqueId val="{0000000C-6F8A-42F8-B551-9735D5E15ADC}"/>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2A - Contact Standards</a:t>
            </a:r>
            <a:r>
              <a:rPr lang="en-US" baseline="0"/>
              <a:t> for Low Risk Offenders (n =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2F4-4277-B4CF-6B3CC5AFB7E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2F4-4277-B4CF-6B3CC5AFB7E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2F4-4277-B4CF-6B3CC5AFB7E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2F4-4277-B4CF-6B3CC5AFB7E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F2F4-4277-B4CF-6B3CC5AFB7E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F2F4-4277-B4CF-6B3CC5AFB7EF}"/>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2F4-4277-B4CF-6B3CC5AFB7EF}"/>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2F4-4277-B4CF-6B3CC5AFB7E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Sheet'!$B$94:$B$95</c:f>
              <c:strCache>
                <c:ptCount val="2"/>
                <c:pt idx="0">
                  <c:v>F2F not req</c:v>
                </c:pt>
                <c:pt idx="1">
                  <c:v>Electronic Reporting</c:v>
                </c:pt>
              </c:strCache>
            </c:strRef>
          </c:cat>
          <c:val>
            <c:numRef>
              <c:f>'Summary Sheet'!$C$94:$C$95</c:f>
              <c:numCache>
                <c:formatCode>General</c:formatCode>
                <c:ptCount val="2"/>
                <c:pt idx="0">
                  <c:v>2</c:v>
                </c:pt>
                <c:pt idx="1">
                  <c:v>2</c:v>
                </c:pt>
              </c:numCache>
            </c:numRef>
          </c:val>
          <c:extLst>
            <c:ext xmlns:c16="http://schemas.microsoft.com/office/drawing/2014/chart" uri="{C3380CC4-5D6E-409C-BE32-E72D297353CC}">
              <c16:uniqueId val="{00000010-F2F4-4277-B4CF-6B3CC5AFB7EF}"/>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2A - Contact Standards</a:t>
            </a:r>
            <a:r>
              <a:rPr lang="en-US" sz="1400" baseline="0"/>
              <a:t> for Moderate Risk Offenders (n = 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662-4663-9A63-4D6085164F6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662-4663-9A63-4D6085164F6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662-4663-9A63-4D6085164F6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662-4663-9A63-4D6085164F6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662-4663-9A63-4D6085164F6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A662-4663-9A63-4D6085164F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Sheet'!$B$104:$B$105</c:f>
              <c:strCache>
                <c:ptCount val="2"/>
                <c:pt idx="0">
                  <c:v>F2F every mo</c:v>
                </c:pt>
                <c:pt idx="1">
                  <c:v>F2F every 2 mo</c:v>
                </c:pt>
              </c:strCache>
            </c:strRef>
          </c:cat>
          <c:val>
            <c:numRef>
              <c:f>'Summary Sheet'!$C$104:$C$105</c:f>
              <c:numCache>
                <c:formatCode>General</c:formatCode>
                <c:ptCount val="2"/>
                <c:pt idx="0">
                  <c:v>2</c:v>
                </c:pt>
                <c:pt idx="1">
                  <c:v>2</c:v>
                </c:pt>
              </c:numCache>
            </c:numRef>
          </c:val>
          <c:extLst>
            <c:ext xmlns:c16="http://schemas.microsoft.com/office/drawing/2014/chart" uri="{C3380CC4-5D6E-409C-BE32-E72D297353CC}">
              <c16:uniqueId val="{0000000C-A662-4663-9A63-4D6085164F6A}"/>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2A - Contact Standards</a:t>
            </a:r>
            <a:r>
              <a:rPr lang="en-US" sz="1400" baseline="0"/>
              <a:t> for High Risk Offenders (n = 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B93-4CDA-B6CB-D8F9F78DE24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B93-4CDA-B6CB-D8F9F78DE24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B93-4CDA-B6CB-D8F9F78DE24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B93-4CDA-B6CB-D8F9F78DE24D}"/>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B93-4CDA-B6CB-D8F9F78DE24D}"/>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AB93-4CDA-B6CB-D8F9F78DE24D}"/>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Sheet'!$B$113:$B$114</c:f>
              <c:strCache>
                <c:ptCount val="2"/>
                <c:pt idx="0">
                  <c:v>F2F every 2 weeks</c:v>
                </c:pt>
                <c:pt idx="1">
                  <c:v>F2F every mo</c:v>
                </c:pt>
              </c:strCache>
            </c:strRef>
          </c:cat>
          <c:val>
            <c:numRef>
              <c:f>'Summary Sheet'!$C$113:$C$114</c:f>
              <c:numCache>
                <c:formatCode>General</c:formatCode>
                <c:ptCount val="2"/>
                <c:pt idx="0">
                  <c:v>2</c:v>
                </c:pt>
                <c:pt idx="1">
                  <c:v>2</c:v>
                </c:pt>
              </c:numCache>
            </c:numRef>
          </c:val>
          <c:extLst>
            <c:ext xmlns:c16="http://schemas.microsoft.com/office/drawing/2014/chart" uri="{C3380CC4-5D6E-409C-BE32-E72D297353CC}">
              <c16:uniqueId val="{0000000C-AB93-4CDA-B6CB-D8F9F78DE24D}"/>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2A - Contact Standards</a:t>
            </a:r>
            <a:r>
              <a:rPr lang="en-US" sz="1400" baseline="0"/>
              <a:t> for Very High Risk Offenders (n = 2)</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4E5-449B-9070-C4B693042B4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4E5-449B-9070-C4B693042B4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4E5-449B-9070-C4B693042B41}"/>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4E5-449B-9070-C4B693042B41}"/>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D4E5-449B-9070-C4B693042B41}"/>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D4E5-449B-9070-C4B693042B4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Sheet'!$B$120</c:f>
              <c:strCache>
                <c:ptCount val="1"/>
                <c:pt idx="0">
                  <c:v>F2F every mo</c:v>
                </c:pt>
              </c:strCache>
            </c:strRef>
          </c:cat>
          <c:val>
            <c:numRef>
              <c:f>'Summary Sheet'!$C$120</c:f>
              <c:numCache>
                <c:formatCode>General</c:formatCode>
                <c:ptCount val="1"/>
                <c:pt idx="0">
                  <c:v>2</c:v>
                </c:pt>
              </c:numCache>
            </c:numRef>
          </c:val>
          <c:extLst>
            <c:ext xmlns:c16="http://schemas.microsoft.com/office/drawing/2014/chart" uri="{C3380CC4-5D6E-409C-BE32-E72D297353CC}">
              <c16:uniqueId val="{0000000C-D4E5-449B-9070-C4B693042B41}"/>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Caseload Size by County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3399"/>
              </a:solidFill>
              <a:ln>
                <a:noFill/>
              </a:ln>
              <a:effectLst/>
            </c:spPr>
            <c:extLst>
              <c:ext xmlns:c16="http://schemas.microsoft.com/office/drawing/2014/chart" uri="{C3380CC4-5D6E-409C-BE32-E72D297353CC}">
                <c16:uniqueId val="{00000025-DF7F-4F91-828F-2D502E9B53F2}"/>
              </c:ext>
            </c:extLst>
          </c:dPt>
          <c:dPt>
            <c:idx val="1"/>
            <c:invertIfNegative val="0"/>
            <c:bubble3D val="0"/>
            <c:spPr>
              <a:solidFill>
                <a:schemeClr val="bg2">
                  <a:lumMod val="50000"/>
                </a:schemeClr>
              </a:solidFill>
              <a:ln>
                <a:noFill/>
              </a:ln>
              <a:effectLst/>
            </c:spPr>
            <c:extLst>
              <c:ext xmlns:c16="http://schemas.microsoft.com/office/drawing/2014/chart" uri="{C3380CC4-5D6E-409C-BE32-E72D297353CC}">
                <c16:uniqueId val="{00000024-DF7F-4F91-828F-2D502E9B53F2}"/>
              </c:ext>
            </c:extLst>
          </c:dPt>
          <c:dPt>
            <c:idx val="2"/>
            <c:invertIfNegative val="0"/>
            <c:bubble3D val="0"/>
            <c:spPr>
              <a:solidFill>
                <a:srgbClr val="FF3399"/>
              </a:solidFill>
              <a:ln>
                <a:noFill/>
              </a:ln>
              <a:effectLst/>
            </c:spPr>
            <c:extLst>
              <c:ext xmlns:c16="http://schemas.microsoft.com/office/drawing/2014/chart" uri="{C3380CC4-5D6E-409C-BE32-E72D297353CC}">
                <c16:uniqueId val="{00000029-DF7F-4F91-828F-2D502E9B53F2}"/>
              </c:ext>
            </c:extLst>
          </c:dPt>
          <c:dPt>
            <c:idx val="4"/>
            <c:invertIfNegative val="0"/>
            <c:bubble3D val="0"/>
            <c:spPr>
              <a:solidFill>
                <a:srgbClr val="FF3399"/>
              </a:solidFill>
              <a:ln>
                <a:noFill/>
              </a:ln>
              <a:effectLst/>
            </c:spPr>
            <c:extLst>
              <c:ext xmlns:c16="http://schemas.microsoft.com/office/drawing/2014/chart" uri="{C3380CC4-5D6E-409C-BE32-E72D297353CC}">
                <c16:uniqueId val="{00000026-DF7F-4F91-828F-2D502E9B53F2}"/>
              </c:ext>
            </c:extLst>
          </c:dPt>
          <c:dPt>
            <c:idx val="5"/>
            <c:invertIfNegative val="0"/>
            <c:bubble3D val="0"/>
            <c:spPr>
              <a:solidFill>
                <a:schemeClr val="accent2"/>
              </a:solidFill>
              <a:ln>
                <a:noFill/>
              </a:ln>
              <a:effectLst/>
            </c:spPr>
            <c:extLst>
              <c:ext xmlns:c16="http://schemas.microsoft.com/office/drawing/2014/chart" uri="{C3380CC4-5D6E-409C-BE32-E72D297353CC}">
                <c16:uniqueId val="{00000015-DF7F-4F91-828F-2D502E9B53F2}"/>
              </c:ext>
            </c:extLst>
          </c:dPt>
          <c:dPt>
            <c:idx val="8"/>
            <c:invertIfNegative val="0"/>
            <c:bubble3D val="0"/>
            <c:spPr>
              <a:solidFill>
                <a:srgbClr val="FF3399"/>
              </a:solidFill>
              <a:ln>
                <a:noFill/>
              </a:ln>
              <a:effectLst/>
            </c:spPr>
            <c:extLst>
              <c:ext xmlns:c16="http://schemas.microsoft.com/office/drawing/2014/chart" uri="{C3380CC4-5D6E-409C-BE32-E72D297353CC}">
                <c16:uniqueId val="{00000028-DF7F-4F91-828F-2D502E9B53F2}"/>
              </c:ext>
            </c:extLst>
          </c:dPt>
          <c:dPt>
            <c:idx val="11"/>
            <c:invertIfNegative val="0"/>
            <c:bubble3D val="0"/>
            <c:spPr>
              <a:solidFill>
                <a:srgbClr val="FF3399"/>
              </a:solidFill>
              <a:ln>
                <a:noFill/>
              </a:ln>
              <a:effectLst/>
            </c:spPr>
            <c:extLst>
              <c:ext xmlns:c16="http://schemas.microsoft.com/office/drawing/2014/chart" uri="{C3380CC4-5D6E-409C-BE32-E72D297353CC}">
                <c16:uniqueId val="{00000027-DF7F-4F91-828F-2D502E9B53F2}"/>
              </c:ext>
            </c:extLst>
          </c:dPt>
          <c:dPt>
            <c:idx val="14"/>
            <c:invertIfNegative val="0"/>
            <c:bubble3D val="0"/>
            <c:spPr>
              <a:solidFill>
                <a:srgbClr val="002060"/>
              </a:solidFill>
              <a:ln>
                <a:noFill/>
              </a:ln>
              <a:effectLst/>
            </c:spPr>
            <c:extLst>
              <c:ext xmlns:c16="http://schemas.microsoft.com/office/drawing/2014/chart" uri="{C3380CC4-5D6E-409C-BE32-E72D297353CC}">
                <c16:uniqueId val="{0000001F-DF7F-4F91-828F-2D502E9B53F2}"/>
              </c:ext>
            </c:extLst>
          </c:dPt>
          <c:dPt>
            <c:idx val="15"/>
            <c:invertIfNegative val="0"/>
            <c:bubble3D val="0"/>
            <c:spPr>
              <a:solidFill>
                <a:schemeClr val="accent3"/>
              </a:solidFill>
              <a:ln>
                <a:noFill/>
              </a:ln>
              <a:effectLst/>
            </c:spPr>
            <c:extLst>
              <c:ext xmlns:c16="http://schemas.microsoft.com/office/drawing/2014/chart" uri="{C3380CC4-5D6E-409C-BE32-E72D297353CC}">
                <c16:uniqueId val="{00000007-DF7F-4F91-828F-2D502E9B53F2}"/>
              </c:ext>
            </c:extLst>
          </c:dPt>
          <c:dPt>
            <c:idx val="17"/>
            <c:invertIfNegative val="0"/>
            <c:bubble3D val="0"/>
            <c:spPr>
              <a:solidFill>
                <a:schemeClr val="bg2">
                  <a:lumMod val="50000"/>
                </a:schemeClr>
              </a:solidFill>
              <a:ln>
                <a:noFill/>
              </a:ln>
              <a:effectLst/>
            </c:spPr>
            <c:extLst>
              <c:ext xmlns:c16="http://schemas.microsoft.com/office/drawing/2014/chart" uri="{C3380CC4-5D6E-409C-BE32-E72D297353CC}">
                <c16:uniqueId val="{00000022-DF7F-4F91-828F-2D502E9B53F2}"/>
              </c:ext>
            </c:extLst>
          </c:dPt>
          <c:dPt>
            <c:idx val="19"/>
            <c:invertIfNegative val="0"/>
            <c:bubble3D val="0"/>
            <c:spPr>
              <a:solidFill>
                <a:schemeClr val="accent2"/>
              </a:solidFill>
              <a:ln>
                <a:noFill/>
              </a:ln>
              <a:effectLst/>
            </c:spPr>
            <c:extLst>
              <c:ext xmlns:c16="http://schemas.microsoft.com/office/drawing/2014/chart" uri="{C3380CC4-5D6E-409C-BE32-E72D297353CC}">
                <c16:uniqueId val="{00000018-DF7F-4F91-828F-2D502E9B53F2}"/>
              </c:ext>
            </c:extLst>
          </c:dPt>
          <c:dPt>
            <c:idx val="20"/>
            <c:invertIfNegative val="0"/>
            <c:bubble3D val="0"/>
            <c:spPr>
              <a:solidFill>
                <a:schemeClr val="bg2">
                  <a:lumMod val="50000"/>
                </a:schemeClr>
              </a:solidFill>
              <a:ln>
                <a:noFill/>
              </a:ln>
              <a:effectLst/>
            </c:spPr>
            <c:extLst>
              <c:ext xmlns:c16="http://schemas.microsoft.com/office/drawing/2014/chart" uri="{C3380CC4-5D6E-409C-BE32-E72D297353CC}">
                <c16:uniqueId val="{00000023-DF7F-4F91-828F-2D502E9B53F2}"/>
              </c:ext>
            </c:extLst>
          </c:dPt>
          <c:dPt>
            <c:idx val="22"/>
            <c:invertIfNegative val="0"/>
            <c:bubble3D val="0"/>
            <c:spPr>
              <a:solidFill>
                <a:schemeClr val="accent2"/>
              </a:solidFill>
              <a:ln>
                <a:noFill/>
              </a:ln>
              <a:effectLst/>
            </c:spPr>
            <c:extLst>
              <c:ext xmlns:c16="http://schemas.microsoft.com/office/drawing/2014/chart" uri="{C3380CC4-5D6E-409C-BE32-E72D297353CC}">
                <c16:uniqueId val="{00000014-DF7F-4F91-828F-2D502E9B53F2}"/>
              </c:ext>
            </c:extLst>
          </c:dPt>
          <c:dPt>
            <c:idx val="23"/>
            <c:invertIfNegative val="0"/>
            <c:bubble3D val="0"/>
            <c:spPr>
              <a:solidFill>
                <a:schemeClr val="bg2">
                  <a:lumMod val="50000"/>
                </a:schemeClr>
              </a:solidFill>
              <a:ln>
                <a:noFill/>
              </a:ln>
              <a:effectLst/>
            </c:spPr>
            <c:extLst>
              <c:ext xmlns:c16="http://schemas.microsoft.com/office/drawing/2014/chart" uri="{C3380CC4-5D6E-409C-BE32-E72D297353CC}">
                <c16:uniqueId val="{00000021-DF7F-4F91-828F-2D502E9B53F2}"/>
              </c:ext>
            </c:extLst>
          </c:dPt>
          <c:dPt>
            <c:idx val="24"/>
            <c:invertIfNegative val="0"/>
            <c:bubble3D val="0"/>
            <c:spPr>
              <a:solidFill>
                <a:schemeClr val="accent2"/>
              </a:solidFill>
              <a:ln>
                <a:noFill/>
              </a:ln>
              <a:effectLst/>
            </c:spPr>
            <c:extLst>
              <c:ext xmlns:c16="http://schemas.microsoft.com/office/drawing/2014/chart" uri="{C3380CC4-5D6E-409C-BE32-E72D297353CC}">
                <c16:uniqueId val="{00000012-DF7F-4F91-828F-2D502E9B53F2}"/>
              </c:ext>
            </c:extLst>
          </c:dPt>
          <c:dPt>
            <c:idx val="28"/>
            <c:invertIfNegative val="0"/>
            <c:bubble3D val="0"/>
            <c:spPr>
              <a:solidFill>
                <a:schemeClr val="accent2"/>
              </a:solidFill>
              <a:ln>
                <a:noFill/>
              </a:ln>
              <a:effectLst/>
            </c:spPr>
            <c:extLst>
              <c:ext xmlns:c16="http://schemas.microsoft.com/office/drawing/2014/chart" uri="{C3380CC4-5D6E-409C-BE32-E72D297353CC}">
                <c16:uniqueId val="{00000013-DF7F-4F91-828F-2D502E9B53F2}"/>
              </c:ext>
            </c:extLst>
          </c:dPt>
          <c:dPt>
            <c:idx val="30"/>
            <c:invertIfNegative val="0"/>
            <c:bubble3D val="0"/>
            <c:spPr>
              <a:solidFill>
                <a:srgbClr val="002060"/>
              </a:solidFill>
              <a:ln>
                <a:noFill/>
              </a:ln>
              <a:effectLst/>
            </c:spPr>
            <c:extLst>
              <c:ext xmlns:c16="http://schemas.microsoft.com/office/drawing/2014/chart" uri="{C3380CC4-5D6E-409C-BE32-E72D297353CC}">
                <c16:uniqueId val="{0000001E-DF7F-4F91-828F-2D502E9B53F2}"/>
              </c:ext>
            </c:extLst>
          </c:dPt>
          <c:dPt>
            <c:idx val="32"/>
            <c:invertIfNegative val="0"/>
            <c:bubble3D val="0"/>
            <c:spPr>
              <a:solidFill>
                <a:schemeClr val="accent5"/>
              </a:solidFill>
              <a:ln>
                <a:noFill/>
              </a:ln>
              <a:effectLst/>
            </c:spPr>
            <c:extLst>
              <c:ext xmlns:c16="http://schemas.microsoft.com/office/drawing/2014/chart" uri="{C3380CC4-5D6E-409C-BE32-E72D297353CC}">
                <c16:uniqueId val="{00000002-DF7F-4F91-828F-2D502E9B53F2}"/>
              </c:ext>
            </c:extLst>
          </c:dPt>
          <c:dPt>
            <c:idx val="34"/>
            <c:invertIfNegative val="0"/>
            <c:bubble3D val="0"/>
            <c:spPr>
              <a:solidFill>
                <a:srgbClr val="FF3399"/>
              </a:solidFill>
              <a:ln>
                <a:noFill/>
              </a:ln>
              <a:effectLst/>
            </c:spPr>
            <c:extLst>
              <c:ext xmlns:c16="http://schemas.microsoft.com/office/drawing/2014/chart" uri="{C3380CC4-5D6E-409C-BE32-E72D297353CC}">
                <c16:uniqueId val="{00000011-DF7F-4F91-828F-2D502E9B53F2}"/>
              </c:ext>
            </c:extLst>
          </c:dPt>
          <c:dPt>
            <c:idx val="35"/>
            <c:invertIfNegative val="0"/>
            <c:bubble3D val="0"/>
            <c:spPr>
              <a:solidFill>
                <a:srgbClr val="92D050"/>
              </a:solidFill>
              <a:ln>
                <a:noFill/>
              </a:ln>
              <a:effectLst/>
            </c:spPr>
            <c:extLst>
              <c:ext xmlns:c16="http://schemas.microsoft.com/office/drawing/2014/chart" uri="{C3380CC4-5D6E-409C-BE32-E72D297353CC}">
                <c16:uniqueId val="{00000054-068F-41BD-BF17-7F55C1A1F9B2}"/>
              </c:ext>
            </c:extLst>
          </c:dPt>
          <c:dPt>
            <c:idx val="36"/>
            <c:invertIfNegative val="0"/>
            <c:bubble3D val="0"/>
            <c:spPr>
              <a:solidFill>
                <a:schemeClr val="accent1"/>
              </a:solidFill>
              <a:ln>
                <a:noFill/>
              </a:ln>
              <a:effectLst/>
            </c:spPr>
            <c:extLst>
              <c:ext xmlns:c16="http://schemas.microsoft.com/office/drawing/2014/chart" uri="{C3380CC4-5D6E-409C-BE32-E72D297353CC}">
                <c16:uniqueId val="{00000016-DF7F-4F91-828F-2D502E9B53F2}"/>
              </c:ext>
            </c:extLst>
          </c:dPt>
          <c:dPt>
            <c:idx val="37"/>
            <c:invertIfNegative val="0"/>
            <c:bubble3D val="0"/>
            <c:spPr>
              <a:solidFill>
                <a:schemeClr val="accent2"/>
              </a:solidFill>
              <a:ln>
                <a:noFill/>
              </a:ln>
              <a:effectLst/>
            </c:spPr>
            <c:extLst>
              <c:ext xmlns:c16="http://schemas.microsoft.com/office/drawing/2014/chart" uri="{C3380CC4-5D6E-409C-BE32-E72D297353CC}">
                <c16:uniqueId val="{0000001C-DF7F-4F91-828F-2D502E9B53F2}"/>
              </c:ext>
            </c:extLst>
          </c:dPt>
          <c:dPt>
            <c:idx val="38"/>
            <c:invertIfNegative val="0"/>
            <c:bubble3D val="0"/>
            <c:spPr>
              <a:solidFill>
                <a:srgbClr val="002060"/>
              </a:solidFill>
              <a:ln>
                <a:solidFill>
                  <a:srgbClr val="002060"/>
                </a:solidFill>
              </a:ln>
              <a:effectLst/>
            </c:spPr>
            <c:extLst>
              <c:ext xmlns:c16="http://schemas.microsoft.com/office/drawing/2014/chart" uri="{C3380CC4-5D6E-409C-BE32-E72D297353CC}">
                <c16:uniqueId val="{00000055-068F-41BD-BF17-7F55C1A1F9B2}"/>
              </c:ext>
            </c:extLst>
          </c:dPt>
          <c:dPt>
            <c:idx val="39"/>
            <c:invertIfNegative val="0"/>
            <c:bubble3D val="0"/>
            <c:spPr>
              <a:solidFill>
                <a:schemeClr val="accent1"/>
              </a:solidFill>
              <a:ln>
                <a:noFill/>
              </a:ln>
              <a:effectLst/>
            </c:spPr>
            <c:extLst>
              <c:ext xmlns:c16="http://schemas.microsoft.com/office/drawing/2014/chart" uri="{C3380CC4-5D6E-409C-BE32-E72D297353CC}">
                <c16:uniqueId val="{0000000D-DF7F-4F91-828F-2D502E9B53F2}"/>
              </c:ext>
            </c:extLst>
          </c:dPt>
          <c:dPt>
            <c:idx val="40"/>
            <c:invertIfNegative val="0"/>
            <c:bubble3D val="0"/>
            <c:spPr>
              <a:solidFill>
                <a:schemeClr val="accent4"/>
              </a:solidFill>
              <a:ln>
                <a:noFill/>
              </a:ln>
              <a:effectLst/>
            </c:spPr>
            <c:extLst>
              <c:ext xmlns:c16="http://schemas.microsoft.com/office/drawing/2014/chart" uri="{C3380CC4-5D6E-409C-BE32-E72D297353CC}">
                <c16:uniqueId val="{00000052-8545-4C77-A2F1-01845BFDEE23}"/>
              </c:ext>
            </c:extLst>
          </c:dPt>
          <c:dPt>
            <c:idx val="41"/>
            <c:invertIfNegative val="0"/>
            <c:bubble3D val="0"/>
            <c:spPr>
              <a:solidFill>
                <a:schemeClr val="accent1"/>
              </a:solidFill>
              <a:ln>
                <a:noFill/>
              </a:ln>
              <a:effectLst/>
            </c:spPr>
            <c:extLst>
              <c:ext xmlns:c16="http://schemas.microsoft.com/office/drawing/2014/chart" uri="{C3380CC4-5D6E-409C-BE32-E72D297353CC}">
                <c16:uniqueId val="{00000009-DF7F-4F91-828F-2D502E9B53F2}"/>
              </c:ext>
            </c:extLst>
          </c:dPt>
          <c:dPt>
            <c:idx val="42"/>
            <c:invertIfNegative val="0"/>
            <c:bubble3D val="0"/>
            <c:spPr>
              <a:solidFill>
                <a:schemeClr val="accent3"/>
              </a:solidFill>
              <a:ln>
                <a:noFill/>
              </a:ln>
              <a:effectLst/>
            </c:spPr>
            <c:extLst>
              <c:ext xmlns:c16="http://schemas.microsoft.com/office/drawing/2014/chart" uri="{C3380CC4-5D6E-409C-BE32-E72D297353CC}">
                <c16:uniqueId val="{0000001D-DF7F-4F91-828F-2D502E9B53F2}"/>
              </c:ext>
            </c:extLst>
          </c:dPt>
          <c:dPt>
            <c:idx val="43"/>
            <c:invertIfNegative val="0"/>
            <c:bubble3D val="0"/>
            <c:spPr>
              <a:solidFill>
                <a:srgbClr val="002060"/>
              </a:solidFill>
              <a:ln>
                <a:solidFill>
                  <a:srgbClr val="002060"/>
                </a:solidFill>
              </a:ln>
              <a:effectLst/>
            </c:spPr>
            <c:extLst>
              <c:ext xmlns:c16="http://schemas.microsoft.com/office/drawing/2014/chart" uri="{C3380CC4-5D6E-409C-BE32-E72D297353CC}">
                <c16:uniqueId val="{00000020-DF7F-4F91-828F-2D502E9B53F2}"/>
              </c:ext>
            </c:extLst>
          </c:dPt>
          <c:dPt>
            <c:idx val="44"/>
            <c:invertIfNegative val="0"/>
            <c:bubble3D val="0"/>
            <c:spPr>
              <a:solidFill>
                <a:srgbClr val="002060"/>
              </a:solidFill>
              <a:ln>
                <a:noFill/>
              </a:ln>
              <a:effectLst/>
            </c:spPr>
            <c:extLst>
              <c:ext xmlns:c16="http://schemas.microsoft.com/office/drawing/2014/chart" uri="{C3380CC4-5D6E-409C-BE32-E72D297353CC}">
                <c16:uniqueId val="{00000003-DF7F-4F91-828F-2D502E9B53F2}"/>
              </c:ext>
            </c:extLst>
          </c:dPt>
          <c:dPt>
            <c:idx val="45"/>
            <c:invertIfNegative val="0"/>
            <c:bubble3D val="0"/>
            <c:spPr>
              <a:solidFill>
                <a:schemeClr val="accent4"/>
              </a:solidFill>
              <a:ln>
                <a:noFill/>
              </a:ln>
              <a:effectLst/>
            </c:spPr>
            <c:extLst>
              <c:ext xmlns:c16="http://schemas.microsoft.com/office/drawing/2014/chart" uri="{C3380CC4-5D6E-409C-BE32-E72D297353CC}">
                <c16:uniqueId val="{00000006-DF7F-4F91-828F-2D502E9B53F2}"/>
              </c:ext>
            </c:extLst>
          </c:dPt>
          <c:dPt>
            <c:idx val="46"/>
            <c:invertIfNegative val="0"/>
            <c:bubble3D val="0"/>
            <c:spPr>
              <a:solidFill>
                <a:schemeClr val="accent3"/>
              </a:solidFill>
              <a:ln>
                <a:noFill/>
              </a:ln>
              <a:effectLst/>
            </c:spPr>
            <c:extLst>
              <c:ext xmlns:c16="http://schemas.microsoft.com/office/drawing/2014/chart" uri="{C3380CC4-5D6E-409C-BE32-E72D297353CC}">
                <c16:uniqueId val="{00000056-068F-41BD-BF17-7F55C1A1F9B2}"/>
              </c:ext>
            </c:extLst>
          </c:dPt>
          <c:dPt>
            <c:idx val="47"/>
            <c:invertIfNegative val="0"/>
            <c:bubble3D val="0"/>
            <c:spPr>
              <a:solidFill>
                <a:schemeClr val="accent1"/>
              </a:solidFill>
              <a:ln>
                <a:noFill/>
              </a:ln>
              <a:effectLst/>
            </c:spPr>
            <c:extLst>
              <c:ext xmlns:c16="http://schemas.microsoft.com/office/drawing/2014/chart" uri="{C3380CC4-5D6E-409C-BE32-E72D297353CC}">
                <c16:uniqueId val="{0000000B-DF7F-4F91-828F-2D502E9B53F2}"/>
              </c:ext>
            </c:extLst>
          </c:dPt>
          <c:dPt>
            <c:idx val="48"/>
            <c:invertIfNegative val="0"/>
            <c:bubble3D val="0"/>
            <c:spPr>
              <a:solidFill>
                <a:schemeClr val="accent3"/>
              </a:solidFill>
              <a:ln>
                <a:noFill/>
              </a:ln>
              <a:effectLst/>
            </c:spPr>
            <c:extLst>
              <c:ext xmlns:c16="http://schemas.microsoft.com/office/drawing/2014/chart" uri="{C3380CC4-5D6E-409C-BE32-E72D297353CC}">
                <c16:uniqueId val="{0000000A-DF7F-4F91-828F-2D502E9B53F2}"/>
              </c:ext>
            </c:extLst>
          </c:dPt>
          <c:dPt>
            <c:idx val="49"/>
            <c:invertIfNegative val="0"/>
            <c:bubble3D val="0"/>
            <c:spPr>
              <a:solidFill>
                <a:schemeClr val="accent3"/>
              </a:solidFill>
              <a:ln>
                <a:noFill/>
              </a:ln>
              <a:effectLst/>
            </c:spPr>
            <c:extLst>
              <c:ext xmlns:c16="http://schemas.microsoft.com/office/drawing/2014/chart" uri="{C3380CC4-5D6E-409C-BE32-E72D297353CC}">
                <c16:uniqueId val="{00000017-DF7F-4F91-828F-2D502E9B53F2}"/>
              </c:ext>
            </c:extLst>
          </c:dPt>
          <c:dPt>
            <c:idx val="50"/>
            <c:invertIfNegative val="0"/>
            <c:bubble3D val="0"/>
            <c:spPr>
              <a:solidFill>
                <a:schemeClr val="accent2"/>
              </a:solidFill>
              <a:ln>
                <a:noFill/>
              </a:ln>
              <a:effectLst/>
            </c:spPr>
            <c:extLst>
              <c:ext xmlns:c16="http://schemas.microsoft.com/office/drawing/2014/chart" uri="{C3380CC4-5D6E-409C-BE32-E72D297353CC}">
                <c16:uniqueId val="{00000008-DF7F-4F91-828F-2D502E9B53F2}"/>
              </c:ext>
            </c:extLst>
          </c:dPt>
          <c:dPt>
            <c:idx val="51"/>
            <c:invertIfNegative val="0"/>
            <c:bubble3D val="0"/>
            <c:spPr>
              <a:solidFill>
                <a:schemeClr val="accent3"/>
              </a:solidFill>
              <a:ln>
                <a:noFill/>
              </a:ln>
              <a:effectLst/>
            </c:spPr>
            <c:extLst>
              <c:ext xmlns:c16="http://schemas.microsoft.com/office/drawing/2014/chart" uri="{C3380CC4-5D6E-409C-BE32-E72D297353CC}">
                <c16:uniqueId val="{0000000F-DF7F-4F91-828F-2D502E9B53F2}"/>
              </c:ext>
            </c:extLst>
          </c:dPt>
          <c:dPt>
            <c:idx val="52"/>
            <c:invertIfNegative val="0"/>
            <c:bubble3D val="0"/>
            <c:spPr>
              <a:solidFill>
                <a:schemeClr val="accent3"/>
              </a:solidFill>
              <a:ln>
                <a:noFill/>
              </a:ln>
              <a:effectLst/>
            </c:spPr>
            <c:extLst>
              <c:ext xmlns:c16="http://schemas.microsoft.com/office/drawing/2014/chart" uri="{C3380CC4-5D6E-409C-BE32-E72D297353CC}">
                <c16:uniqueId val="{00000057-068F-41BD-BF17-7F55C1A1F9B2}"/>
              </c:ext>
            </c:extLst>
          </c:dPt>
          <c:dPt>
            <c:idx val="53"/>
            <c:invertIfNegative val="0"/>
            <c:bubble3D val="0"/>
            <c:spPr>
              <a:solidFill>
                <a:schemeClr val="accent1"/>
              </a:solidFill>
              <a:ln>
                <a:noFill/>
              </a:ln>
              <a:effectLst/>
            </c:spPr>
            <c:extLst>
              <c:ext xmlns:c16="http://schemas.microsoft.com/office/drawing/2014/chart" uri="{C3380CC4-5D6E-409C-BE32-E72D297353CC}">
                <c16:uniqueId val="{00000001-DF7F-4F91-828F-2D502E9B53F2}"/>
              </c:ext>
            </c:extLst>
          </c:dPt>
          <c:dPt>
            <c:idx val="54"/>
            <c:invertIfNegative val="0"/>
            <c:bubble3D val="0"/>
            <c:spPr>
              <a:solidFill>
                <a:schemeClr val="accent6"/>
              </a:solidFill>
              <a:ln>
                <a:noFill/>
              </a:ln>
              <a:effectLst/>
            </c:spPr>
            <c:extLst>
              <c:ext xmlns:c16="http://schemas.microsoft.com/office/drawing/2014/chart" uri="{C3380CC4-5D6E-409C-BE32-E72D297353CC}">
                <c16:uniqueId val="{0000000C-DF7F-4F91-828F-2D502E9B53F2}"/>
              </c:ext>
            </c:extLst>
          </c:dPt>
          <c:dPt>
            <c:idx val="55"/>
            <c:invertIfNegative val="0"/>
            <c:bubble3D val="0"/>
            <c:spPr>
              <a:solidFill>
                <a:schemeClr val="accent3"/>
              </a:solidFill>
              <a:ln>
                <a:noFill/>
              </a:ln>
              <a:effectLst/>
            </c:spPr>
            <c:extLst>
              <c:ext xmlns:c16="http://schemas.microsoft.com/office/drawing/2014/chart" uri="{C3380CC4-5D6E-409C-BE32-E72D297353CC}">
                <c16:uniqueId val="{00000058-068F-41BD-BF17-7F55C1A1F9B2}"/>
              </c:ext>
            </c:extLst>
          </c:dPt>
          <c:dPt>
            <c:idx val="56"/>
            <c:invertIfNegative val="0"/>
            <c:bubble3D val="0"/>
            <c:spPr>
              <a:solidFill>
                <a:schemeClr val="accent1"/>
              </a:solidFill>
              <a:ln>
                <a:noFill/>
              </a:ln>
              <a:effectLst/>
            </c:spPr>
            <c:extLst>
              <c:ext xmlns:c16="http://schemas.microsoft.com/office/drawing/2014/chart" uri="{C3380CC4-5D6E-409C-BE32-E72D297353CC}">
                <c16:uniqueId val="{00000019-DF7F-4F91-828F-2D502E9B53F2}"/>
              </c:ext>
            </c:extLst>
          </c:dPt>
          <c:dPt>
            <c:idx val="57"/>
            <c:invertIfNegative val="0"/>
            <c:bubble3D val="0"/>
            <c:spPr>
              <a:solidFill>
                <a:schemeClr val="accent2"/>
              </a:solidFill>
              <a:ln>
                <a:noFill/>
              </a:ln>
              <a:effectLst/>
            </c:spPr>
            <c:extLst>
              <c:ext xmlns:c16="http://schemas.microsoft.com/office/drawing/2014/chart" uri="{C3380CC4-5D6E-409C-BE32-E72D297353CC}">
                <c16:uniqueId val="{00000005-DF7F-4F91-828F-2D502E9B53F2}"/>
              </c:ext>
            </c:extLst>
          </c:dPt>
          <c:dPt>
            <c:idx val="58"/>
            <c:invertIfNegative val="0"/>
            <c:bubble3D val="0"/>
            <c:spPr>
              <a:solidFill>
                <a:schemeClr val="accent4"/>
              </a:solidFill>
              <a:ln>
                <a:noFill/>
              </a:ln>
              <a:effectLst/>
            </c:spPr>
            <c:extLst>
              <c:ext xmlns:c16="http://schemas.microsoft.com/office/drawing/2014/chart" uri="{C3380CC4-5D6E-409C-BE32-E72D297353CC}">
                <c16:uniqueId val="{0000000E-DF7F-4F91-828F-2D502E9B53F2}"/>
              </c:ext>
            </c:extLst>
          </c:dPt>
          <c:dPt>
            <c:idx val="59"/>
            <c:invertIfNegative val="0"/>
            <c:bubble3D val="0"/>
            <c:spPr>
              <a:solidFill>
                <a:schemeClr val="accent3"/>
              </a:solidFill>
              <a:ln>
                <a:noFill/>
              </a:ln>
              <a:effectLst/>
            </c:spPr>
            <c:extLst>
              <c:ext xmlns:c16="http://schemas.microsoft.com/office/drawing/2014/chart" uri="{C3380CC4-5D6E-409C-BE32-E72D297353CC}">
                <c16:uniqueId val="{00000004-DF7F-4F91-828F-2D502E9B53F2}"/>
              </c:ext>
            </c:extLst>
          </c:dPt>
          <c:dPt>
            <c:idx val="60"/>
            <c:invertIfNegative val="0"/>
            <c:bubble3D val="0"/>
            <c:spPr>
              <a:solidFill>
                <a:schemeClr val="accent4"/>
              </a:solidFill>
              <a:ln>
                <a:noFill/>
              </a:ln>
              <a:effectLst/>
            </c:spPr>
            <c:extLst>
              <c:ext xmlns:c16="http://schemas.microsoft.com/office/drawing/2014/chart" uri="{C3380CC4-5D6E-409C-BE32-E72D297353CC}">
                <c16:uniqueId val="{00000059-068F-41BD-BF17-7F55C1A1F9B2}"/>
              </c:ext>
            </c:extLst>
          </c:dPt>
          <c:dPt>
            <c:idx val="61"/>
            <c:invertIfNegative val="0"/>
            <c:bubble3D val="0"/>
            <c:spPr>
              <a:solidFill>
                <a:schemeClr val="accent1"/>
              </a:solidFill>
              <a:ln>
                <a:noFill/>
              </a:ln>
              <a:effectLst/>
            </c:spPr>
            <c:extLst>
              <c:ext xmlns:c16="http://schemas.microsoft.com/office/drawing/2014/chart" uri="{C3380CC4-5D6E-409C-BE32-E72D297353CC}">
                <c16:uniqueId val="{0000001B-DF7F-4F91-828F-2D502E9B53F2}"/>
              </c:ext>
            </c:extLst>
          </c:dPt>
          <c:dPt>
            <c:idx val="62"/>
            <c:invertIfNegative val="0"/>
            <c:bubble3D val="0"/>
            <c:spPr>
              <a:solidFill>
                <a:srgbClr val="002060"/>
              </a:solidFill>
              <a:ln>
                <a:noFill/>
              </a:ln>
              <a:effectLst/>
            </c:spPr>
            <c:extLst>
              <c:ext xmlns:c16="http://schemas.microsoft.com/office/drawing/2014/chart" uri="{C3380CC4-5D6E-409C-BE32-E72D297353CC}">
                <c16:uniqueId val="{0000001A-DF7F-4F91-828F-2D502E9B53F2}"/>
              </c:ext>
            </c:extLst>
          </c:dPt>
          <c:dPt>
            <c:idx val="63"/>
            <c:invertIfNegative val="0"/>
            <c:bubble3D val="0"/>
            <c:spPr>
              <a:solidFill>
                <a:schemeClr val="accent2"/>
              </a:solidFill>
              <a:ln>
                <a:noFill/>
              </a:ln>
              <a:effectLst/>
            </c:spPr>
            <c:extLst>
              <c:ext xmlns:c16="http://schemas.microsoft.com/office/drawing/2014/chart" uri="{C3380CC4-5D6E-409C-BE32-E72D297353CC}">
                <c16:uniqueId val="{00000010-DF7F-4F91-828F-2D502E9B53F2}"/>
              </c:ext>
            </c:extLst>
          </c:dPt>
          <c:dPt>
            <c:idx val="64"/>
            <c:invertIfNegative val="0"/>
            <c:bubble3D val="0"/>
            <c:spPr>
              <a:solidFill>
                <a:schemeClr val="accent3"/>
              </a:solidFill>
              <a:ln>
                <a:noFill/>
              </a:ln>
              <a:effectLst/>
            </c:spPr>
            <c:extLst>
              <c:ext xmlns:c16="http://schemas.microsoft.com/office/drawing/2014/chart" uri="{C3380CC4-5D6E-409C-BE32-E72D297353CC}">
                <c16:uniqueId val="{0000005A-068F-41BD-BF17-7F55C1A1F9B2}"/>
              </c:ext>
            </c:extLst>
          </c:dPt>
          <c:cat>
            <c:strRef>
              <c:f>'Summary Sheet'!$H$4:$H$69</c:f>
              <c:strCache>
                <c:ptCount val="66"/>
                <c:pt idx="0">
                  <c:v>Forest</c:v>
                </c:pt>
                <c:pt idx="1">
                  <c:v>Snyder</c:v>
                </c:pt>
                <c:pt idx="2">
                  <c:v>Montour</c:v>
                </c:pt>
                <c:pt idx="3">
                  <c:v>Wayne</c:v>
                </c:pt>
                <c:pt idx="4">
                  <c:v>Cameron</c:v>
                </c:pt>
                <c:pt idx="5">
                  <c:v>Franklin</c:v>
                </c:pt>
                <c:pt idx="6">
                  <c:v>Venango</c:v>
                </c:pt>
                <c:pt idx="7">
                  <c:v>Mifflin</c:v>
                </c:pt>
                <c:pt idx="8">
                  <c:v>Potter</c:v>
                </c:pt>
                <c:pt idx="9">
                  <c:v>Crawford</c:v>
                </c:pt>
                <c:pt idx="10">
                  <c:v>Tioga</c:v>
                </c:pt>
                <c:pt idx="11">
                  <c:v>Fulton</c:v>
                </c:pt>
                <c:pt idx="12">
                  <c:v>Pike</c:v>
                </c:pt>
                <c:pt idx="13">
                  <c:v>Bradford</c:v>
                </c:pt>
                <c:pt idx="14">
                  <c:v>Lebanon</c:v>
                </c:pt>
                <c:pt idx="15">
                  <c:v>Cumberland</c:v>
                </c:pt>
                <c:pt idx="16">
                  <c:v>Greene</c:v>
                </c:pt>
                <c:pt idx="17">
                  <c:v>Juniata</c:v>
                </c:pt>
                <c:pt idx="18">
                  <c:v>Jefferson</c:v>
                </c:pt>
                <c:pt idx="19">
                  <c:v>Schuylkill</c:v>
                </c:pt>
                <c:pt idx="20">
                  <c:v>Union</c:v>
                </c:pt>
                <c:pt idx="21">
                  <c:v>Somerset</c:v>
                </c:pt>
                <c:pt idx="22">
                  <c:v>Cambria</c:v>
                </c:pt>
                <c:pt idx="23">
                  <c:v>Wyoming</c:v>
                </c:pt>
                <c:pt idx="24">
                  <c:v>Beaver</c:v>
                </c:pt>
                <c:pt idx="25">
                  <c:v>Clinton</c:v>
                </c:pt>
                <c:pt idx="26">
                  <c:v>Clarion</c:v>
                </c:pt>
                <c:pt idx="27">
                  <c:v>Armstrong</c:v>
                </c:pt>
                <c:pt idx="28">
                  <c:v>Butler</c:v>
                </c:pt>
                <c:pt idx="29">
                  <c:v>Elk</c:v>
                </c:pt>
                <c:pt idx="30">
                  <c:v>Lycoming</c:v>
                </c:pt>
                <c:pt idx="31">
                  <c:v>Mckean</c:v>
                </c:pt>
                <c:pt idx="32">
                  <c:v>Allegheny</c:v>
                </c:pt>
                <c:pt idx="33">
                  <c:v>Susquehanna</c:v>
                </c:pt>
                <c:pt idx="34">
                  <c:v>Sullivan</c:v>
                </c:pt>
                <c:pt idx="35">
                  <c:v>York</c:v>
                </c:pt>
                <c:pt idx="36">
                  <c:v>Columbia</c:v>
                </c:pt>
                <c:pt idx="37">
                  <c:v>Centre</c:v>
                </c:pt>
                <c:pt idx="38">
                  <c:v>Lawrence</c:v>
                </c:pt>
                <c:pt idx="39">
                  <c:v>Warren</c:v>
                </c:pt>
                <c:pt idx="40">
                  <c:v>Lancaster</c:v>
                </c:pt>
                <c:pt idx="41">
                  <c:v>Huntingdon</c:v>
                </c:pt>
                <c:pt idx="42">
                  <c:v>Dauphin</c:v>
                </c:pt>
                <c:pt idx="43">
                  <c:v>Adams</c:v>
                </c:pt>
                <c:pt idx="44">
                  <c:v>Northumberland</c:v>
                </c:pt>
                <c:pt idx="45">
                  <c:v>Bucks</c:v>
                </c:pt>
                <c:pt idx="46">
                  <c:v>Berks</c:v>
                </c:pt>
                <c:pt idx="47">
                  <c:v>Indiana</c:v>
                </c:pt>
                <c:pt idx="48">
                  <c:v>Lackawanna</c:v>
                </c:pt>
                <c:pt idx="49">
                  <c:v>Erie</c:v>
                </c:pt>
                <c:pt idx="50">
                  <c:v>Fayette</c:v>
                </c:pt>
                <c:pt idx="51">
                  <c:v>Chester</c:v>
                </c:pt>
                <c:pt idx="52">
                  <c:v>Westmoreland</c:v>
                </c:pt>
                <c:pt idx="53">
                  <c:v>Carbon</c:v>
                </c:pt>
                <c:pt idx="54">
                  <c:v>Philadelphia</c:v>
                </c:pt>
                <c:pt idx="55">
                  <c:v>Lehigh</c:v>
                </c:pt>
                <c:pt idx="56">
                  <c:v>Clearfield</c:v>
                </c:pt>
                <c:pt idx="57">
                  <c:v>Monroe</c:v>
                </c:pt>
                <c:pt idx="58">
                  <c:v>Montgomery</c:v>
                </c:pt>
                <c:pt idx="59">
                  <c:v>Luzerne</c:v>
                </c:pt>
                <c:pt idx="60">
                  <c:v>Delaware</c:v>
                </c:pt>
                <c:pt idx="61">
                  <c:v>Perry</c:v>
                </c:pt>
                <c:pt idx="62">
                  <c:v>Blair</c:v>
                </c:pt>
                <c:pt idx="63">
                  <c:v>Washington</c:v>
                </c:pt>
                <c:pt idx="64">
                  <c:v>Northampton</c:v>
                </c:pt>
                <c:pt idx="65">
                  <c:v>Bedford</c:v>
                </c:pt>
              </c:strCache>
            </c:strRef>
          </c:cat>
          <c:val>
            <c:numRef>
              <c:f>'Summary Sheet'!$I$4:$I$69</c:f>
              <c:numCache>
                <c:formatCode>0</c:formatCode>
                <c:ptCount val="66"/>
                <c:pt idx="0">
                  <c:v>15.333333333333334</c:v>
                </c:pt>
                <c:pt idx="1">
                  <c:v>31.666666666666668</c:v>
                </c:pt>
                <c:pt idx="2">
                  <c:v>32.5</c:v>
                </c:pt>
                <c:pt idx="3">
                  <c:v>35.857142857142854</c:v>
                </c:pt>
                <c:pt idx="4">
                  <c:v>36</c:v>
                </c:pt>
                <c:pt idx="5">
                  <c:v>39</c:v>
                </c:pt>
                <c:pt idx="6">
                  <c:v>47.166666666666664</c:v>
                </c:pt>
                <c:pt idx="7">
                  <c:v>49.6</c:v>
                </c:pt>
                <c:pt idx="8">
                  <c:v>50.2</c:v>
                </c:pt>
                <c:pt idx="9">
                  <c:v>50.210526315789473</c:v>
                </c:pt>
                <c:pt idx="10">
                  <c:v>51.333333333333336</c:v>
                </c:pt>
                <c:pt idx="11">
                  <c:v>51.8</c:v>
                </c:pt>
                <c:pt idx="12">
                  <c:v>55.875</c:v>
                </c:pt>
                <c:pt idx="13">
                  <c:v>57.571428571428569</c:v>
                </c:pt>
                <c:pt idx="14">
                  <c:v>60.555555555555557</c:v>
                </c:pt>
                <c:pt idx="15">
                  <c:v>63.888888888888886</c:v>
                </c:pt>
                <c:pt idx="16">
                  <c:v>65.571428571428569</c:v>
                </c:pt>
                <c:pt idx="17">
                  <c:v>65.833333333333329</c:v>
                </c:pt>
                <c:pt idx="18">
                  <c:v>66.15384615384616</c:v>
                </c:pt>
                <c:pt idx="19">
                  <c:v>67.043478260869563</c:v>
                </c:pt>
                <c:pt idx="20">
                  <c:v>67.142857142857139</c:v>
                </c:pt>
                <c:pt idx="21">
                  <c:v>67.555555555555557</c:v>
                </c:pt>
                <c:pt idx="22">
                  <c:v>73.5</c:v>
                </c:pt>
                <c:pt idx="23">
                  <c:v>73.571428571428569</c:v>
                </c:pt>
                <c:pt idx="24">
                  <c:v>73.826086956521735</c:v>
                </c:pt>
                <c:pt idx="25">
                  <c:v>76.444444444444443</c:v>
                </c:pt>
                <c:pt idx="26">
                  <c:v>76.857142857142861</c:v>
                </c:pt>
                <c:pt idx="27">
                  <c:v>77.666666666666671</c:v>
                </c:pt>
                <c:pt idx="28">
                  <c:v>80.318181818181813</c:v>
                </c:pt>
                <c:pt idx="29">
                  <c:v>80.833333333333329</c:v>
                </c:pt>
                <c:pt idx="30">
                  <c:v>82.89473684210526</c:v>
                </c:pt>
                <c:pt idx="31">
                  <c:v>84.142857142857139</c:v>
                </c:pt>
                <c:pt idx="32">
                  <c:v>87.11363636363636</c:v>
                </c:pt>
                <c:pt idx="33">
                  <c:v>87.222222222222229</c:v>
                </c:pt>
                <c:pt idx="34">
                  <c:v>88</c:v>
                </c:pt>
                <c:pt idx="35">
                  <c:v>88.766233766233768</c:v>
                </c:pt>
                <c:pt idx="36">
                  <c:v>89.25</c:v>
                </c:pt>
                <c:pt idx="37">
                  <c:v>89.333333333333329</c:v>
                </c:pt>
                <c:pt idx="38">
                  <c:v>90.75</c:v>
                </c:pt>
                <c:pt idx="39">
                  <c:v>91.4</c:v>
                </c:pt>
                <c:pt idx="40">
                  <c:v>91.518987341772146</c:v>
                </c:pt>
                <c:pt idx="41">
                  <c:v>92.428571428571431</c:v>
                </c:pt>
                <c:pt idx="42">
                  <c:v>92.741379310344826</c:v>
                </c:pt>
                <c:pt idx="43">
                  <c:v>93.647058823529406</c:v>
                </c:pt>
                <c:pt idx="44">
                  <c:v>94.666666666666671</c:v>
                </c:pt>
                <c:pt idx="45">
                  <c:v>95.344262295081961</c:v>
                </c:pt>
                <c:pt idx="46">
                  <c:v>98.061224489795919</c:v>
                </c:pt>
                <c:pt idx="47">
                  <c:v>101.8</c:v>
                </c:pt>
                <c:pt idx="48">
                  <c:v>105.27272727272727</c:v>
                </c:pt>
                <c:pt idx="49">
                  <c:v>106.78787878787878</c:v>
                </c:pt>
                <c:pt idx="50">
                  <c:v>110.73333333333333</c:v>
                </c:pt>
                <c:pt idx="51">
                  <c:v>111.33333333333333</c:v>
                </c:pt>
                <c:pt idx="52">
                  <c:v>115.97826086956522</c:v>
                </c:pt>
                <c:pt idx="53">
                  <c:v>119.33333333333333</c:v>
                </c:pt>
                <c:pt idx="54">
                  <c:v>122.46195652173913</c:v>
                </c:pt>
                <c:pt idx="55">
                  <c:v>123</c:v>
                </c:pt>
                <c:pt idx="56">
                  <c:v>131</c:v>
                </c:pt>
                <c:pt idx="57">
                  <c:v>131.21052631578948</c:v>
                </c:pt>
                <c:pt idx="58">
                  <c:v>143.34693877551021</c:v>
                </c:pt>
                <c:pt idx="59">
                  <c:v>153.51351351351352</c:v>
                </c:pt>
                <c:pt idx="60">
                  <c:v>160.86567164179104</c:v>
                </c:pt>
                <c:pt idx="61">
                  <c:v>161</c:v>
                </c:pt>
                <c:pt idx="62">
                  <c:v>161.84210526315789</c:v>
                </c:pt>
                <c:pt idx="63">
                  <c:v>162.76190476190476</c:v>
                </c:pt>
                <c:pt idx="64">
                  <c:v>165.83333333333334</c:v>
                </c:pt>
                <c:pt idx="65">
                  <c:v>200</c:v>
                </c:pt>
              </c:numCache>
            </c:numRef>
          </c:val>
          <c:extLst>
            <c:ext xmlns:c16="http://schemas.microsoft.com/office/drawing/2014/chart" uri="{C3380CC4-5D6E-409C-BE32-E72D297353CC}">
              <c16:uniqueId val="{00000000-DF7F-4F91-828F-2D502E9B53F2}"/>
            </c:ext>
          </c:extLst>
        </c:ser>
        <c:dLbls>
          <c:showLegendKey val="0"/>
          <c:showVal val="0"/>
          <c:showCatName val="0"/>
          <c:showSerName val="0"/>
          <c:showPercent val="0"/>
          <c:showBubbleSize val="0"/>
        </c:dLbls>
        <c:gapWidth val="219"/>
        <c:overlap val="-27"/>
        <c:axId val="945836504"/>
        <c:axId val="945839384"/>
      </c:barChart>
      <c:catAx>
        <c:axId val="94583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45839384"/>
        <c:crosses val="autoZero"/>
        <c:auto val="1"/>
        <c:lblAlgn val="ctr"/>
        <c:lblOffset val="100"/>
        <c:noMultiLvlLbl val="0"/>
      </c:catAx>
      <c:valAx>
        <c:axId val="945839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836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3 - Contact Standards</a:t>
            </a:r>
            <a:r>
              <a:rPr lang="en-US" baseline="0"/>
              <a:t> for Low Risk Offenders (n = 11)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0E-4A20-BC42-CFAA90DE0F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0E-4A20-BC42-CFAA90DE0F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50E-4A20-BC42-CFAA90DE0FD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50E-4A20-BC42-CFAA90DE0FDB}"/>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50E-4A20-BC42-CFAA90DE0FDB}"/>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50E-4A20-BC42-CFAA90DE0FDB}"/>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50E-4A20-BC42-CFAA90DE0FDB}"/>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50E-4A20-BC42-CFAA90DE0FDB}"/>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Sheet'!$E$94:$E$100</c:f>
              <c:strCache>
                <c:ptCount val="7"/>
                <c:pt idx="0">
                  <c:v>F2F every mo</c:v>
                </c:pt>
                <c:pt idx="1">
                  <c:v>F2F every 2 mo</c:v>
                </c:pt>
                <c:pt idx="2">
                  <c:v>F2F every 3 mo</c:v>
                </c:pt>
                <c:pt idx="3">
                  <c:v>F2F every 6 mo</c:v>
                </c:pt>
                <c:pt idx="4">
                  <c:v>F2F not req</c:v>
                </c:pt>
                <c:pt idx="5">
                  <c:v>Electronic Reporting</c:v>
                </c:pt>
                <c:pt idx="6">
                  <c:v>As Needed</c:v>
                </c:pt>
              </c:strCache>
            </c:strRef>
          </c:cat>
          <c:val>
            <c:numRef>
              <c:f>'Summary Sheet'!$F$94:$F$100</c:f>
              <c:numCache>
                <c:formatCode>General</c:formatCode>
                <c:ptCount val="7"/>
                <c:pt idx="0">
                  <c:v>2</c:v>
                </c:pt>
                <c:pt idx="1">
                  <c:v>1</c:v>
                </c:pt>
                <c:pt idx="2">
                  <c:v>2</c:v>
                </c:pt>
                <c:pt idx="3">
                  <c:v>1</c:v>
                </c:pt>
                <c:pt idx="4">
                  <c:v>2</c:v>
                </c:pt>
                <c:pt idx="5">
                  <c:v>2</c:v>
                </c:pt>
                <c:pt idx="6">
                  <c:v>1</c:v>
                </c:pt>
              </c:numCache>
            </c:numRef>
          </c:val>
          <c:extLst>
            <c:ext xmlns:c16="http://schemas.microsoft.com/office/drawing/2014/chart" uri="{C3380CC4-5D6E-409C-BE32-E72D297353CC}">
              <c16:uniqueId val="{00000010-B50E-4A20-BC42-CFAA90DE0FDB}"/>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3 - Contact Standards</a:t>
            </a:r>
            <a:r>
              <a:rPr lang="en-US" sz="1400" baseline="0"/>
              <a:t> for Moderate Risk Offenders (n = 11)</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CF-4001-8775-B80B763E435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CF-4001-8775-B80B763E435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CF-4001-8775-B80B763E435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1CF-4001-8775-B80B763E435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E1CF-4001-8775-B80B763E435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1CF-4001-8775-B80B763E4356}"/>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Sheet'!$E$104:$E$107</c:f>
              <c:strCache>
                <c:ptCount val="4"/>
                <c:pt idx="0">
                  <c:v>F2F every 2 weeks</c:v>
                </c:pt>
                <c:pt idx="1">
                  <c:v>F2F every mo</c:v>
                </c:pt>
                <c:pt idx="2">
                  <c:v>F2F every 2 mo</c:v>
                </c:pt>
                <c:pt idx="3">
                  <c:v>F2F every 3 mo</c:v>
                </c:pt>
              </c:strCache>
            </c:strRef>
          </c:cat>
          <c:val>
            <c:numRef>
              <c:f>'Summary Sheet'!$F$104:$F$107</c:f>
              <c:numCache>
                <c:formatCode>General</c:formatCode>
                <c:ptCount val="4"/>
                <c:pt idx="0">
                  <c:v>3</c:v>
                </c:pt>
                <c:pt idx="1">
                  <c:v>5</c:v>
                </c:pt>
                <c:pt idx="2">
                  <c:v>1</c:v>
                </c:pt>
                <c:pt idx="3">
                  <c:v>2</c:v>
                </c:pt>
              </c:numCache>
            </c:numRef>
          </c:val>
          <c:extLst>
            <c:ext xmlns:c16="http://schemas.microsoft.com/office/drawing/2014/chart" uri="{C3380CC4-5D6E-409C-BE32-E72D297353CC}">
              <c16:uniqueId val="{0000000C-E1CF-4001-8775-B80B763E4356}"/>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3 - Contact Standards</a:t>
            </a:r>
            <a:r>
              <a:rPr lang="en-US" sz="1400" baseline="0"/>
              <a:t> for High Risk Offenders (n = 11)</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A41-49DE-8823-B31AD7D1EBC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A41-49DE-8823-B31AD7D1EBC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A41-49DE-8823-B31AD7D1EBC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5A41-49DE-8823-B31AD7D1EBC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5A41-49DE-8823-B31AD7D1EBC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A41-49DE-8823-B31AD7D1EBC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Sheet'!$E$113:$E$116</c:f>
              <c:strCache>
                <c:ptCount val="4"/>
                <c:pt idx="0">
                  <c:v>F2F every week</c:v>
                </c:pt>
                <c:pt idx="1">
                  <c:v>F2F every 2 weeks</c:v>
                </c:pt>
                <c:pt idx="2">
                  <c:v>3 F2F every mo</c:v>
                </c:pt>
                <c:pt idx="3">
                  <c:v>F2F every mo</c:v>
                </c:pt>
              </c:strCache>
            </c:strRef>
          </c:cat>
          <c:val>
            <c:numRef>
              <c:f>'Summary Sheet'!$F$113:$F$116</c:f>
              <c:numCache>
                <c:formatCode>General</c:formatCode>
                <c:ptCount val="4"/>
                <c:pt idx="0">
                  <c:v>2</c:v>
                </c:pt>
                <c:pt idx="1">
                  <c:v>5</c:v>
                </c:pt>
                <c:pt idx="2">
                  <c:v>1</c:v>
                </c:pt>
                <c:pt idx="3">
                  <c:v>3</c:v>
                </c:pt>
              </c:numCache>
            </c:numRef>
          </c:val>
          <c:extLst>
            <c:ext xmlns:c16="http://schemas.microsoft.com/office/drawing/2014/chart" uri="{C3380CC4-5D6E-409C-BE32-E72D297353CC}">
              <c16:uniqueId val="{0000000C-5A41-49DE-8823-B31AD7D1EBC4}"/>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3 - Contact Standards</a:t>
            </a:r>
            <a:r>
              <a:rPr lang="en-US" sz="1400" baseline="0"/>
              <a:t> for Very High Risk Offenders (n = 10)</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924-4CBA-BF30-BD432D07889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924-4CBA-BF30-BD432D07889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924-4CBA-BF30-BD432D07889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924-4CBA-BF30-BD432D07889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924-4CBA-BF30-BD432D07889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924-4CBA-BF30-BD432D07889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Sheet'!$E$120:$E$123</c:f>
              <c:strCache>
                <c:ptCount val="4"/>
                <c:pt idx="0">
                  <c:v>5 F2F every mo</c:v>
                </c:pt>
                <c:pt idx="1">
                  <c:v>F2F every week</c:v>
                </c:pt>
                <c:pt idx="2">
                  <c:v>F2F every 2 weeks</c:v>
                </c:pt>
                <c:pt idx="3">
                  <c:v>F2F every mo</c:v>
                </c:pt>
              </c:strCache>
            </c:strRef>
          </c:cat>
          <c:val>
            <c:numRef>
              <c:f>'Summary Sheet'!$F$120:$F$123</c:f>
              <c:numCache>
                <c:formatCode>General</c:formatCode>
                <c:ptCount val="4"/>
                <c:pt idx="0">
                  <c:v>1</c:v>
                </c:pt>
                <c:pt idx="1">
                  <c:v>6</c:v>
                </c:pt>
                <c:pt idx="2">
                  <c:v>1</c:v>
                </c:pt>
                <c:pt idx="3">
                  <c:v>2</c:v>
                </c:pt>
              </c:numCache>
            </c:numRef>
          </c:val>
          <c:extLst>
            <c:ext xmlns:c16="http://schemas.microsoft.com/office/drawing/2014/chart" uri="{C3380CC4-5D6E-409C-BE32-E72D297353CC}">
              <c16:uniqueId val="{0000000C-6924-4CBA-BF30-BD432D078898}"/>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4 - Contact Standards</a:t>
            </a:r>
            <a:r>
              <a:rPr lang="en-US" baseline="0"/>
              <a:t> for Low Risk Offenders (n = 7)</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39-4DF8-B271-7FE4F811F3A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39-4DF8-B271-7FE4F811F3A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39-4DF8-B271-7FE4F811F3A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39-4DF8-B271-7FE4F811F3A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439-4DF8-B271-7FE4F811F3A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439-4DF8-B271-7FE4F811F3A4}"/>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439-4DF8-B271-7FE4F811F3A4}"/>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439-4DF8-B271-7FE4F811F3A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Sheet'!$H$94:$H$98</c:f>
              <c:strCache>
                <c:ptCount val="5"/>
                <c:pt idx="0">
                  <c:v>F2F every mo</c:v>
                </c:pt>
                <c:pt idx="1">
                  <c:v>F2F every 3 mo</c:v>
                </c:pt>
                <c:pt idx="2">
                  <c:v>F2F every 6 mo</c:v>
                </c:pt>
                <c:pt idx="3">
                  <c:v>Electronic Reporting</c:v>
                </c:pt>
                <c:pt idx="4">
                  <c:v>As Needed</c:v>
                </c:pt>
              </c:strCache>
            </c:strRef>
          </c:cat>
          <c:val>
            <c:numRef>
              <c:f>'Summary Sheet'!$I$94:$I$98</c:f>
              <c:numCache>
                <c:formatCode>General</c:formatCode>
                <c:ptCount val="5"/>
                <c:pt idx="0">
                  <c:v>1</c:v>
                </c:pt>
                <c:pt idx="1">
                  <c:v>1</c:v>
                </c:pt>
                <c:pt idx="2">
                  <c:v>1</c:v>
                </c:pt>
                <c:pt idx="3">
                  <c:v>3</c:v>
                </c:pt>
                <c:pt idx="4">
                  <c:v>1</c:v>
                </c:pt>
              </c:numCache>
            </c:numRef>
          </c:val>
          <c:extLst>
            <c:ext xmlns:c16="http://schemas.microsoft.com/office/drawing/2014/chart" uri="{C3380CC4-5D6E-409C-BE32-E72D297353CC}">
              <c16:uniqueId val="{00000010-B439-4DF8-B271-7FE4F811F3A4}"/>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4 - Contact Standards</a:t>
            </a:r>
            <a:r>
              <a:rPr lang="en-US" sz="1400" baseline="0"/>
              <a:t> for Moderate Risk Offenders (n = 7)</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2BE-49AA-AD52-1AC9DCD5177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2BE-49AA-AD52-1AC9DCD5177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2BE-49AA-AD52-1AC9DCD5177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2BE-49AA-AD52-1AC9DCD5177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2BE-49AA-AD52-1AC9DCD5177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2BE-49AA-AD52-1AC9DCD5177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Sheet'!$H$104:$H$107</c:f>
              <c:strCache>
                <c:ptCount val="4"/>
                <c:pt idx="0">
                  <c:v>F2F every week</c:v>
                </c:pt>
                <c:pt idx="1">
                  <c:v>F2F every mo</c:v>
                </c:pt>
                <c:pt idx="2">
                  <c:v>F2F every 6 weeks</c:v>
                </c:pt>
                <c:pt idx="3">
                  <c:v>F2F every 3 mo</c:v>
                </c:pt>
              </c:strCache>
            </c:strRef>
          </c:cat>
          <c:val>
            <c:numRef>
              <c:f>'Summary Sheet'!$I$104:$I$107</c:f>
              <c:numCache>
                <c:formatCode>General</c:formatCode>
                <c:ptCount val="4"/>
                <c:pt idx="0">
                  <c:v>1</c:v>
                </c:pt>
                <c:pt idx="1">
                  <c:v>4</c:v>
                </c:pt>
                <c:pt idx="2">
                  <c:v>1</c:v>
                </c:pt>
                <c:pt idx="3">
                  <c:v>1</c:v>
                </c:pt>
              </c:numCache>
            </c:numRef>
          </c:val>
          <c:extLst>
            <c:ext xmlns:c16="http://schemas.microsoft.com/office/drawing/2014/chart" uri="{C3380CC4-5D6E-409C-BE32-E72D297353CC}">
              <c16:uniqueId val="{0000000C-92BE-49AA-AD52-1AC9DCD51773}"/>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4 - Contact Standards</a:t>
            </a:r>
            <a:r>
              <a:rPr lang="en-US" sz="1400" baseline="0"/>
              <a:t> for High Risk Offenders (n = 7)</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889-42E7-93B6-317AAD8D8E5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889-42E7-93B6-317AAD8D8E5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889-42E7-93B6-317AAD8D8E5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5889-42E7-93B6-317AAD8D8E5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5889-42E7-93B6-317AAD8D8E5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889-42E7-93B6-317AAD8D8E5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Sheet'!$H$113:$H$116</c:f>
              <c:strCache>
                <c:ptCount val="4"/>
                <c:pt idx="0">
                  <c:v>F2F multiple every week</c:v>
                </c:pt>
                <c:pt idx="1">
                  <c:v>F2F every week</c:v>
                </c:pt>
                <c:pt idx="2">
                  <c:v>F2F every 2 weeks</c:v>
                </c:pt>
                <c:pt idx="3">
                  <c:v>F2F every mo</c:v>
                </c:pt>
              </c:strCache>
            </c:strRef>
          </c:cat>
          <c:val>
            <c:numRef>
              <c:f>'Summary Sheet'!$I$113:$I$116</c:f>
              <c:numCache>
                <c:formatCode>General</c:formatCode>
                <c:ptCount val="4"/>
                <c:pt idx="0">
                  <c:v>1</c:v>
                </c:pt>
                <c:pt idx="1">
                  <c:v>2</c:v>
                </c:pt>
                <c:pt idx="2">
                  <c:v>2</c:v>
                </c:pt>
                <c:pt idx="3">
                  <c:v>2</c:v>
                </c:pt>
              </c:numCache>
            </c:numRef>
          </c:val>
          <c:extLst>
            <c:ext xmlns:c16="http://schemas.microsoft.com/office/drawing/2014/chart" uri="{C3380CC4-5D6E-409C-BE32-E72D297353CC}">
              <c16:uniqueId val="{0000000C-5889-42E7-93B6-317AAD8D8E54}"/>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4 - Contact Standards</a:t>
            </a:r>
            <a:r>
              <a:rPr lang="en-US" sz="1400" baseline="0"/>
              <a:t> for Very High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EDA-40C2-9F05-66E17C7D13B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DEDA-40C2-9F05-66E17C7D13B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EDA-40C2-9F05-66E17C7D13B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EDA-40C2-9F05-66E17C7D13B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DEDA-40C2-9F05-66E17C7D13B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DEDA-40C2-9F05-66E17C7D13B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Sheet'!$H$120:$H$121</c:f>
              <c:strCache>
                <c:ptCount val="2"/>
                <c:pt idx="0">
                  <c:v>F2F every week</c:v>
                </c:pt>
                <c:pt idx="1">
                  <c:v>F2F every 2 weeks</c:v>
                </c:pt>
              </c:strCache>
            </c:strRef>
          </c:cat>
          <c:val>
            <c:numRef>
              <c:f>'Summary Sheet'!$I$120:$I$121</c:f>
              <c:numCache>
                <c:formatCode>General</c:formatCode>
                <c:ptCount val="2"/>
                <c:pt idx="0">
                  <c:v>3</c:v>
                </c:pt>
                <c:pt idx="1">
                  <c:v>3</c:v>
                </c:pt>
              </c:numCache>
            </c:numRef>
          </c:val>
          <c:extLst>
            <c:ext xmlns:c16="http://schemas.microsoft.com/office/drawing/2014/chart" uri="{C3380CC4-5D6E-409C-BE32-E72D297353CC}">
              <c16:uniqueId val="{0000000C-DEDA-40C2-9F05-66E17C7D13BF}"/>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5 - Contact Standards</a:t>
            </a:r>
            <a:r>
              <a:rPr lang="en-US" baseline="0"/>
              <a:t> for Low Risk Offenders (n = 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086-4160-9425-177B90ED017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086-4160-9425-177B90ED017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086-4160-9425-177B90ED017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086-4160-9425-177B90ED017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086-4160-9425-177B90ED017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086-4160-9425-177B90ED0170}"/>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C086-4160-9425-177B90ED0170}"/>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C086-4160-9425-177B90ED017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Sheet'!$K$94:$K$97</c:f>
              <c:strCache>
                <c:ptCount val="4"/>
                <c:pt idx="0">
                  <c:v>F2F every 2 mo</c:v>
                </c:pt>
                <c:pt idx="1">
                  <c:v>F2F every 4 mo</c:v>
                </c:pt>
                <c:pt idx="2">
                  <c:v>F2F every 6 mo</c:v>
                </c:pt>
                <c:pt idx="3">
                  <c:v>Electronic Reporting</c:v>
                </c:pt>
              </c:strCache>
            </c:strRef>
          </c:cat>
          <c:val>
            <c:numRef>
              <c:f>'Summary Sheet'!$L$94:$L$97</c:f>
              <c:numCache>
                <c:formatCode>General</c:formatCode>
                <c:ptCount val="4"/>
                <c:pt idx="0">
                  <c:v>1</c:v>
                </c:pt>
                <c:pt idx="1">
                  <c:v>1</c:v>
                </c:pt>
                <c:pt idx="2">
                  <c:v>2</c:v>
                </c:pt>
                <c:pt idx="3">
                  <c:v>2</c:v>
                </c:pt>
              </c:numCache>
            </c:numRef>
          </c:val>
          <c:extLst>
            <c:ext xmlns:c16="http://schemas.microsoft.com/office/drawing/2014/chart" uri="{C3380CC4-5D6E-409C-BE32-E72D297353CC}">
              <c16:uniqueId val="{00000010-C086-4160-9425-177B90ED0170}"/>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5 - Contact Standards</a:t>
            </a:r>
            <a:r>
              <a:rPr lang="en-US" sz="1400" baseline="0"/>
              <a:t> for Moderate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630-4C07-B448-63C16930494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630-4C07-B448-63C16930494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630-4C07-B448-63C16930494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630-4C07-B448-63C16930494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2630-4C07-B448-63C16930494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2630-4C07-B448-63C169304947}"/>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Sheet'!$K$104:$K$106</c:f>
              <c:strCache>
                <c:ptCount val="3"/>
                <c:pt idx="0">
                  <c:v>F2F every 2 weeks</c:v>
                </c:pt>
                <c:pt idx="1">
                  <c:v>F2F every mo</c:v>
                </c:pt>
                <c:pt idx="2">
                  <c:v>F2F every 3 mo</c:v>
                </c:pt>
              </c:strCache>
            </c:strRef>
          </c:cat>
          <c:val>
            <c:numRef>
              <c:f>'Summary Sheet'!$L$104:$L$106</c:f>
              <c:numCache>
                <c:formatCode>General</c:formatCode>
                <c:ptCount val="3"/>
                <c:pt idx="0">
                  <c:v>2</c:v>
                </c:pt>
                <c:pt idx="1">
                  <c:v>3</c:v>
                </c:pt>
                <c:pt idx="2">
                  <c:v>1</c:v>
                </c:pt>
              </c:numCache>
            </c:numRef>
          </c:val>
          <c:extLst>
            <c:ext xmlns:c16="http://schemas.microsoft.com/office/drawing/2014/chart" uri="{C3380CC4-5D6E-409C-BE32-E72D297353CC}">
              <c16:uniqueId val="{0000000C-2630-4C07-B448-63C169304947}"/>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Number of Counties with</a:t>
            </a:r>
            <a:r>
              <a:rPr lang="en-US" baseline="0"/>
              <a:t> </a:t>
            </a:r>
            <a:r>
              <a:rPr lang="en-US"/>
              <a:t>Risk Level Specific</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Sheet'!$E$24:$E$29</c:f>
              <c:strCache>
                <c:ptCount val="6"/>
                <c:pt idx="0">
                  <c:v>Low </c:v>
                </c:pt>
                <c:pt idx="1">
                  <c:v>Moderate </c:v>
                </c:pt>
                <c:pt idx="2">
                  <c:v>Moderate &amp; High</c:v>
                </c:pt>
                <c:pt idx="3">
                  <c:v>High </c:v>
                </c:pt>
                <c:pt idx="4">
                  <c:v>Very High </c:v>
                </c:pt>
                <c:pt idx="5">
                  <c:v>Mixed</c:v>
                </c:pt>
              </c:strCache>
            </c:strRef>
          </c:cat>
          <c:val>
            <c:numRef>
              <c:f>'Summary Sheet'!$F$24:$F$29</c:f>
              <c:numCache>
                <c:formatCode>General</c:formatCode>
                <c:ptCount val="6"/>
                <c:pt idx="0">
                  <c:v>28</c:v>
                </c:pt>
                <c:pt idx="1">
                  <c:v>10</c:v>
                </c:pt>
                <c:pt idx="2">
                  <c:v>18</c:v>
                </c:pt>
                <c:pt idx="3">
                  <c:v>13</c:v>
                </c:pt>
                <c:pt idx="4">
                  <c:v>4</c:v>
                </c:pt>
                <c:pt idx="5">
                  <c:v>50</c:v>
                </c:pt>
              </c:numCache>
            </c:numRef>
          </c:val>
          <c:extLst>
            <c:ext xmlns:c16="http://schemas.microsoft.com/office/drawing/2014/chart" uri="{C3380CC4-5D6E-409C-BE32-E72D297353CC}">
              <c16:uniqueId val="{00000000-22B2-4066-A132-315101DF8262}"/>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5 - Contact Standards</a:t>
            </a:r>
            <a:r>
              <a:rPr lang="en-US" sz="1400" baseline="0"/>
              <a:t> for High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2A2-4781-805B-17D118B1CB9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2A2-4781-805B-17D118B1CB9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2A2-4781-805B-17D118B1CB9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2A2-4781-805B-17D118B1CB9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2A2-4781-805B-17D118B1CB9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2A2-4781-805B-17D118B1CB97}"/>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Sheet'!$K$113:$K$115</c:f>
              <c:strCache>
                <c:ptCount val="3"/>
                <c:pt idx="0">
                  <c:v>F2F every week</c:v>
                </c:pt>
                <c:pt idx="1">
                  <c:v>F2F every 2 weeks</c:v>
                </c:pt>
                <c:pt idx="2">
                  <c:v>F2F every mo</c:v>
                </c:pt>
              </c:strCache>
            </c:strRef>
          </c:cat>
          <c:val>
            <c:numRef>
              <c:f>'Summary Sheet'!$L$113:$L$115</c:f>
              <c:numCache>
                <c:formatCode>General</c:formatCode>
                <c:ptCount val="3"/>
                <c:pt idx="0">
                  <c:v>2</c:v>
                </c:pt>
                <c:pt idx="1">
                  <c:v>3</c:v>
                </c:pt>
                <c:pt idx="2">
                  <c:v>1</c:v>
                </c:pt>
              </c:numCache>
            </c:numRef>
          </c:val>
          <c:extLst>
            <c:ext xmlns:c16="http://schemas.microsoft.com/office/drawing/2014/chart" uri="{C3380CC4-5D6E-409C-BE32-E72D297353CC}">
              <c16:uniqueId val="{0000000C-62A2-4781-805B-17D118B1CB97}"/>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5 - Contact Standards</a:t>
            </a:r>
            <a:r>
              <a:rPr lang="en-US" sz="1400" baseline="0"/>
              <a:t> for Very High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D3A-4857-B07C-83F2816DA54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D3A-4857-B07C-83F2816DA54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D3A-4857-B07C-83F2816DA54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D3A-4857-B07C-83F2816DA54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D3A-4857-B07C-83F2816DA54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D3A-4857-B07C-83F2816DA54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Sheet'!$K$120:$K$121</c:f>
              <c:strCache>
                <c:ptCount val="2"/>
                <c:pt idx="0">
                  <c:v>F2F every week</c:v>
                </c:pt>
                <c:pt idx="1">
                  <c:v>F2F every 2 weeks</c:v>
                </c:pt>
              </c:strCache>
            </c:strRef>
          </c:cat>
          <c:val>
            <c:numRef>
              <c:f>'Summary Sheet'!$L$120:$L$121</c:f>
              <c:numCache>
                <c:formatCode>General</c:formatCode>
                <c:ptCount val="2"/>
                <c:pt idx="0">
                  <c:v>5</c:v>
                </c:pt>
                <c:pt idx="1">
                  <c:v>1</c:v>
                </c:pt>
              </c:numCache>
            </c:numRef>
          </c:val>
          <c:extLst>
            <c:ext xmlns:c16="http://schemas.microsoft.com/office/drawing/2014/chart" uri="{C3380CC4-5D6E-409C-BE32-E72D297353CC}">
              <c16:uniqueId val="{0000000C-7D3A-4857-B07C-83F2816DA54F}"/>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6 - Contact Standards</a:t>
            </a:r>
            <a:r>
              <a:rPr lang="en-US" baseline="0"/>
              <a:t> for Low Risk Offenders (n = 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C93-4375-9242-7709876BF31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C93-4375-9242-7709876BF31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C93-4375-9242-7709876BF31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C93-4375-9242-7709876BF31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2C93-4375-9242-7709876BF31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2C93-4375-9242-7709876BF312}"/>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2C93-4375-9242-7709876BF312}"/>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2C93-4375-9242-7709876BF31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Sheet'!$N$94:$N$99</c:f>
              <c:strCache>
                <c:ptCount val="6"/>
                <c:pt idx="0">
                  <c:v>F2F every mo</c:v>
                </c:pt>
                <c:pt idx="1">
                  <c:v>F2F every 2 mo</c:v>
                </c:pt>
                <c:pt idx="2">
                  <c:v>F2F every 3 mo</c:v>
                </c:pt>
                <c:pt idx="3">
                  <c:v>F2F not req</c:v>
                </c:pt>
                <c:pt idx="4">
                  <c:v>Electronic Reporting</c:v>
                </c:pt>
                <c:pt idx="5">
                  <c:v>As Needed</c:v>
                </c:pt>
              </c:strCache>
            </c:strRef>
          </c:cat>
          <c:val>
            <c:numRef>
              <c:f>'Summary Sheet'!$O$94:$O$99</c:f>
              <c:numCache>
                <c:formatCode>General</c:formatCode>
                <c:ptCount val="6"/>
                <c:pt idx="0">
                  <c:v>7</c:v>
                </c:pt>
                <c:pt idx="1">
                  <c:v>5</c:v>
                </c:pt>
                <c:pt idx="2">
                  <c:v>5</c:v>
                </c:pt>
                <c:pt idx="3">
                  <c:v>1</c:v>
                </c:pt>
                <c:pt idx="4">
                  <c:v>4</c:v>
                </c:pt>
                <c:pt idx="5">
                  <c:v>1</c:v>
                </c:pt>
              </c:numCache>
            </c:numRef>
          </c:val>
          <c:extLst>
            <c:ext xmlns:c16="http://schemas.microsoft.com/office/drawing/2014/chart" uri="{C3380CC4-5D6E-409C-BE32-E72D297353CC}">
              <c16:uniqueId val="{00000010-2C93-4375-9242-7709876BF312}"/>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6 - Contact Standards</a:t>
            </a:r>
            <a:r>
              <a:rPr lang="en-US" sz="1400" baseline="0"/>
              <a:t> for Moderate Risk Offenders (n = 24)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5B1-430E-A93C-17558ADF468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5B1-430E-A93C-17558ADF468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5B1-430E-A93C-17558ADF468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5B1-430E-A93C-17558ADF468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5B1-430E-A93C-17558ADF468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A5B1-430E-A93C-17558ADF468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Sheet'!$N$104:$N$107</c:f>
              <c:strCache>
                <c:ptCount val="4"/>
                <c:pt idx="0">
                  <c:v>F2F every 2 weeks</c:v>
                </c:pt>
                <c:pt idx="1">
                  <c:v>F2F every mo</c:v>
                </c:pt>
                <c:pt idx="2">
                  <c:v>F2F every 2 mo</c:v>
                </c:pt>
                <c:pt idx="3">
                  <c:v>F2F every 3 mo</c:v>
                </c:pt>
              </c:strCache>
            </c:strRef>
          </c:cat>
          <c:val>
            <c:numRef>
              <c:f>'Summary Sheet'!$O$104:$O$107</c:f>
              <c:numCache>
                <c:formatCode>General</c:formatCode>
                <c:ptCount val="4"/>
                <c:pt idx="0">
                  <c:v>4</c:v>
                </c:pt>
                <c:pt idx="1">
                  <c:v>14</c:v>
                </c:pt>
                <c:pt idx="2">
                  <c:v>4</c:v>
                </c:pt>
                <c:pt idx="3">
                  <c:v>2</c:v>
                </c:pt>
              </c:numCache>
            </c:numRef>
          </c:val>
          <c:extLst>
            <c:ext xmlns:c16="http://schemas.microsoft.com/office/drawing/2014/chart" uri="{C3380CC4-5D6E-409C-BE32-E72D297353CC}">
              <c16:uniqueId val="{0000000C-A5B1-430E-A93C-17558ADF4682}"/>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6 - Contact Standards</a:t>
            </a:r>
            <a:r>
              <a:rPr lang="en-US" sz="1400" baseline="0"/>
              <a:t> for High Risk Offenders (n = 18)</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B25-41D3-8EAF-80460272C5B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25-41D3-8EAF-80460272C5B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B25-41D3-8EAF-80460272C5B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25-41D3-8EAF-80460272C5B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B25-41D3-8EAF-80460272C5B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B25-41D3-8EAF-80460272C5B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Sheet'!$N$113:$N$114</c:f>
              <c:strCache>
                <c:ptCount val="2"/>
                <c:pt idx="0">
                  <c:v>F2F every 2 weeks</c:v>
                </c:pt>
                <c:pt idx="1">
                  <c:v>F2F every mo</c:v>
                </c:pt>
              </c:strCache>
            </c:strRef>
          </c:cat>
          <c:val>
            <c:numRef>
              <c:f>'Summary Sheet'!$O$113:$O$114</c:f>
              <c:numCache>
                <c:formatCode>General</c:formatCode>
                <c:ptCount val="2"/>
                <c:pt idx="0">
                  <c:v>4</c:v>
                </c:pt>
                <c:pt idx="1">
                  <c:v>14</c:v>
                </c:pt>
              </c:numCache>
            </c:numRef>
          </c:val>
          <c:extLst>
            <c:ext xmlns:c16="http://schemas.microsoft.com/office/drawing/2014/chart" uri="{C3380CC4-5D6E-409C-BE32-E72D297353CC}">
              <c16:uniqueId val="{0000000C-9B25-41D3-8EAF-80460272C5B3}"/>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6 - Contact Standards</a:t>
            </a:r>
            <a:r>
              <a:rPr lang="en-US" sz="1400" baseline="0"/>
              <a:t> for Very High Risk Offenders (n = 18)</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3FB-4055-8626-2D0E00998D8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3FB-4055-8626-2D0E00998D8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3FB-4055-8626-2D0E00998D8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3FB-4055-8626-2D0E00998D8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3FB-4055-8626-2D0E00998D8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3FB-4055-8626-2D0E00998D8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Sheet'!$N$120:$N$121</c:f>
              <c:strCache>
                <c:ptCount val="2"/>
                <c:pt idx="0">
                  <c:v>F2F every 2 weeks</c:v>
                </c:pt>
                <c:pt idx="1">
                  <c:v>F2F every mo</c:v>
                </c:pt>
              </c:strCache>
            </c:strRef>
          </c:cat>
          <c:val>
            <c:numRef>
              <c:f>'Summary Sheet'!$O$120:$O$121</c:f>
              <c:numCache>
                <c:formatCode>General</c:formatCode>
                <c:ptCount val="2"/>
                <c:pt idx="0">
                  <c:v>4</c:v>
                </c:pt>
                <c:pt idx="1">
                  <c:v>14</c:v>
                </c:pt>
              </c:numCache>
            </c:numRef>
          </c:val>
          <c:extLst>
            <c:ext xmlns:c16="http://schemas.microsoft.com/office/drawing/2014/chart" uri="{C3380CC4-5D6E-409C-BE32-E72D297353CC}">
              <c16:uniqueId val="{0000000C-B3FB-4055-8626-2D0E00998D82}"/>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7 - Contact Standards</a:t>
            </a:r>
            <a:r>
              <a:rPr lang="en-US" baseline="0"/>
              <a:t> for Low Risk Offenders (n =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1D2-4807-9215-E9E0AB4205B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1D2-4807-9215-E9E0AB4205B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1D2-4807-9215-E9E0AB4205B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1D2-4807-9215-E9E0AB4205B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1D2-4807-9215-E9E0AB4205B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1D2-4807-9215-E9E0AB4205B4}"/>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1D2-4807-9215-E9E0AB4205B4}"/>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1D2-4807-9215-E9E0AB4205B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Sheet'!$Q$94:$Q$95</c:f>
              <c:strCache>
                <c:ptCount val="2"/>
                <c:pt idx="0">
                  <c:v>F2F every 2 mo</c:v>
                </c:pt>
                <c:pt idx="1">
                  <c:v>Electronic Reporting</c:v>
                </c:pt>
              </c:strCache>
            </c:strRef>
          </c:cat>
          <c:val>
            <c:numRef>
              <c:f>'Summary Sheet'!$R$94:$R$95</c:f>
              <c:numCache>
                <c:formatCode>General</c:formatCode>
                <c:ptCount val="2"/>
                <c:pt idx="0">
                  <c:v>1</c:v>
                </c:pt>
                <c:pt idx="1">
                  <c:v>3</c:v>
                </c:pt>
              </c:numCache>
            </c:numRef>
          </c:val>
          <c:extLst>
            <c:ext xmlns:c16="http://schemas.microsoft.com/office/drawing/2014/chart" uri="{C3380CC4-5D6E-409C-BE32-E72D297353CC}">
              <c16:uniqueId val="{00000010-81D2-4807-9215-E9E0AB4205B4}"/>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7 - Contact Standards</a:t>
            </a:r>
            <a:r>
              <a:rPr lang="en-US" sz="1400" baseline="0"/>
              <a:t> for Moderate Risk Offenders (n = 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C02-4FBF-B685-DA58A2F90D9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C02-4FBF-B685-DA58A2F90D9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C02-4FBF-B685-DA58A2F90D9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C02-4FBF-B685-DA58A2F90D9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2C02-4FBF-B685-DA58A2F90D9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2C02-4FBF-B685-DA58A2F90D9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Sheet'!$Q$104:$Q$105</c:f>
              <c:strCache>
                <c:ptCount val="2"/>
                <c:pt idx="0">
                  <c:v>F2F every 2 weeks</c:v>
                </c:pt>
                <c:pt idx="1">
                  <c:v>F2F every mo</c:v>
                </c:pt>
              </c:strCache>
            </c:strRef>
          </c:cat>
          <c:val>
            <c:numRef>
              <c:f>'Summary Sheet'!$R$104:$R$105</c:f>
              <c:numCache>
                <c:formatCode>General</c:formatCode>
                <c:ptCount val="2"/>
                <c:pt idx="0">
                  <c:v>1</c:v>
                </c:pt>
                <c:pt idx="1">
                  <c:v>3</c:v>
                </c:pt>
              </c:numCache>
            </c:numRef>
          </c:val>
          <c:extLst>
            <c:ext xmlns:c16="http://schemas.microsoft.com/office/drawing/2014/chart" uri="{C3380CC4-5D6E-409C-BE32-E72D297353CC}">
              <c16:uniqueId val="{0000000C-2C02-4FBF-B685-DA58A2F90D9F}"/>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7 - Contact Standards</a:t>
            </a:r>
            <a:r>
              <a:rPr lang="en-US" sz="1400" baseline="0"/>
              <a:t> for High Risk Offenders (n = 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4F1-4D64-9AE7-DB0023EFF19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4F1-4D64-9AE7-DB0023EFF19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4F1-4D64-9AE7-DB0023EFF19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4F1-4D64-9AE7-DB0023EFF19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4F1-4D64-9AE7-DB0023EFF19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4F1-4D64-9AE7-DB0023EFF19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Sheet'!$Q$113:$Q$114</c:f>
              <c:strCache>
                <c:ptCount val="2"/>
                <c:pt idx="0">
                  <c:v>F2F every week</c:v>
                </c:pt>
                <c:pt idx="1">
                  <c:v>F2F every 2 weeks</c:v>
                </c:pt>
              </c:strCache>
            </c:strRef>
          </c:cat>
          <c:val>
            <c:numRef>
              <c:f>'Summary Sheet'!$R$113:$R$114</c:f>
              <c:numCache>
                <c:formatCode>General</c:formatCode>
                <c:ptCount val="2"/>
                <c:pt idx="0">
                  <c:v>2</c:v>
                </c:pt>
                <c:pt idx="1">
                  <c:v>2</c:v>
                </c:pt>
              </c:numCache>
            </c:numRef>
          </c:val>
          <c:extLst>
            <c:ext xmlns:c16="http://schemas.microsoft.com/office/drawing/2014/chart" uri="{C3380CC4-5D6E-409C-BE32-E72D297353CC}">
              <c16:uniqueId val="{0000000C-94F1-4D64-9AE7-DB0023EFF192}"/>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7 - Contact Standards</a:t>
            </a:r>
            <a:r>
              <a:rPr lang="en-US" sz="1400" baseline="0"/>
              <a:t> for Very High Risk Offenders (n = 4)</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91A-46CB-98AF-BFAB89E3DB9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91A-46CB-98AF-BFAB89E3DB9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91A-46CB-98AF-BFAB89E3DB9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91A-46CB-98AF-BFAB89E3DB9E}"/>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91A-46CB-98AF-BFAB89E3DB9E}"/>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91A-46CB-98AF-BFAB89E3DB9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Sheet'!$Q$120</c:f>
              <c:strCache>
                <c:ptCount val="1"/>
                <c:pt idx="0">
                  <c:v>F2F every week</c:v>
                </c:pt>
              </c:strCache>
            </c:strRef>
          </c:cat>
          <c:val>
            <c:numRef>
              <c:f>'Summary Sheet'!$R$120</c:f>
              <c:numCache>
                <c:formatCode>General</c:formatCode>
                <c:ptCount val="1"/>
                <c:pt idx="0">
                  <c:v>4</c:v>
                </c:pt>
              </c:numCache>
            </c:numRef>
          </c:val>
          <c:extLst>
            <c:ext xmlns:c16="http://schemas.microsoft.com/office/drawing/2014/chart" uri="{C3380CC4-5D6E-409C-BE32-E72D297353CC}">
              <c16:uniqueId val="{0000000C-891A-46CB-98AF-BFAB89E3DB9E}"/>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Percent of Counties with</a:t>
            </a:r>
            <a:r>
              <a:rPr lang="en-US" baseline="0"/>
              <a:t> </a:t>
            </a:r>
            <a:r>
              <a:rPr lang="en-US"/>
              <a:t>Risk Level Specific</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Sheet'!$E$32:$E$37</c:f>
              <c:strCache>
                <c:ptCount val="6"/>
                <c:pt idx="0">
                  <c:v>Low </c:v>
                </c:pt>
                <c:pt idx="1">
                  <c:v>Moderate </c:v>
                </c:pt>
                <c:pt idx="2">
                  <c:v>Moderate &amp; High</c:v>
                </c:pt>
                <c:pt idx="3">
                  <c:v>High </c:v>
                </c:pt>
                <c:pt idx="4">
                  <c:v>Very High </c:v>
                </c:pt>
                <c:pt idx="5">
                  <c:v>Mixed</c:v>
                </c:pt>
              </c:strCache>
            </c:strRef>
          </c:cat>
          <c:val>
            <c:numRef>
              <c:f>'Summary Sheet'!$F$32:$F$37</c:f>
              <c:numCache>
                <c:formatCode>0%</c:formatCode>
                <c:ptCount val="6"/>
                <c:pt idx="0">
                  <c:v>0.42424242424242425</c:v>
                </c:pt>
                <c:pt idx="1">
                  <c:v>0.15151515151515152</c:v>
                </c:pt>
                <c:pt idx="2">
                  <c:v>0.27272727272727271</c:v>
                </c:pt>
                <c:pt idx="3">
                  <c:v>0.19696969696969696</c:v>
                </c:pt>
                <c:pt idx="4">
                  <c:v>6.0606060606060608E-2</c:v>
                </c:pt>
                <c:pt idx="5">
                  <c:v>0.75757575757575757</c:v>
                </c:pt>
              </c:numCache>
            </c:numRef>
          </c:val>
          <c:extLst>
            <c:ext xmlns:c16="http://schemas.microsoft.com/office/drawing/2014/chart" uri="{C3380CC4-5D6E-409C-BE32-E72D297353CC}">
              <c16:uniqueId val="{00000000-4DDB-4A59-9B88-B234AAB12571}"/>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8 - Contact Standards</a:t>
            </a:r>
            <a:r>
              <a:rPr lang="en-US" baseline="0"/>
              <a:t> for Low Risk Offenders (n = 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07-4E7D-BB57-E47A1381D3B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07-4E7D-BB57-E47A1381D3B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807-4E7D-BB57-E47A1381D3B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807-4E7D-BB57-E47A1381D3B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807-4E7D-BB57-E47A1381D3B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807-4E7D-BB57-E47A1381D3B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807-4E7D-BB57-E47A1381D3B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807-4E7D-BB57-E47A1381D3B6}"/>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Sheet'!$T$94:$T$95</c:f>
              <c:strCache>
                <c:ptCount val="2"/>
                <c:pt idx="0">
                  <c:v>F2F every mo</c:v>
                </c:pt>
                <c:pt idx="1">
                  <c:v>F2F every 2 mo</c:v>
                </c:pt>
              </c:strCache>
            </c:strRef>
          </c:cat>
          <c:val>
            <c:numRef>
              <c:f>'Summary Sheet'!$U$94:$U$95</c:f>
              <c:numCache>
                <c:formatCode>General</c:formatCode>
                <c:ptCount val="2"/>
                <c:pt idx="0">
                  <c:v>5</c:v>
                </c:pt>
                <c:pt idx="1">
                  <c:v>1</c:v>
                </c:pt>
              </c:numCache>
            </c:numRef>
          </c:val>
          <c:extLst>
            <c:ext xmlns:c16="http://schemas.microsoft.com/office/drawing/2014/chart" uri="{C3380CC4-5D6E-409C-BE32-E72D297353CC}">
              <c16:uniqueId val="{00000010-B807-4E7D-BB57-E47A1381D3B6}"/>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8 - Contact Standards</a:t>
            </a:r>
            <a:r>
              <a:rPr lang="en-US" sz="1400" baseline="0"/>
              <a:t> for Moderate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EF3-4AF1-92B6-572F58E84AF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EF3-4AF1-92B6-572F58E84AF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EF3-4AF1-92B6-572F58E84AF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EF3-4AF1-92B6-572F58E84AF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EF3-4AF1-92B6-572F58E84AF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EF3-4AF1-92B6-572F58E84AF6}"/>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Sheet'!$T$104:$T$105</c:f>
              <c:strCache>
                <c:ptCount val="2"/>
                <c:pt idx="0">
                  <c:v>F2F every 2 weeks</c:v>
                </c:pt>
                <c:pt idx="1">
                  <c:v>F2F every mo</c:v>
                </c:pt>
              </c:strCache>
            </c:strRef>
          </c:cat>
          <c:val>
            <c:numRef>
              <c:f>'Summary Sheet'!$U$104:$U$105</c:f>
              <c:numCache>
                <c:formatCode>General</c:formatCode>
                <c:ptCount val="2"/>
                <c:pt idx="0">
                  <c:v>4</c:v>
                </c:pt>
                <c:pt idx="1">
                  <c:v>2</c:v>
                </c:pt>
              </c:numCache>
            </c:numRef>
          </c:val>
          <c:extLst>
            <c:ext xmlns:c16="http://schemas.microsoft.com/office/drawing/2014/chart" uri="{C3380CC4-5D6E-409C-BE32-E72D297353CC}">
              <c16:uniqueId val="{0000000C-7EF3-4AF1-92B6-572F58E84AF6}"/>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8 - Contact Standards</a:t>
            </a:r>
            <a:r>
              <a:rPr lang="en-US" sz="1400" baseline="0"/>
              <a:t> for High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90D-4D3A-90C8-BE036DFE977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90D-4D3A-90C8-BE036DFE977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90D-4D3A-90C8-BE036DFE977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90D-4D3A-90C8-BE036DFE977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F90D-4D3A-90C8-BE036DFE977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F90D-4D3A-90C8-BE036DFE977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Sheet'!$T$113:$T$114</c:f>
              <c:strCache>
                <c:ptCount val="2"/>
                <c:pt idx="0">
                  <c:v>F2F every week</c:v>
                </c:pt>
                <c:pt idx="1">
                  <c:v>F2F every 2 weeks</c:v>
                </c:pt>
              </c:strCache>
            </c:strRef>
          </c:cat>
          <c:val>
            <c:numRef>
              <c:f>'Summary Sheet'!$U$113:$U$114</c:f>
              <c:numCache>
                <c:formatCode>General</c:formatCode>
                <c:ptCount val="2"/>
                <c:pt idx="0">
                  <c:v>5</c:v>
                </c:pt>
                <c:pt idx="1">
                  <c:v>1</c:v>
                </c:pt>
              </c:numCache>
            </c:numRef>
          </c:val>
          <c:extLst>
            <c:ext xmlns:c16="http://schemas.microsoft.com/office/drawing/2014/chart" uri="{C3380CC4-5D6E-409C-BE32-E72D297353CC}">
              <c16:uniqueId val="{0000000C-F90D-4D3A-90C8-BE036DFE9775}"/>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0"/>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Class 8 - Contact Standards</a:t>
            </a:r>
            <a:r>
              <a:rPr lang="en-US" sz="1400" baseline="0"/>
              <a:t> for Very High Risk Offenders (n = 6)</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041-408B-9019-E1C63B83C12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041-408B-9019-E1C63B83C12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041-408B-9019-E1C63B83C12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041-408B-9019-E1C63B83C12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041-408B-9019-E1C63B83C12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041-408B-9019-E1C63B83C12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Sheet'!$T$120</c:f>
              <c:strCache>
                <c:ptCount val="1"/>
                <c:pt idx="0">
                  <c:v>F2F every week</c:v>
                </c:pt>
              </c:strCache>
            </c:strRef>
          </c:cat>
          <c:val>
            <c:numRef>
              <c:f>'Summary Sheet'!$U$120</c:f>
              <c:numCache>
                <c:formatCode>General</c:formatCode>
                <c:ptCount val="1"/>
                <c:pt idx="0">
                  <c:v>6</c:v>
                </c:pt>
              </c:numCache>
            </c:numRef>
          </c:val>
          <c:extLst>
            <c:ext xmlns:c16="http://schemas.microsoft.com/office/drawing/2014/chart" uri="{C3380CC4-5D6E-409C-BE32-E72D297353CC}">
              <c16:uniqueId val="{0000000C-6041-408B-9019-E1C63B83C124}"/>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1 - Contact Standards</a:t>
            </a:r>
            <a:r>
              <a:rPr lang="en-US" baseline="0"/>
              <a:t> for Low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A03-4864-85EB-B3229F1564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A03-4864-85EB-B3229F1564A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A03-4864-85EB-B3229F1564A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A03-4864-85EB-B3229F1564A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A03-4864-85EB-B3229F1564A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A03-4864-85EB-B3229F1564A5}"/>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CA03-4864-85EB-B3229F1564A5}"/>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CA03-4864-85EB-B3229F1564A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Sheet'!$W$94</c:f>
              <c:strCache>
                <c:ptCount val="1"/>
                <c:pt idx="0">
                  <c:v>F2F every 6 mo</c:v>
                </c:pt>
              </c:strCache>
            </c:strRef>
          </c:cat>
          <c:val>
            <c:numRef>
              <c:f>'Summary Sheet'!$X$94</c:f>
              <c:numCache>
                <c:formatCode>General</c:formatCode>
                <c:ptCount val="1"/>
                <c:pt idx="0">
                  <c:v>1</c:v>
                </c:pt>
              </c:numCache>
            </c:numRef>
          </c:val>
          <c:extLst>
            <c:ext xmlns:c16="http://schemas.microsoft.com/office/drawing/2014/chart" uri="{C3380CC4-5D6E-409C-BE32-E72D297353CC}">
              <c16:uniqueId val="{00000010-CA03-4864-85EB-B3229F1564A5}"/>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2 - Contact Standards</a:t>
            </a:r>
            <a:r>
              <a:rPr lang="en-US" baseline="0"/>
              <a:t> for Low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45-416F-AD19-77863FF6CB2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45-416F-AD19-77863FF6CB2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45-416F-AD19-77863FF6CB2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D45-416F-AD19-77863FF6CB2F}"/>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D45-416F-AD19-77863FF6CB2F}"/>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D45-416F-AD19-77863FF6CB2F}"/>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D45-416F-AD19-77863FF6CB2F}"/>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6D45-416F-AD19-77863FF6CB2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Sheet'!$Z$94</c:f>
              <c:strCache>
                <c:ptCount val="1"/>
                <c:pt idx="0">
                  <c:v>As Needed</c:v>
                </c:pt>
              </c:strCache>
            </c:strRef>
          </c:cat>
          <c:val>
            <c:numRef>
              <c:f>'Summary Sheet'!$AA$94</c:f>
              <c:numCache>
                <c:formatCode>General</c:formatCode>
                <c:ptCount val="1"/>
                <c:pt idx="0">
                  <c:v>1</c:v>
                </c:pt>
              </c:numCache>
            </c:numRef>
          </c:val>
          <c:extLst>
            <c:ext xmlns:c16="http://schemas.microsoft.com/office/drawing/2014/chart" uri="{C3380CC4-5D6E-409C-BE32-E72D297353CC}">
              <c16:uniqueId val="{00000010-6D45-416F-AD19-77863FF6CB2F}"/>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1 - Contact Standards</a:t>
            </a:r>
            <a:r>
              <a:rPr lang="en-US" baseline="0"/>
              <a:t> for Moderate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EDC-4566-ACED-056F66D35E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EDC-4566-ACED-056F66D35EA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EDC-4566-ACED-056F66D35EA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EDC-4566-ACED-056F66D35EA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EDC-4566-ACED-056F66D35EA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BEDC-4566-ACED-056F66D35EA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BEDC-4566-ACED-056F66D35EA3}"/>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BEDC-4566-ACED-056F66D35EA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Sheet'!$W$97</c:f>
              <c:strCache>
                <c:ptCount val="1"/>
                <c:pt idx="0">
                  <c:v>F2F every mo</c:v>
                </c:pt>
              </c:strCache>
            </c:strRef>
          </c:cat>
          <c:val>
            <c:numRef>
              <c:f>'Summary Sheet'!$X$97</c:f>
              <c:numCache>
                <c:formatCode>General</c:formatCode>
                <c:ptCount val="1"/>
                <c:pt idx="0">
                  <c:v>1</c:v>
                </c:pt>
              </c:numCache>
            </c:numRef>
          </c:val>
          <c:extLst>
            <c:ext xmlns:c16="http://schemas.microsoft.com/office/drawing/2014/chart" uri="{C3380CC4-5D6E-409C-BE32-E72D297353CC}">
              <c16:uniqueId val="{00000010-BEDC-4566-ACED-056F66D35EA3}"/>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1 - Contact Standards</a:t>
            </a:r>
            <a:r>
              <a:rPr lang="en-US" baseline="0"/>
              <a:t> for High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2C5-4D4B-B2A5-920AA9D9AA0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2C5-4D4B-B2A5-920AA9D9AA0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2C5-4D4B-B2A5-920AA9D9AA0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2C5-4D4B-B2A5-920AA9D9AA0B}"/>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2C5-4D4B-B2A5-920AA9D9AA0B}"/>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2C5-4D4B-B2A5-920AA9D9AA0B}"/>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2C5-4D4B-B2A5-920AA9D9AA0B}"/>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62C5-4D4B-B2A5-920AA9D9AA0B}"/>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Sheet'!$W$100</c:f>
              <c:strCache>
                <c:ptCount val="1"/>
                <c:pt idx="0">
                  <c:v>F2F every week</c:v>
                </c:pt>
              </c:strCache>
            </c:strRef>
          </c:cat>
          <c:val>
            <c:numRef>
              <c:f>'Summary Sheet'!$X$100</c:f>
              <c:numCache>
                <c:formatCode>General</c:formatCode>
                <c:ptCount val="1"/>
                <c:pt idx="0">
                  <c:v>1</c:v>
                </c:pt>
              </c:numCache>
            </c:numRef>
          </c:val>
          <c:extLst>
            <c:ext xmlns:c16="http://schemas.microsoft.com/office/drawing/2014/chart" uri="{C3380CC4-5D6E-409C-BE32-E72D297353CC}">
              <c16:uniqueId val="{00000010-62C5-4D4B-B2A5-920AA9D9AA0B}"/>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1 - Contact Standards</a:t>
            </a:r>
            <a:r>
              <a:rPr lang="en-US" baseline="0"/>
              <a:t> for Very High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51-4F9F-9218-13F67B6ACDB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51-4F9F-9218-13F67B6ACDB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851-4F9F-9218-13F67B6ACDB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851-4F9F-9218-13F67B6ACDBE}"/>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0851-4F9F-9218-13F67B6ACDBE}"/>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0851-4F9F-9218-13F67B6ACDBE}"/>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0851-4F9F-9218-13F67B6ACDBE}"/>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0851-4F9F-9218-13F67B6ACDB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Sheet'!$W$103</c:f>
              <c:strCache>
                <c:ptCount val="1"/>
                <c:pt idx="0">
                  <c:v>F2F every week, every 2 weeks, or every month</c:v>
                </c:pt>
              </c:strCache>
            </c:strRef>
          </c:cat>
          <c:val>
            <c:numRef>
              <c:f>'Summary Sheet'!$X$103</c:f>
              <c:numCache>
                <c:formatCode>General</c:formatCode>
                <c:ptCount val="1"/>
                <c:pt idx="0">
                  <c:v>1</c:v>
                </c:pt>
              </c:numCache>
            </c:numRef>
          </c:val>
          <c:extLst>
            <c:ext xmlns:c16="http://schemas.microsoft.com/office/drawing/2014/chart" uri="{C3380CC4-5D6E-409C-BE32-E72D297353CC}">
              <c16:uniqueId val="{00000010-0851-4F9F-9218-13F67B6ACDBE}"/>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2 - Contact Standards</a:t>
            </a:r>
            <a:r>
              <a:rPr lang="en-US" baseline="0"/>
              <a:t> for Moderate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A72-451C-829B-09CCBC4A916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A72-451C-829B-09CCBC4A916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A72-451C-829B-09CCBC4A916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FA72-451C-829B-09CCBC4A916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FA72-451C-829B-09CCBC4A9162}"/>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FA72-451C-829B-09CCBC4A9162}"/>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A72-451C-829B-09CCBC4A9162}"/>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A72-451C-829B-09CCBC4A916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Sheet'!$Z$97</c:f>
              <c:strCache>
                <c:ptCount val="1"/>
                <c:pt idx="0">
                  <c:v>F2F every mo</c:v>
                </c:pt>
              </c:strCache>
            </c:strRef>
          </c:cat>
          <c:val>
            <c:numRef>
              <c:f>'Summary Sheet'!$AA$97</c:f>
              <c:numCache>
                <c:formatCode>General</c:formatCode>
                <c:ptCount val="1"/>
                <c:pt idx="0">
                  <c:v>1</c:v>
                </c:pt>
              </c:numCache>
            </c:numRef>
          </c:val>
          <c:extLst>
            <c:ext xmlns:c16="http://schemas.microsoft.com/office/drawing/2014/chart" uri="{C3380CC4-5D6E-409C-BE32-E72D297353CC}">
              <c16:uniqueId val="{00000010-FA72-451C-829B-09CCBC4A9162}"/>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Median</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Sheet'!$F$40:$F$45</c:f>
              <c:numCache>
                <c:formatCode>0</c:formatCode>
                <c:ptCount val="6"/>
                <c:pt idx="0">
                  <c:v>242.5</c:v>
                </c:pt>
                <c:pt idx="1">
                  <c:v>67.5</c:v>
                </c:pt>
                <c:pt idx="2">
                  <c:v>60</c:v>
                </c:pt>
                <c:pt idx="3">
                  <c:v>44</c:v>
                </c:pt>
                <c:pt idx="4">
                  <c:v>23.5</c:v>
                </c:pt>
                <c:pt idx="5">
                  <c:v>70</c:v>
                </c:pt>
              </c:numCache>
            </c:numRef>
          </c:val>
          <c:extLst>
            <c:ext xmlns:c16="http://schemas.microsoft.com/office/drawing/2014/chart" uri="{C3380CC4-5D6E-409C-BE32-E72D297353CC}">
              <c16:uniqueId val="{00000000-AF93-4D50-AB82-65BAF300FE06}"/>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Sheet'!$C$63:$C$68</c:f>
              <c:numCache>
                <c:formatCode>General</c:formatCode>
                <c:ptCount val="6"/>
                <c:pt idx="0">
                  <c:v>200</c:v>
                </c:pt>
                <c:pt idx="1">
                  <c:v>50</c:v>
                </c:pt>
                <c:pt idx="2">
                  <c:v>50</c:v>
                </c:pt>
                <c:pt idx="3">
                  <c:v>50</c:v>
                </c:pt>
                <c:pt idx="4">
                  <c:v>20</c:v>
                </c:pt>
              </c:numCache>
            </c:numRef>
          </c:val>
          <c:extLst>
            <c:ext xmlns:c16="http://schemas.microsoft.com/office/drawing/2014/chart" uri="{C3380CC4-5D6E-409C-BE32-E72D297353CC}">
              <c16:uniqueId val="{00000004-AF93-4D50-AB82-65BAF300FE06}"/>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2 - Contact Standards</a:t>
            </a:r>
            <a:r>
              <a:rPr lang="en-US" baseline="0"/>
              <a:t> for High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928-4A3B-BBF7-29EF972F65A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928-4A3B-BBF7-29EF972F65A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928-4A3B-BBF7-29EF972F65A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928-4A3B-BBF7-29EF972F65A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928-4A3B-BBF7-29EF972F65A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3928-4A3B-BBF7-29EF972F65AA}"/>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3928-4A3B-BBF7-29EF972F65AA}"/>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3928-4A3B-BBF7-29EF972F65A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Sheet'!$Z$100</c:f>
              <c:strCache>
                <c:ptCount val="1"/>
                <c:pt idx="0">
                  <c:v>F2F every 2 weeks</c:v>
                </c:pt>
              </c:strCache>
            </c:strRef>
          </c:cat>
          <c:val>
            <c:numRef>
              <c:f>'Summary Sheet'!$AA$100</c:f>
              <c:numCache>
                <c:formatCode>General</c:formatCode>
                <c:ptCount val="1"/>
                <c:pt idx="0">
                  <c:v>1</c:v>
                </c:pt>
              </c:numCache>
            </c:numRef>
          </c:val>
          <c:extLst>
            <c:ext xmlns:c16="http://schemas.microsoft.com/office/drawing/2014/chart" uri="{C3380CC4-5D6E-409C-BE32-E72D297353CC}">
              <c16:uniqueId val="{00000010-3928-4A3B-BBF7-29EF972F65AA}"/>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1 - Contact Standards</a:t>
            </a:r>
            <a:r>
              <a:rPr lang="en-US" baseline="0"/>
              <a:t> for Very High Risk Offenders (n = 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F9-48E6-BAF9-E7E48A4B63E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AF9-48E6-BAF9-E7E48A4B63E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AF9-48E6-BAF9-E7E48A4B63E3}"/>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AF9-48E6-BAF9-E7E48A4B63E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2AF9-48E6-BAF9-E7E48A4B63E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2AF9-48E6-BAF9-E7E48A4B63E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2AF9-48E6-BAF9-E7E48A4B63E3}"/>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2AF9-48E6-BAF9-E7E48A4B63E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Sheet'!$Z$103</c:f>
              <c:strCache>
                <c:ptCount val="1"/>
                <c:pt idx="0">
                  <c:v>As Needed</c:v>
                </c:pt>
              </c:strCache>
            </c:strRef>
          </c:cat>
          <c:val>
            <c:numRef>
              <c:f>'Summary Sheet'!$AA$103</c:f>
              <c:numCache>
                <c:formatCode>General</c:formatCode>
                <c:ptCount val="1"/>
                <c:pt idx="0">
                  <c:v>1</c:v>
                </c:pt>
              </c:numCache>
            </c:numRef>
          </c:val>
          <c:extLst>
            <c:ext xmlns:c16="http://schemas.microsoft.com/office/drawing/2014/chart" uri="{C3380CC4-5D6E-409C-BE32-E72D297353CC}">
              <c16:uniqueId val="{00000010-2AF9-48E6-BAF9-E7E48A4B63E3}"/>
            </c:ext>
          </c:extLst>
        </c:ser>
        <c:dLbls>
          <c:dLblPos val="in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Number of Counties with</a:t>
            </a:r>
            <a:r>
              <a:rPr lang="en-US" baseline="0"/>
              <a:t> </a:t>
            </a:r>
            <a:r>
              <a:rPr lang="en-US"/>
              <a:t>Problem Solving Courts by Court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Sheet'!$B$56:$B$60</c:f>
              <c:strCache>
                <c:ptCount val="5"/>
                <c:pt idx="0">
                  <c:v>Drug/Recovery</c:v>
                </c:pt>
                <c:pt idx="1">
                  <c:v>DUI</c:v>
                </c:pt>
                <c:pt idx="2">
                  <c:v>Mental Health/Wellness</c:v>
                </c:pt>
                <c:pt idx="3">
                  <c:v>Veterans</c:v>
                </c:pt>
                <c:pt idx="4">
                  <c:v>Prostitution</c:v>
                </c:pt>
              </c:strCache>
            </c:strRef>
          </c:cat>
          <c:val>
            <c:numRef>
              <c:f>'Summary Sheet'!$C$56:$C$60</c:f>
              <c:numCache>
                <c:formatCode>General</c:formatCode>
                <c:ptCount val="5"/>
                <c:pt idx="0">
                  <c:v>48</c:v>
                </c:pt>
                <c:pt idx="1">
                  <c:v>20</c:v>
                </c:pt>
                <c:pt idx="2">
                  <c:v>29</c:v>
                </c:pt>
                <c:pt idx="3">
                  <c:v>31</c:v>
                </c:pt>
                <c:pt idx="4">
                  <c:v>2</c:v>
                </c:pt>
              </c:numCache>
            </c:numRef>
          </c:val>
          <c:extLst>
            <c:ext xmlns:c16="http://schemas.microsoft.com/office/drawing/2014/chart" uri="{C3380CC4-5D6E-409C-BE32-E72D297353CC}">
              <c16:uniqueId val="{00000000-2CC2-436E-BD4B-AB957FE8F346}"/>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Average Caseload of Problem Solving Court by 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Sheet'!$E$62:$E$66</c:f>
              <c:strCache>
                <c:ptCount val="5"/>
                <c:pt idx="0">
                  <c:v>Drug/Recovery</c:v>
                </c:pt>
                <c:pt idx="1">
                  <c:v>DUI</c:v>
                </c:pt>
                <c:pt idx="2">
                  <c:v>Mental Health/Wellness</c:v>
                </c:pt>
                <c:pt idx="3">
                  <c:v>Veterans</c:v>
                </c:pt>
                <c:pt idx="4">
                  <c:v>Prostitution</c:v>
                </c:pt>
              </c:strCache>
            </c:strRef>
          </c:cat>
          <c:val>
            <c:numRef>
              <c:f>'Summary Sheet'!$F$62:$F$66</c:f>
              <c:numCache>
                <c:formatCode>0</c:formatCode>
                <c:ptCount val="5"/>
                <c:pt idx="0">
                  <c:v>27.375</c:v>
                </c:pt>
                <c:pt idx="1">
                  <c:v>30.8</c:v>
                </c:pt>
                <c:pt idx="2">
                  <c:v>24.551724137931036</c:v>
                </c:pt>
                <c:pt idx="3">
                  <c:v>18.612903225806452</c:v>
                </c:pt>
                <c:pt idx="4">
                  <c:v>34.5</c:v>
                </c:pt>
              </c:numCache>
            </c:numRef>
          </c:val>
          <c:extLst>
            <c:ext xmlns:c16="http://schemas.microsoft.com/office/drawing/2014/chart" uri="{C3380CC4-5D6E-409C-BE32-E72D297353CC}">
              <c16:uniqueId val="{00000000-5349-44A2-ADAE-172E9A3EC403}"/>
            </c:ext>
          </c:extLst>
        </c:ser>
        <c:dLbls>
          <c:dLblPos val="inEnd"/>
          <c:showLegendKey val="0"/>
          <c:showVal val="1"/>
          <c:showCatName val="0"/>
          <c:showSerName val="0"/>
          <c:showPercent val="0"/>
          <c:showBubbleSize val="0"/>
        </c:dLbls>
        <c:gapWidth val="41"/>
        <c:axId val="1417991968"/>
        <c:axId val="1323956160"/>
      </c:barChart>
      <c:catAx>
        <c:axId val="1417991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23956160"/>
        <c:crosses val="autoZero"/>
        <c:auto val="1"/>
        <c:lblAlgn val="ctr"/>
        <c:lblOffset val="100"/>
        <c:noMultiLvlLbl val="0"/>
      </c:catAx>
      <c:valAx>
        <c:axId val="132395616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41799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1 -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Sheet'!$E$218:$E$221</c:f>
              <c:strCache>
                <c:ptCount val="4"/>
                <c:pt idx="0">
                  <c:v>Prostitution</c:v>
                </c:pt>
                <c:pt idx="1">
                  <c:v>Veterans</c:v>
                </c:pt>
                <c:pt idx="2">
                  <c:v>Mental Health/Wellness</c:v>
                </c:pt>
                <c:pt idx="3">
                  <c:v>DUI</c:v>
                </c:pt>
              </c:strCache>
            </c:strRef>
          </c:cat>
          <c:val>
            <c:numRef>
              <c:f>'Summary Sheet'!$F$218:$F$221</c:f>
              <c:numCache>
                <c:formatCode>0</c:formatCode>
                <c:ptCount val="4"/>
                <c:pt idx="0">
                  <c:v>19</c:v>
                </c:pt>
                <c:pt idx="1">
                  <c:v>27</c:v>
                </c:pt>
                <c:pt idx="2">
                  <c:v>29</c:v>
                </c:pt>
                <c:pt idx="3">
                  <c:v>42</c:v>
                </c:pt>
              </c:numCache>
            </c:numRef>
          </c:val>
          <c:extLst>
            <c:ext xmlns:c16="http://schemas.microsoft.com/office/drawing/2014/chart" uri="{C3380CC4-5D6E-409C-BE32-E72D297353CC}">
              <c16:uniqueId val="{00000000-D831-4DB3-9E63-F7C934A99D08}"/>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Sheet'!$E$232:$E$236</c:f>
              <c:strCache>
                <c:ptCount val="5"/>
                <c:pt idx="0">
                  <c:v>Veterans</c:v>
                </c:pt>
                <c:pt idx="1">
                  <c:v>DUI</c:v>
                </c:pt>
                <c:pt idx="2">
                  <c:v>Mental Health/Wellness</c:v>
                </c:pt>
                <c:pt idx="3">
                  <c:v>Prostitution</c:v>
                </c:pt>
                <c:pt idx="4">
                  <c:v>Drug/Recovery</c:v>
                </c:pt>
              </c:strCache>
            </c:strRef>
          </c:cat>
          <c:val>
            <c:numRef>
              <c:f>'Summary Sheet'!$F$232:$F$236</c:f>
              <c:numCache>
                <c:formatCode>0</c:formatCode>
                <c:ptCount val="5"/>
                <c:pt idx="0">
                  <c:v>40</c:v>
                </c:pt>
                <c:pt idx="1">
                  <c:v>44</c:v>
                </c:pt>
                <c:pt idx="2">
                  <c:v>49</c:v>
                </c:pt>
                <c:pt idx="3">
                  <c:v>50</c:v>
                </c:pt>
                <c:pt idx="4">
                  <c:v>63</c:v>
                </c:pt>
              </c:numCache>
            </c:numRef>
          </c:val>
          <c:extLst>
            <c:ext xmlns:c16="http://schemas.microsoft.com/office/drawing/2014/chart" uri="{C3380CC4-5D6E-409C-BE32-E72D297353CC}">
              <c16:uniqueId val="{00000000-1DEF-4420-860B-F5CDBC3F6260}"/>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2A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Sheet'!$E$247:$E$249</c:f>
              <c:strCache>
                <c:ptCount val="3"/>
                <c:pt idx="0">
                  <c:v>Veterans (3)</c:v>
                </c:pt>
                <c:pt idx="1">
                  <c:v>Mental Health/Wellness (4)</c:v>
                </c:pt>
                <c:pt idx="2">
                  <c:v>Drug/Recovery (4)</c:v>
                </c:pt>
              </c:strCache>
            </c:strRef>
          </c:cat>
          <c:val>
            <c:numRef>
              <c:f>'Summary Sheet'!$F$247:$F$249</c:f>
              <c:numCache>
                <c:formatCode>0</c:formatCode>
                <c:ptCount val="3"/>
                <c:pt idx="0">
                  <c:v>12.666666666666666</c:v>
                </c:pt>
                <c:pt idx="1">
                  <c:v>22.5</c:v>
                </c:pt>
                <c:pt idx="2">
                  <c:v>24.25</c:v>
                </c:pt>
              </c:numCache>
            </c:numRef>
          </c:val>
          <c:extLst>
            <c:ext xmlns:c16="http://schemas.microsoft.com/office/drawing/2014/chart" uri="{C3380CC4-5D6E-409C-BE32-E72D297353CC}">
              <c16:uniqueId val="{00000000-6226-443C-977C-E38F0FFA28F9}"/>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3 -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Sheet'!$E$262:$E$265</c:f>
              <c:strCache>
                <c:ptCount val="4"/>
                <c:pt idx="0">
                  <c:v>Veterans (9)</c:v>
                </c:pt>
                <c:pt idx="1">
                  <c:v>Mental Health/Wellness (9)</c:v>
                </c:pt>
                <c:pt idx="2">
                  <c:v>DUI (5)</c:v>
                </c:pt>
                <c:pt idx="3">
                  <c:v>Drug/Recovery (11)</c:v>
                </c:pt>
              </c:strCache>
            </c:strRef>
          </c:cat>
          <c:val>
            <c:numRef>
              <c:f>'Summary Sheet'!$F$262:$F$265</c:f>
              <c:numCache>
                <c:formatCode>0</c:formatCode>
                <c:ptCount val="4"/>
                <c:pt idx="0">
                  <c:v>13.333333333333334</c:v>
                </c:pt>
                <c:pt idx="1">
                  <c:v>25</c:v>
                </c:pt>
                <c:pt idx="2">
                  <c:v>28.6</c:v>
                </c:pt>
                <c:pt idx="3">
                  <c:v>31.272727272727273</c:v>
                </c:pt>
              </c:numCache>
            </c:numRef>
          </c:val>
          <c:extLst>
            <c:ext xmlns:c16="http://schemas.microsoft.com/office/drawing/2014/chart" uri="{C3380CC4-5D6E-409C-BE32-E72D297353CC}">
              <c16:uniqueId val="{00000000-516B-47D9-8D93-3CD5B0E15B4B}"/>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4 -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Sheet'!$E$277:$E$280</c:f>
              <c:strCache>
                <c:ptCount val="4"/>
                <c:pt idx="0">
                  <c:v>Drug/Recovery (6)</c:v>
                </c:pt>
                <c:pt idx="1">
                  <c:v>DUI (2)</c:v>
                </c:pt>
                <c:pt idx="2">
                  <c:v>Mental Health/Wellness (5)</c:v>
                </c:pt>
                <c:pt idx="3">
                  <c:v>Veterans (6)</c:v>
                </c:pt>
              </c:strCache>
            </c:strRef>
          </c:cat>
          <c:val>
            <c:numRef>
              <c:f>'Summary Sheet'!$F$277:$F$280</c:f>
              <c:numCache>
                <c:formatCode>0</c:formatCode>
                <c:ptCount val="4"/>
                <c:pt idx="0">
                  <c:v>25.666666666666668</c:v>
                </c:pt>
                <c:pt idx="1">
                  <c:v>41</c:v>
                </c:pt>
                <c:pt idx="2">
                  <c:v>17.600000000000001</c:v>
                </c:pt>
                <c:pt idx="3">
                  <c:v>16.5</c:v>
                </c:pt>
              </c:numCache>
            </c:numRef>
          </c:val>
          <c:extLst>
            <c:ext xmlns:c16="http://schemas.microsoft.com/office/drawing/2014/chart" uri="{C3380CC4-5D6E-409C-BE32-E72D297353CC}">
              <c16:uniqueId val="{00000000-3CF0-42F8-BC42-783E30BD7A8D}"/>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5 -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Sheet'!$H$218:$H$221</c:f>
              <c:strCache>
                <c:ptCount val="4"/>
                <c:pt idx="0">
                  <c:v>Veterans (5)</c:v>
                </c:pt>
                <c:pt idx="1">
                  <c:v>Mental Health/Wellness (3)</c:v>
                </c:pt>
                <c:pt idx="2">
                  <c:v>Drug/Recovery (5)</c:v>
                </c:pt>
                <c:pt idx="3">
                  <c:v>DUI (4)</c:v>
                </c:pt>
              </c:strCache>
            </c:strRef>
          </c:cat>
          <c:val>
            <c:numRef>
              <c:f>'Summary Sheet'!$I$218:$I$221</c:f>
              <c:numCache>
                <c:formatCode>0</c:formatCode>
                <c:ptCount val="4"/>
                <c:pt idx="0">
                  <c:v>18.2</c:v>
                </c:pt>
                <c:pt idx="1">
                  <c:v>22</c:v>
                </c:pt>
                <c:pt idx="2">
                  <c:v>31.6</c:v>
                </c:pt>
                <c:pt idx="3">
                  <c:v>33.25</c:v>
                </c:pt>
              </c:numCache>
            </c:numRef>
          </c:val>
          <c:extLst>
            <c:ext xmlns:c16="http://schemas.microsoft.com/office/drawing/2014/chart" uri="{C3380CC4-5D6E-409C-BE32-E72D297353CC}">
              <c16:uniqueId val="{00000000-2F5E-4851-8327-04061EC652E9}"/>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Average</a:t>
            </a:r>
            <a:r>
              <a:rPr lang="en-US" baseline="0"/>
              <a:t> Caseloads by Risk Level</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v>Reported</c:v>
          </c:tx>
          <c:spPr>
            <a:gradFill>
              <a:gsLst>
                <a:gs pos="0">
                  <a:schemeClr val="accent5">
                    <a:shade val="76000"/>
                  </a:schemeClr>
                </a:gs>
                <a:gs pos="100000">
                  <a:schemeClr val="accent5">
                    <a:shade val="76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Sheet'!$F$48:$F$53</c:f>
              <c:numCache>
                <c:formatCode>0</c:formatCode>
                <c:ptCount val="6"/>
                <c:pt idx="0">
                  <c:v>279.60714285714283</c:v>
                </c:pt>
                <c:pt idx="1">
                  <c:v>77.900000000000006</c:v>
                </c:pt>
                <c:pt idx="2">
                  <c:v>71.888888888888886</c:v>
                </c:pt>
                <c:pt idx="3">
                  <c:v>48.846153846153847</c:v>
                </c:pt>
                <c:pt idx="4">
                  <c:v>30</c:v>
                </c:pt>
                <c:pt idx="5">
                  <c:v>84.333333333333329</c:v>
                </c:pt>
              </c:numCache>
            </c:numRef>
          </c:val>
          <c:extLst>
            <c:ext xmlns:c16="http://schemas.microsoft.com/office/drawing/2014/chart" uri="{C3380CC4-5D6E-409C-BE32-E72D297353CC}">
              <c16:uniqueId val="{00000000-C595-4498-B56A-27011582DCD6}"/>
            </c:ext>
          </c:extLst>
        </c:ser>
        <c:ser>
          <c:idx val="1"/>
          <c:order val="1"/>
          <c:tx>
            <c:v>APPA Standard</c:v>
          </c:tx>
          <c:spPr>
            <a:gradFill>
              <a:gsLst>
                <a:gs pos="0">
                  <a:schemeClr val="accent5">
                    <a:tint val="77000"/>
                  </a:schemeClr>
                </a:gs>
                <a:gs pos="100000">
                  <a:schemeClr val="accent5">
                    <a:tint val="77000"/>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Sheet'!$B$63:$B$68</c:f>
              <c:strCache>
                <c:ptCount val="6"/>
                <c:pt idx="0">
                  <c:v>Low</c:v>
                </c:pt>
                <c:pt idx="1">
                  <c:v>Moderate </c:v>
                </c:pt>
                <c:pt idx="2">
                  <c:v>Moderate &amp; High</c:v>
                </c:pt>
                <c:pt idx="3">
                  <c:v>High </c:v>
                </c:pt>
                <c:pt idx="4">
                  <c:v>Very High </c:v>
                </c:pt>
                <c:pt idx="5">
                  <c:v>Mixed</c:v>
                </c:pt>
              </c:strCache>
            </c:strRef>
          </c:cat>
          <c:val>
            <c:numRef>
              <c:f>'Summary Sheet'!$C$63:$C$68</c:f>
              <c:numCache>
                <c:formatCode>General</c:formatCode>
                <c:ptCount val="6"/>
                <c:pt idx="0">
                  <c:v>200</c:v>
                </c:pt>
                <c:pt idx="1">
                  <c:v>50</c:v>
                </c:pt>
                <c:pt idx="2">
                  <c:v>50</c:v>
                </c:pt>
                <c:pt idx="3">
                  <c:v>50</c:v>
                </c:pt>
                <c:pt idx="4">
                  <c:v>20</c:v>
                </c:pt>
              </c:numCache>
            </c:numRef>
          </c:val>
          <c:extLst>
            <c:ext xmlns:c16="http://schemas.microsoft.com/office/drawing/2014/chart" uri="{C3380CC4-5D6E-409C-BE32-E72D297353CC}">
              <c16:uniqueId val="{00000001-C595-4498-B56A-27011582DCD6}"/>
            </c:ext>
          </c:extLst>
        </c:ser>
        <c:dLbls>
          <c:dLblPos val="inEnd"/>
          <c:showLegendKey val="0"/>
          <c:showVal val="1"/>
          <c:showCatName val="0"/>
          <c:showSerName val="0"/>
          <c:showPercent val="0"/>
          <c:showBubbleSize val="0"/>
        </c:dLbls>
        <c:gapWidth val="41"/>
        <c:axId val="1384347824"/>
        <c:axId val="1303672800"/>
      </c:barChart>
      <c:catAx>
        <c:axId val="138434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1303672800"/>
        <c:crosses val="autoZero"/>
        <c:auto val="1"/>
        <c:lblAlgn val="ctr"/>
        <c:lblOffset val="100"/>
        <c:noMultiLvlLbl val="0"/>
      </c:catAx>
      <c:valAx>
        <c:axId val="13036728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38434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6 -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Sheet'!$H$232:$H$235</c:f>
              <c:strCache>
                <c:ptCount val="4"/>
                <c:pt idx="0">
                  <c:v>Drug/Recovery (13)</c:v>
                </c:pt>
                <c:pt idx="1">
                  <c:v>DUI (2)</c:v>
                </c:pt>
                <c:pt idx="2">
                  <c:v>Mental Health/Wellness (3)</c:v>
                </c:pt>
                <c:pt idx="3">
                  <c:v>Veterans (6)</c:v>
                </c:pt>
              </c:strCache>
            </c:strRef>
          </c:cat>
          <c:val>
            <c:numRef>
              <c:f>'Summary Sheet'!$I$232:$I$235</c:f>
              <c:numCache>
                <c:formatCode>0</c:formatCode>
                <c:ptCount val="4"/>
                <c:pt idx="0">
                  <c:v>21.76923076923077</c:v>
                </c:pt>
                <c:pt idx="1">
                  <c:v>23.5</c:v>
                </c:pt>
                <c:pt idx="2">
                  <c:v>25.333333333333332</c:v>
                </c:pt>
                <c:pt idx="3">
                  <c:v>27</c:v>
                </c:pt>
              </c:numCache>
            </c:numRef>
          </c:val>
          <c:extLst>
            <c:ext xmlns:c16="http://schemas.microsoft.com/office/drawing/2014/chart" uri="{C3380CC4-5D6E-409C-BE32-E72D297353CC}">
              <c16:uniqueId val="{00000000-9A89-4A3D-A4A6-87F18F403CE1}"/>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7 -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Sheet'!$H$247:$H$249</c:f>
              <c:strCache>
                <c:ptCount val="3"/>
                <c:pt idx="0">
                  <c:v>Mental Health/Wellness (2)</c:v>
                </c:pt>
                <c:pt idx="1">
                  <c:v>DUI (3)</c:v>
                </c:pt>
                <c:pt idx="2">
                  <c:v>Drug/Recovery (3)</c:v>
                </c:pt>
              </c:strCache>
            </c:strRef>
          </c:cat>
          <c:val>
            <c:numRef>
              <c:f>'Summary Sheet'!$I$247:$I$249</c:f>
              <c:numCache>
                <c:formatCode>0</c:formatCode>
                <c:ptCount val="3"/>
                <c:pt idx="0">
                  <c:v>14.5</c:v>
                </c:pt>
                <c:pt idx="1">
                  <c:v>15</c:v>
                </c:pt>
                <c:pt idx="2">
                  <c:v>16.666666666666668</c:v>
                </c:pt>
              </c:numCache>
            </c:numRef>
          </c:val>
          <c:extLst>
            <c:ext xmlns:c16="http://schemas.microsoft.com/office/drawing/2014/chart" uri="{C3380CC4-5D6E-409C-BE32-E72D297353CC}">
              <c16:uniqueId val="{00000000-8EE3-4682-AA44-3D2564F4A4FD}"/>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Class 8 - Average Caseload by Problem Solving Court</a:t>
            </a:r>
            <a:r>
              <a:rPr lang="en-US" baseline="0"/>
              <a:t> </a:t>
            </a:r>
            <a:r>
              <a:rPr lang="en-US"/>
              <a:t>Type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5"/>
                </a:gs>
                <a:gs pos="100000">
                  <a:schemeClr val="accent5">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 Sheet'!$H$262:$H$264</c:f>
              <c:strCache>
                <c:ptCount val="3"/>
                <c:pt idx="0">
                  <c:v>Drug/Recovery (3)</c:v>
                </c:pt>
                <c:pt idx="1">
                  <c:v>DUI (2)</c:v>
                </c:pt>
                <c:pt idx="2">
                  <c:v>Mental Health/Wellness (1)</c:v>
                </c:pt>
              </c:strCache>
            </c:strRef>
          </c:cat>
          <c:val>
            <c:numRef>
              <c:f>'Summary Sheet'!$I$262:$I$264</c:f>
              <c:numCache>
                <c:formatCode>0</c:formatCode>
                <c:ptCount val="3"/>
                <c:pt idx="0">
                  <c:v>35</c:v>
                </c:pt>
                <c:pt idx="1">
                  <c:v>40</c:v>
                </c:pt>
                <c:pt idx="2">
                  <c:v>60</c:v>
                </c:pt>
              </c:numCache>
            </c:numRef>
          </c:val>
          <c:extLst>
            <c:ext xmlns:c16="http://schemas.microsoft.com/office/drawing/2014/chart" uri="{C3380CC4-5D6E-409C-BE32-E72D297353CC}">
              <c16:uniqueId val="{00000000-F193-4028-94F7-15EB75258AC5}"/>
            </c:ext>
          </c:extLst>
        </c:ser>
        <c:dLbls>
          <c:dLblPos val="inEnd"/>
          <c:showLegendKey val="0"/>
          <c:showVal val="1"/>
          <c:showCatName val="0"/>
          <c:showSerName val="0"/>
          <c:showPercent val="0"/>
          <c:showBubbleSize val="0"/>
        </c:dLbls>
        <c:gapWidth val="41"/>
        <c:axId val="831060032"/>
        <c:axId val="831069752"/>
      </c:barChart>
      <c:catAx>
        <c:axId val="831060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31069752"/>
        <c:crosses val="autoZero"/>
        <c:auto val="1"/>
        <c:lblAlgn val="ctr"/>
        <c:lblOffset val="100"/>
        <c:noMultiLvlLbl val="0"/>
      </c:catAx>
      <c:valAx>
        <c:axId val="8310697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83106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All Counties Probation Officer "Other Duties" (n = 66)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Sheet'!$B$71:$B$86</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Sheet'!$C$71:$C$86</c:f>
              <c:numCache>
                <c:formatCode>General</c:formatCode>
                <c:ptCount val="16"/>
                <c:pt idx="0">
                  <c:v>62</c:v>
                </c:pt>
                <c:pt idx="1">
                  <c:v>56</c:v>
                </c:pt>
                <c:pt idx="2">
                  <c:v>13</c:v>
                </c:pt>
                <c:pt idx="3">
                  <c:v>29</c:v>
                </c:pt>
                <c:pt idx="4">
                  <c:v>55</c:v>
                </c:pt>
                <c:pt idx="5">
                  <c:v>59</c:v>
                </c:pt>
                <c:pt idx="6">
                  <c:v>60</c:v>
                </c:pt>
                <c:pt idx="7">
                  <c:v>40</c:v>
                </c:pt>
                <c:pt idx="8">
                  <c:v>27</c:v>
                </c:pt>
                <c:pt idx="9">
                  <c:v>58</c:v>
                </c:pt>
                <c:pt idx="10">
                  <c:v>13</c:v>
                </c:pt>
                <c:pt idx="11">
                  <c:v>55</c:v>
                </c:pt>
                <c:pt idx="12">
                  <c:v>58</c:v>
                </c:pt>
                <c:pt idx="13">
                  <c:v>43</c:v>
                </c:pt>
                <c:pt idx="14">
                  <c:v>55</c:v>
                </c:pt>
                <c:pt idx="15">
                  <c:v>45</c:v>
                </c:pt>
              </c:numCache>
            </c:numRef>
          </c:val>
          <c:extLst>
            <c:ext xmlns:c16="http://schemas.microsoft.com/office/drawing/2014/chart" uri="{C3380CC4-5D6E-409C-BE32-E72D297353CC}">
              <c16:uniqueId val="{00000000-CB33-4751-B559-85C75C76F6E2}"/>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2A Probation Officer "Other Duties" (n =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Sheet'!$B$126:$B$141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Sheet'!$C$126:$C$141</c:f>
              <c:numCache>
                <c:formatCode>General</c:formatCode>
                <c:ptCount val="16"/>
                <c:pt idx="0">
                  <c:v>3</c:v>
                </c:pt>
                <c:pt idx="1">
                  <c:v>2</c:v>
                </c:pt>
                <c:pt idx="2">
                  <c:v>0</c:v>
                </c:pt>
                <c:pt idx="3">
                  <c:v>1</c:v>
                </c:pt>
                <c:pt idx="4">
                  <c:v>4</c:v>
                </c:pt>
                <c:pt idx="5">
                  <c:v>4</c:v>
                </c:pt>
                <c:pt idx="6">
                  <c:v>4</c:v>
                </c:pt>
                <c:pt idx="7">
                  <c:v>3</c:v>
                </c:pt>
                <c:pt idx="8">
                  <c:v>0</c:v>
                </c:pt>
                <c:pt idx="9">
                  <c:v>2</c:v>
                </c:pt>
                <c:pt idx="10">
                  <c:v>0</c:v>
                </c:pt>
                <c:pt idx="11">
                  <c:v>3</c:v>
                </c:pt>
                <c:pt idx="12">
                  <c:v>2</c:v>
                </c:pt>
                <c:pt idx="13">
                  <c:v>0</c:v>
                </c:pt>
                <c:pt idx="14">
                  <c:v>3</c:v>
                </c:pt>
                <c:pt idx="15">
                  <c:v>3</c:v>
                </c:pt>
              </c:numCache>
            </c:numRef>
          </c:val>
          <c:extLst>
            <c:ext xmlns:c16="http://schemas.microsoft.com/office/drawing/2014/chart" uri="{C3380CC4-5D6E-409C-BE32-E72D297353CC}">
              <c16:uniqueId val="{00000000-A2BF-4BD9-97A3-C763186B908D}"/>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3 Probation Officer "Other Duties" (n = 11)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Sheet'!$E$126:$E$141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Sheet'!$F$126:$F$141</c:f>
              <c:numCache>
                <c:formatCode>General</c:formatCode>
                <c:ptCount val="16"/>
                <c:pt idx="0">
                  <c:v>10</c:v>
                </c:pt>
                <c:pt idx="1">
                  <c:v>9</c:v>
                </c:pt>
                <c:pt idx="2">
                  <c:v>1</c:v>
                </c:pt>
                <c:pt idx="3">
                  <c:v>5</c:v>
                </c:pt>
                <c:pt idx="4">
                  <c:v>9</c:v>
                </c:pt>
                <c:pt idx="5">
                  <c:v>11</c:v>
                </c:pt>
                <c:pt idx="6">
                  <c:v>8</c:v>
                </c:pt>
                <c:pt idx="7">
                  <c:v>10</c:v>
                </c:pt>
                <c:pt idx="8">
                  <c:v>8</c:v>
                </c:pt>
                <c:pt idx="9">
                  <c:v>9</c:v>
                </c:pt>
                <c:pt idx="10">
                  <c:v>1</c:v>
                </c:pt>
                <c:pt idx="11">
                  <c:v>11</c:v>
                </c:pt>
                <c:pt idx="12">
                  <c:v>11</c:v>
                </c:pt>
                <c:pt idx="13">
                  <c:v>8</c:v>
                </c:pt>
                <c:pt idx="14">
                  <c:v>10</c:v>
                </c:pt>
                <c:pt idx="15">
                  <c:v>8</c:v>
                </c:pt>
              </c:numCache>
            </c:numRef>
          </c:val>
          <c:extLst>
            <c:ext xmlns:c16="http://schemas.microsoft.com/office/drawing/2014/chart" uri="{C3380CC4-5D6E-409C-BE32-E72D297353CC}">
              <c16:uniqueId val="{00000000-A834-4BDD-82A5-E1EA0D08A86E}"/>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4 Probation Officer "Other Duties" (n = 9)</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Sheet'!$H$126:$H$141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Sheet'!$I$126:$I$141</c:f>
              <c:numCache>
                <c:formatCode>General</c:formatCode>
                <c:ptCount val="16"/>
                <c:pt idx="0">
                  <c:v>8</c:v>
                </c:pt>
                <c:pt idx="1">
                  <c:v>8</c:v>
                </c:pt>
                <c:pt idx="2">
                  <c:v>1</c:v>
                </c:pt>
                <c:pt idx="3">
                  <c:v>3</c:v>
                </c:pt>
                <c:pt idx="4">
                  <c:v>8</c:v>
                </c:pt>
                <c:pt idx="5">
                  <c:v>6</c:v>
                </c:pt>
                <c:pt idx="6">
                  <c:v>8</c:v>
                </c:pt>
                <c:pt idx="7">
                  <c:v>4</c:v>
                </c:pt>
                <c:pt idx="8">
                  <c:v>1</c:v>
                </c:pt>
                <c:pt idx="9">
                  <c:v>8</c:v>
                </c:pt>
                <c:pt idx="10">
                  <c:v>1</c:v>
                </c:pt>
                <c:pt idx="11">
                  <c:v>8</c:v>
                </c:pt>
                <c:pt idx="12">
                  <c:v>8</c:v>
                </c:pt>
                <c:pt idx="13">
                  <c:v>4</c:v>
                </c:pt>
                <c:pt idx="14">
                  <c:v>7</c:v>
                </c:pt>
                <c:pt idx="15">
                  <c:v>3</c:v>
                </c:pt>
              </c:numCache>
            </c:numRef>
          </c:val>
          <c:extLst>
            <c:ext xmlns:c16="http://schemas.microsoft.com/office/drawing/2014/chart" uri="{C3380CC4-5D6E-409C-BE32-E72D297353CC}">
              <c16:uniqueId val="{00000000-F221-41C5-B117-D53EEFAD7EC3}"/>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5 Probation Officer "Other Duties" (n = 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Sheet'!$K$126:$K$141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Sheet'!$L$126:$L$141</c:f>
              <c:numCache>
                <c:formatCode>General</c:formatCode>
                <c:ptCount val="16"/>
                <c:pt idx="0">
                  <c:v>5</c:v>
                </c:pt>
                <c:pt idx="1">
                  <c:v>5</c:v>
                </c:pt>
                <c:pt idx="2">
                  <c:v>2</c:v>
                </c:pt>
                <c:pt idx="3">
                  <c:v>2</c:v>
                </c:pt>
                <c:pt idx="4">
                  <c:v>6</c:v>
                </c:pt>
                <c:pt idx="5">
                  <c:v>6</c:v>
                </c:pt>
                <c:pt idx="6">
                  <c:v>6</c:v>
                </c:pt>
                <c:pt idx="7">
                  <c:v>3</c:v>
                </c:pt>
                <c:pt idx="8">
                  <c:v>2</c:v>
                </c:pt>
                <c:pt idx="9">
                  <c:v>6</c:v>
                </c:pt>
                <c:pt idx="10">
                  <c:v>2</c:v>
                </c:pt>
                <c:pt idx="11">
                  <c:v>4</c:v>
                </c:pt>
                <c:pt idx="12">
                  <c:v>5</c:v>
                </c:pt>
                <c:pt idx="13">
                  <c:v>3</c:v>
                </c:pt>
                <c:pt idx="14">
                  <c:v>4</c:v>
                </c:pt>
                <c:pt idx="15">
                  <c:v>6</c:v>
                </c:pt>
              </c:numCache>
            </c:numRef>
          </c:val>
          <c:extLst>
            <c:ext xmlns:c16="http://schemas.microsoft.com/office/drawing/2014/chart" uri="{C3380CC4-5D6E-409C-BE32-E72D297353CC}">
              <c16:uniqueId val="{00000000-47EF-4134-ADC3-C2C48008FC84}"/>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6 Probation Officer "Other Duties" (n = 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Sheet'!$N$126:$N$141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Sheet'!$O$126:$O$141</c:f>
              <c:numCache>
                <c:formatCode>General</c:formatCode>
                <c:ptCount val="16"/>
                <c:pt idx="0">
                  <c:v>24</c:v>
                </c:pt>
                <c:pt idx="1">
                  <c:v>22</c:v>
                </c:pt>
                <c:pt idx="2">
                  <c:v>5</c:v>
                </c:pt>
                <c:pt idx="3">
                  <c:v>10</c:v>
                </c:pt>
                <c:pt idx="4">
                  <c:v>22</c:v>
                </c:pt>
                <c:pt idx="5">
                  <c:v>21</c:v>
                </c:pt>
                <c:pt idx="6">
                  <c:v>23</c:v>
                </c:pt>
                <c:pt idx="7">
                  <c:v>16</c:v>
                </c:pt>
                <c:pt idx="8">
                  <c:v>12</c:v>
                </c:pt>
                <c:pt idx="9">
                  <c:v>23</c:v>
                </c:pt>
                <c:pt idx="10">
                  <c:v>5</c:v>
                </c:pt>
                <c:pt idx="11">
                  <c:v>20</c:v>
                </c:pt>
                <c:pt idx="12">
                  <c:v>22</c:v>
                </c:pt>
                <c:pt idx="13">
                  <c:v>19</c:v>
                </c:pt>
                <c:pt idx="14">
                  <c:v>20</c:v>
                </c:pt>
                <c:pt idx="15">
                  <c:v>17</c:v>
                </c:pt>
              </c:numCache>
            </c:numRef>
          </c:val>
          <c:extLst>
            <c:ext xmlns:c16="http://schemas.microsoft.com/office/drawing/2014/chart" uri="{C3380CC4-5D6E-409C-BE32-E72D297353CC}">
              <c16:uniqueId val="{00000000-7311-4747-9BAC-AFF99ED0D3FE}"/>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Class 7 Probation Officer "Other Duties" (n =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Sheet'!$Q$126:$Q$141</c:f>
              <c:strCache>
                <c:ptCount val="16"/>
                <c:pt idx="0">
                  <c:v>Arrest/Warrant Service/Searches</c:v>
                </c:pt>
                <c:pt idx="1">
                  <c:v>Court Hearings</c:v>
                </c:pt>
                <c:pt idx="2">
                  <c:v>Courtroom Security</c:v>
                </c:pt>
                <c:pt idx="3">
                  <c:v>CRNs</c:v>
                </c:pt>
                <c:pt idx="4">
                  <c:v>Departmental Instructors</c:v>
                </c:pt>
                <c:pt idx="5">
                  <c:v>DNA Registration</c:v>
                </c:pt>
                <c:pt idx="6">
                  <c:v>Drug Testing</c:v>
                </c:pt>
                <c:pt idx="7">
                  <c:v>Duty Days</c:v>
                </c:pt>
                <c:pt idx="8">
                  <c:v>Group/Class Facilitators</c:v>
                </c:pt>
                <c:pt idx="9">
                  <c:v>Intakes</c:v>
                </c:pt>
                <c:pt idx="10">
                  <c:v>Office Maintenance </c:v>
                </c:pt>
                <c:pt idx="11">
                  <c:v>Parole Investigations</c:v>
                </c:pt>
                <c:pt idx="12">
                  <c:v>PSI Reports</c:v>
                </c:pt>
                <c:pt idx="13">
                  <c:v>Sentencing Guidelines</c:v>
                </c:pt>
                <c:pt idx="14">
                  <c:v>SORNA Registration</c:v>
                </c:pt>
                <c:pt idx="15">
                  <c:v>Transports/Extradition</c:v>
                </c:pt>
              </c:strCache>
            </c:strRef>
          </c:cat>
          <c:val>
            <c:numRef>
              <c:f>'Summary Sheet'!$R$126:$R$141</c:f>
              <c:numCache>
                <c:formatCode>General</c:formatCode>
                <c:ptCount val="16"/>
                <c:pt idx="0">
                  <c:v>4</c:v>
                </c:pt>
                <c:pt idx="1">
                  <c:v>4</c:v>
                </c:pt>
                <c:pt idx="2">
                  <c:v>1</c:v>
                </c:pt>
                <c:pt idx="3">
                  <c:v>4</c:v>
                </c:pt>
                <c:pt idx="4">
                  <c:v>4</c:v>
                </c:pt>
                <c:pt idx="5">
                  <c:v>4</c:v>
                </c:pt>
                <c:pt idx="6">
                  <c:v>4</c:v>
                </c:pt>
                <c:pt idx="7">
                  <c:v>1</c:v>
                </c:pt>
                <c:pt idx="8">
                  <c:v>3</c:v>
                </c:pt>
                <c:pt idx="9">
                  <c:v>4</c:v>
                </c:pt>
                <c:pt idx="10">
                  <c:v>2</c:v>
                </c:pt>
                <c:pt idx="11">
                  <c:v>4</c:v>
                </c:pt>
                <c:pt idx="12">
                  <c:v>4</c:v>
                </c:pt>
                <c:pt idx="13">
                  <c:v>4</c:v>
                </c:pt>
                <c:pt idx="14">
                  <c:v>4</c:v>
                </c:pt>
                <c:pt idx="15">
                  <c:v>4</c:v>
                </c:pt>
              </c:numCache>
            </c:numRef>
          </c:val>
          <c:extLst>
            <c:ext xmlns:c16="http://schemas.microsoft.com/office/drawing/2014/chart" uri="{C3380CC4-5D6E-409C-BE32-E72D297353CC}">
              <c16:uniqueId val="{00000000-5C66-4E99-83CE-614D2DE49DA9}"/>
            </c:ext>
          </c:extLst>
        </c:ser>
        <c:dLbls>
          <c:dLblPos val="outEnd"/>
          <c:showLegendKey val="0"/>
          <c:showVal val="1"/>
          <c:showCatName val="0"/>
          <c:showSerName val="0"/>
          <c:showPercent val="0"/>
          <c:showBubbleSize val="0"/>
        </c:dLbls>
        <c:gapWidth val="219"/>
        <c:overlap val="-27"/>
        <c:axId val="633934720"/>
        <c:axId val="633935440"/>
      </c:barChart>
      <c:catAx>
        <c:axId val="63393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5440"/>
        <c:crosses val="autoZero"/>
        <c:auto val="1"/>
        <c:lblAlgn val="ctr"/>
        <c:lblOffset val="100"/>
        <c:noMultiLvlLbl val="0"/>
      </c:catAx>
      <c:valAx>
        <c:axId val="63393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Coutnies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93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 id="18">
  <a:schemeClr val="accent5"/>
</cs:colorStyle>
</file>

<file path=xl/charts/colors18.xml><?xml version="1.0" encoding="utf-8"?>
<cs:colorStyle xmlns:cs="http://schemas.microsoft.com/office/drawing/2012/chartStyle" xmlns:a="http://schemas.openxmlformats.org/drawingml/2006/main" meth="withinLinear" id="18">
  <a:schemeClr val="accent5"/>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20.xml><?xml version="1.0" encoding="utf-8"?>
<cs:colorStyle xmlns:cs="http://schemas.microsoft.com/office/drawing/2012/chartStyle" xmlns:a="http://schemas.openxmlformats.org/drawingml/2006/main" meth="withinLinear" id="18">
  <a:schemeClr val="accent5"/>
</cs:colorStyle>
</file>

<file path=xl/charts/colors21.xml><?xml version="1.0" encoding="utf-8"?>
<cs:colorStyle xmlns:cs="http://schemas.microsoft.com/office/drawing/2012/chartStyle" xmlns:a="http://schemas.openxmlformats.org/drawingml/2006/main" meth="withinLinear" id="18">
  <a:schemeClr val="accent5"/>
</cs:colorStyle>
</file>

<file path=xl/charts/colors22.xml><?xml version="1.0" encoding="utf-8"?>
<cs:colorStyle xmlns:cs="http://schemas.microsoft.com/office/drawing/2012/chartStyle" xmlns:a="http://schemas.openxmlformats.org/drawingml/2006/main" meth="withinLinear" id="18">
  <a:schemeClr val="accent5"/>
</cs:colorStyle>
</file>

<file path=xl/charts/colors23.xml><?xml version="1.0" encoding="utf-8"?>
<cs:colorStyle xmlns:cs="http://schemas.microsoft.com/office/drawing/2012/chartStyle" xmlns:a="http://schemas.openxmlformats.org/drawingml/2006/main" meth="withinLinear" id="18">
  <a:schemeClr val="accent5"/>
</cs:colorStyle>
</file>

<file path=xl/charts/colors24.xml><?xml version="1.0" encoding="utf-8"?>
<cs:colorStyle xmlns:cs="http://schemas.microsoft.com/office/drawing/2012/chartStyle" xmlns:a="http://schemas.openxmlformats.org/drawingml/2006/main" meth="withinLinear" id="18">
  <a:schemeClr val="accent5"/>
</cs:colorStyle>
</file>

<file path=xl/charts/colors25.xml><?xml version="1.0" encoding="utf-8"?>
<cs:colorStyle xmlns:cs="http://schemas.microsoft.com/office/drawing/2012/chartStyle" xmlns:a="http://schemas.openxmlformats.org/drawingml/2006/main" meth="withinLinear" id="18">
  <a:schemeClr val="accent5"/>
</cs:colorStyle>
</file>

<file path=xl/charts/colors26.xml><?xml version="1.0" encoding="utf-8"?>
<cs:colorStyle xmlns:cs="http://schemas.microsoft.com/office/drawing/2012/chartStyle" xmlns:a="http://schemas.openxmlformats.org/drawingml/2006/main" meth="withinLinear" id="18">
  <a:schemeClr val="accent5"/>
</cs:colorStyle>
</file>

<file path=xl/charts/colors27.xml><?xml version="1.0" encoding="utf-8"?>
<cs:colorStyle xmlns:cs="http://schemas.microsoft.com/office/drawing/2012/chartStyle" xmlns:a="http://schemas.openxmlformats.org/drawingml/2006/main" meth="withinLinear" id="18">
  <a:schemeClr val="accent5"/>
</cs:colorStyle>
</file>

<file path=xl/charts/colors28.xml><?xml version="1.0" encoding="utf-8"?>
<cs:colorStyle xmlns:cs="http://schemas.microsoft.com/office/drawing/2012/chartStyle" xmlns:a="http://schemas.openxmlformats.org/drawingml/2006/main" meth="withinLinear" id="18">
  <a:schemeClr val="accent5"/>
</cs:colorStyle>
</file>

<file path=xl/charts/colors29.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30.xml><?xml version="1.0" encoding="utf-8"?>
<cs:colorStyle xmlns:cs="http://schemas.microsoft.com/office/drawing/2012/chartStyle" xmlns:a="http://schemas.openxmlformats.org/drawingml/2006/main" meth="withinLinear" id="18">
  <a:schemeClr val="accent5"/>
</cs:colorStyle>
</file>

<file path=xl/charts/colors31.xml><?xml version="1.0" encoding="utf-8"?>
<cs:colorStyle xmlns:cs="http://schemas.microsoft.com/office/drawing/2012/chartStyle" xmlns:a="http://schemas.openxmlformats.org/drawingml/2006/main" meth="withinLinear" id="18">
  <a:schemeClr val="accent5"/>
</cs:colorStyle>
</file>

<file path=xl/charts/colors32.xml><?xml version="1.0" encoding="utf-8"?>
<cs:colorStyle xmlns:cs="http://schemas.microsoft.com/office/drawing/2012/chartStyle" xmlns:a="http://schemas.openxmlformats.org/drawingml/2006/main" meth="withinLinear" id="18">
  <a:schemeClr val="accent5"/>
</cs:colorStyle>
</file>

<file path=xl/charts/colors33.xml><?xml version="1.0" encoding="utf-8"?>
<cs:colorStyle xmlns:cs="http://schemas.microsoft.com/office/drawing/2012/chartStyle" xmlns:a="http://schemas.openxmlformats.org/drawingml/2006/main" meth="withinLinear" id="18">
  <a:schemeClr val="accent5"/>
</cs:colorStyle>
</file>

<file path=xl/charts/colors34.xml><?xml version="1.0" encoding="utf-8"?>
<cs:colorStyle xmlns:cs="http://schemas.microsoft.com/office/drawing/2012/chartStyle" xmlns:a="http://schemas.openxmlformats.org/drawingml/2006/main" meth="withinLinear" id="18">
  <a:schemeClr val="accent5"/>
</cs:colorStyle>
</file>

<file path=xl/charts/colors35.xml><?xml version="1.0" encoding="utf-8"?>
<cs:colorStyle xmlns:cs="http://schemas.microsoft.com/office/drawing/2012/chartStyle" xmlns:a="http://schemas.openxmlformats.org/drawingml/2006/main" meth="withinLinear" id="18">
  <a:schemeClr val="accent5"/>
</cs:colorStyle>
</file>

<file path=xl/charts/colors36.xml><?xml version="1.0" encoding="utf-8"?>
<cs:colorStyle xmlns:cs="http://schemas.microsoft.com/office/drawing/2012/chartStyle" xmlns:a="http://schemas.openxmlformats.org/drawingml/2006/main" meth="withinLinear" id="18">
  <a:schemeClr val="accent5"/>
</cs:colorStyle>
</file>

<file path=xl/charts/colors37.xml><?xml version="1.0" encoding="utf-8"?>
<cs:colorStyle xmlns:cs="http://schemas.microsoft.com/office/drawing/2012/chartStyle" xmlns:a="http://schemas.openxmlformats.org/drawingml/2006/main" meth="withinLinear" id="18">
  <a:schemeClr val="accent5"/>
</cs:colorStyle>
</file>

<file path=xl/charts/colors38.xml><?xml version="1.0" encoding="utf-8"?>
<cs:colorStyle xmlns:cs="http://schemas.microsoft.com/office/drawing/2012/chartStyle" xmlns:a="http://schemas.openxmlformats.org/drawingml/2006/main" meth="withinLinear" id="18">
  <a:schemeClr val="accent5"/>
</cs:colorStyle>
</file>

<file path=xl/charts/colors39.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withinLinear" id="18">
  <a:schemeClr val="accent5"/>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withinLinear" id="18">
  <a:schemeClr val="accent5"/>
</cs:colorStyle>
</file>

<file path=xl/charts/colors83.xml><?xml version="1.0" encoding="utf-8"?>
<cs:colorStyle xmlns:cs="http://schemas.microsoft.com/office/drawing/2012/chartStyle" xmlns:a="http://schemas.openxmlformats.org/drawingml/2006/main" meth="withinLinear" id="18">
  <a:schemeClr val="accent5"/>
</cs:colorStyle>
</file>

<file path=xl/charts/colors84.xml><?xml version="1.0" encoding="utf-8"?>
<cs:colorStyle xmlns:cs="http://schemas.microsoft.com/office/drawing/2012/chartStyle" xmlns:a="http://schemas.openxmlformats.org/drawingml/2006/main" meth="withinLinear" id="18">
  <a:schemeClr val="accent5"/>
</cs:colorStyle>
</file>

<file path=xl/charts/colors85.xml><?xml version="1.0" encoding="utf-8"?>
<cs:colorStyle xmlns:cs="http://schemas.microsoft.com/office/drawing/2012/chartStyle" xmlns:a="http://schemas.openxmlformats.org/drawingml/2006/main" meth="withinLinear" id="18">
  <a:schemeClr val="accent5"/>
</cs:colorStyle>
</file>

<file path=xl/charts/colors86.xml><?xml version="1.0" encoding="utf-8"?>
<cs:colorStyle xmlns:cs="http://schemas.microsoft.com/office/drawing/2012/chartStyle" xmlns:a="http://schemas.openxmlformats.org/drawingml/2006/main" meth="withinLinear" id="18">
  <a:schemeClr val="accent5"/>
</cs:colorStyle>
</file>

<file path=xl/charts/colors87.xml><?xml version="1.0" encoding="utf-8"?>
<cs:colorStyle xmlns:cs="http://schemas.microsoft.com/office/drawing/2012/chartStyle" xmlns:a="http://schemas.openxmlformats.org/drawingml/2006/main" meth="withinLinear" id="18">
  <a:schemeClr val="accent5"/>
</cs:colorStyle>
</file>

<file path=xl/charts/colors88.xml><?xml version="1.0" encoding="utf-8"?>
<cs:colorStyle xmlns:cs="http://schemas.microsoft.com/office/drawing/2012/chartStyle" xmlns:a="http://schemas.openxmlformats.org/drawingml/2006/main" meth="withinLinear" id="18">
  <a:schemeClr val="accent5"/>
</cs:colorStyle>
</file>

<file path=xl/charts/colors89.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colors90.xml><?xml version="1.0" encoding="utf-8"?>
<cs:colorStyle xmlns:cs="http://schemas.microsoft.com/office/drawing/2012/chartStyle" xmlns:a="http://schemas.openxmlformats.org/drawingml/2006/main" meth="withinLinear" id="18">
  <a:schemeClr val="accent5"/>
</cs:colorStyle>
</file>

<file path=xl/charts/colors91.xml><?xml version="1.0" encoding="utf-8"?>
<cs:colorStyle xmlns:cs="http://schemas.microsoft.com/office/drawing/2012/chartStyle" xmlns:a="http://schemas.openxmlformats.org/drawingml/2006/main" meth="withinLinear" id="18">
  <a:schemeClr val="accent5"/>
</cs:colorStyle>
</file>

<file path=xl/charts/colors92.xml><?xml version="1.0" encoding="utf-8"?>
<cs:colorStyle xmlns:cs="http://schemas.microsoft.com/office/drawing/2012/chartStyle" xmlns:a="http://schemas.openxmlformats.org/drawingml/2006/main" meth="withinLinear" id="18">
  <a:schemeClr val="accent5"/>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6.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s>
</file>

<file path=xl/drawings/_rels/drawing12.xml.rels><?xml version="1.0" encoding="UTF-8" standalone="yes"?>
<Relationships xmlns="http://schemas.openxmlformats.org/package/2006/relationships"><Relationship Id="rId13" Type="http://schemas.openxmlformats.org/officeDocument/2006/relationships/chart" Target="../charts/chart54.xml"/><Relationship Id="rId18" Type="http://schemas.openxmlformats.org/officeDocument/2006/relationships/chart" Target="../charts/chart59.xml"/><Relationship Id="rId26" Type="http://schemas.openxmlformats.org/officeDocument/2006/relationships/chart" Target="../charts/chart67.xml"/><Relationship Id="rId39" Type="http://schemas.openxmlformats.org/officeDocument/2006/relationships/chart" Target="../charts/chart80.xml"/><Relationship Id="rId21" Type="http://schemas.openxmlformats.org/officeDocument/2006/relationships/chart" Target="../charts/chart62.xml"/><Relationship Id="rId34" Type="http://schemas.openxmlformats.org/officeDocument/2006/relationships/chart" Target="../charts/chart75.xml"/><Relationship Id="rId7" Type="http://schemas.openxmlformats.org/officeDocument/2006/relationships/chart" Target="../charts/chart48.xml"/><Relationship Id="rId12" Type="http://schemas.openxmlformats.org/officeDocument/2006/relationships/chart" Target="../charts/chart53.xml"/><Relationship Id="rId17" Type="http://schemas.openxmlformats.org/officeDocument/2006/relationships/chart" Target="../charts/chart58.xml"/><Relationship Id="rId25" Type="http://schemas.openxmlformats.org/officeDocument/2006/relationships/chart" Target="../charts/chart66.xml"/><Relationship Id="rId33" Type="http://schemas.openxmlformats.org/officeDocument/2006/relationships/chart" Target="../charts/chart74.xml"/><Relationship Id="rId38" Type="http://schemas.openxmlformats.org/officeDocument/2006/relationships/chart" Target="../charts/chart79.xml"/><Relationship Id="rId2" Type="http://schemas.openxmlformats.org/officeDocument/2006/relationships/chart" Target="../charts/chart43.xml"/><Relationship Id="rId16" Type="http://schemas.openxmlformats.org/officeDocument/2006/relationships/chart" Target="../charts/chart57.xml"/><Relationship Id="rId20" Type="http://schemas.openxmlformats.org/officeDocument/2006/relationships/chart" Target="../charts/chart61.xml"/><Relationship Id="rId29" Type="http://schemas.openxmlformats.org/officeDocument/2006/relationships/chart" Target="../charts/chart70.xml"/><Relationship Id="rId1" Type="http://schemas.openxmlformats.org/officeDocument/2006/relationships/chart" Target="../charts/chart42.xml"/><Relationship Id="rId6" Type="http://schemas.openxmlformats.org/officeDocument/2006/relationships/chart" Target="../charts/chart47.xml"/><Relationship Id="rId11" Type="http://schemas.openxmlformats.org/officeDocument/2006/relationships/chart" Target="../charts/chart52.xml"/><Relationship Id="rId24" Type="http://schemas.openxmlformats.org/officeDocument/2006/relationships/chart" Target="../charts/chart65.xml"/><Relationship Id="rId32" Type="http://schemas.openxmlformats.org/officeDocument/2006/relationships/chart" Target="../charts/chart73.xml"/><Relationship Id="rId37" Type="http://schemas.openxmlformats.org/officeDocument/2006/relationships/chart" Target="../charts/chart78.xml"/><Relationship Id="rId40" Type="http://schemas.openxmlformats.org/officeDocument/2006/relationships/chart" Target="../charts/chart81.xml"/><Relationship Id="rId5" Type="http://schemas.openxmlformats.org/officeDocument/2006/relationships/chart" Target="../charts/chart46.xml"/><Relationship Id="rId15" Type="http://schemas.openxmlformats.org/officeDocument/2006/relationships/chart" Target="../charts/chart56.xml"/><Relationship Id="rId23" Type="http://schemas.openxmlformats.org/officeDocument/2006/relationships/chart" Target="../charts/chart64.xml"/><Relationship Id="rId28" Type="http://schemas.openxmlformats.org/officeDocument/2006/relationships/chart" Target="../charts/chart69.xml"/><Relationship Id="rId36" Type="http://schemas.openxmlformats.org/officeDocument/2006/relationships/chart" Target="../charts/chart77.xml"/><Relationship Id="rId10" Type="http://schemas.openxmlformats.org/officeDocument/2006/relationships/chart" Target="../charts/chart51.xml"/><Relationship Id="rId19" Type="http://schemas.openxmlformats.org/officeDocument/2006/relationships/chart" Target="../charts/chart60.xml"/><Relationship Id="rId31" Type="http://schemas.openxmlformats.org/officeDocument/2006/relationships/chart" Target="../charts/chart72.xml"/><Relationship Id="rId4" Type="http://schemas.openxmlformats.org/officeDocument/2006/relationships/chart" Target="../charts/chart45.xml"/><Relationship Id="rId9" Type="http://schemas.openxmlformats.org/officeDocument/2006/relationships/chart" Target="../charts/chart50.xml"/><Relationship Id="rId14" Type="http://schemas.openxmlformats.org/officeDocument/2006/relationships/chart" Target="../charts/chart55.xml"/><Relationship Id="rId22" Type="http://schemas.openxmlformats.org/officeDocument/2006/relationships/chart" Target="../charts/chart63.xml"/><Relationship Id="rId27" Type="http://schemas.openxmlformats.org/officeDocument/2006/relationships/chart" Target="../charts/chart68.xml"/><Relationship Id="rId30" Type="http://schemas.openxmlformats.org/officeDocument/2006/relationships/chart" Target="../charts/chart71.xml"/><Relationship Id="rId35" Type="http://schemas.openxmlformats.org/officeDocument/2006/relationships/chart" Target="../charts/chart76.xml"/><Relationship Id="rId8" Type="http://schemas.openxmlformats.org/officeDocument/2006/relationships/chart" Target="../charts/chart49.xml"/><Relationship Id="rId3" Type="http://schemas.openxmlformats.org/officeDocument/2006/relationships/chart" Target="../charts/chart44.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89.xml"/><Relationship Id="rId3" Type="http://schemas.openxmlformats.org/officeDocument/2006/relationships/chart" Target="../charts/chart84.xml"/><Relationship Id="rId7" Type="http://schemas.openxmlformats.org/officeDocument/2006/relationships/chart" Target="../charts/chart88.xml"/><Relationship Id="rId2" Type="http://schemas.openxmlformats.org/officeDocument/2006/relationships/chart" Target="../charts/chart83.xml"/><Relationship Id="rId1" Type="http://schemas.openxmlformats.org/officeDocument/2006/relationships/chart" Target="../charts/chart82.xml"/><Relationship Id="rId6" Type="http://schemas.openxmlformats.org/officeDocument/2006/relationships/chart" Target="../charts/chart87.xml"/><Relationship Id="rId11" Type="http://schemas.openxmlformats.org/officeDocument/2006/relationships/chart" Target="../charts/chart92.xml"/><Relationship Id="rId5" Type="http://schemas.openxmlformats.org/officeDocument/2006/relationships/chart" Target="../charts/chart86.xml"/><Relationship Id="rId10" Type="http://schemas.openxmlformats.org/officeDocument/2006/relationships/chart" Target="../charts/chart91.xml"/><Relationship Id="rId4" Type="http://schemas.openxmlformats.org/officeDocument/2006/relationships/chart" Target="../charts/chart85.xml"/><Relationship Id="rId9" Type="http://schemas.openxmlformats.org/officeDocument/2006/relationships/chart" Target="../charts/chart90.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00.xml"/><Relationship Id="rId3" Type="http://schemas.openxmlformats.org/officeDocument/2006/relationships/chart" Target="../charts/chart95.xml"/><Relationship Id="rId7" Type="http://schemas.openxmlformats.org/officeDocument/2006/relationships/chart" Target="../charts/chart99.xml"/><Relationship Id="rId2" Type="http://schemas.openxmlformats.org/officeDocument/2006/relationships/chart" Target="../charts/chart94.xml"/><Relationship Id="rId1" Type="http://schemas.openxmlformats.org/officeDocument/2006/relationships/chart" Target="../charts/chart93.xml"/><Relationship Id="rId6" Type="http://schemas.openxmlformats.org/officeDocument/2006/relationships/chart" Target="../charts/chart98.xml"/><Relationship Id="rId5" Type="http://schemas.openxmlformats.org/officeDocument/2006/relationships/chart" Target="../charts/chart97.xml"/><Relationship Id="rId10" Type="http://schemas.openxmlformats.org/officeDocument/2006/relationships/chart" Target="../charts/chart102.xml"/><Relationship Id="rId4" Type="http://schemas.openxmlformats.org/officeDocument/2006/relationships/chart" Target="../charts/chart96.xml"/><Relationship Id="rId9" Type="http://schemas.openxmlformats.org/officeDocument/2006/relationships/chart" Target="../charts/chart101.xml"/></Relationships>
</file>

<file path=xl/drawings/drawing1.xml><?xml version="1.0" encoding="utf-8"?>
<xdr:wsDr xmlns:xdr="http://schemas.openxmlformats.org/drawingml/2006/spreadsheetDrawing" xmlns:a="http://schemas.openxmlformats.org/drawingml/2006/main">
  <xdr:twoCellAnchor>
    <xdr:from>
      <xdr:col>1</xdr:col>
      <xdr:colOff>333324</xdr:colOff>
      <xdr:row>63</xdr:row>
      <xdr:rowOff>3099833</xdr:rowOff>
    </xdr:from>
    <xdr:to>
      <xdr:col>6</xdr:col>
      <xdr:colOff>781570</xdr:colOff>
      <xdr:row>64</xdr:row>
      <xdr:rowOff>514533</xdr:rowOff>
    </xdr:to>
    <xdr:graphicFrame macro="">
      <xdr:nvGraphicFramePr>
        <xdr:cNvPr id="11" name="Chart 10">
          <a:extLst>
            <a:ext uri="{FF2B5EF4-FFF2-40B4-BE49-F238E27FC236}">
              <a16:creationId xmlns:a16="http://schemas.microsoft.com/office/drawing/2014/main" id="{19DCAB5B-5468-11C8-FECA-41CDB6835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198438</xdr:colOff>
      <xdr:row>18</xdr:row>
      <xdr:rowOff>15875</xdr:rowOff>
    </xdr:from>
    <xdr:to>
      <xdr:col>6</xdr:col>
      <xdr:colOff>637223</xdr:colOff>
      <xdr:row>32</xdr:row>
      <xdr:rowOff>92075</xdr:rowOff>
    </xdr:to>
    <xdr:graphicFrame macro="">
      <xdr:nvGraphicFramePr>
        <xdr:cNvPr id="12" name="Chart 11">
          <a:extLst>
            <a:ext uri="{FF2B5EF4-FFF2-40B4-BE49-F238E27FC236}">
              <a16:creationId xmlns:a16="http://schemas.microsoft.com/office/drawing/2014/main" id="{11482DCA-448A-4F28-BBE7-A7E755ED9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295569</xdr:colOff>
      <xdr:row>63</xdr:row>
      <xdr:rowOff>144339</xdr:rowOff>
    </xdr:from>
    <xdr:to>
      <xdr:col>6</xdr:col>
      <xdr:colOff>756889</xdr:colOff>
      <xdr:row>63</xdr:row>
      <xdr:rowOff>2767304</xdr:rowOff>
    </xdr:to>
    <xdr:graphicFrame macro="">
      <xdr:nvGraphicFramePr>
        <xdr:cNvPr id="13" name="Chart 12">
          <a:extLst>
            <a:ext uri="{FF2B5EF4-FFF2-40B4-BE49-F238E27FC236}">
              <a16:creationId xmlns:a16="http://schemas.microsoft.com/office/drawing/2014/main" id="{68933C69-0548-4CC5-827E-961D822C1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203200</xdr:colOff>
      <xdr:row>2</xdr:row>
      <xdr:rowOff>76200</xdr:rowOff>
    </xdr:from>
    <xdr:to>
      <xdr:col>6</xdr:col>
      <xdr:colOff>647700</xdr:colOff>
      <xdr:row>16</xdr:row>
      <xdr:rowOff>152400</xdr:rowOff>
    </xdr:to>
    <xdr:graphicFrame macro="">
      <xdr:nvGraphicFramePr>
        <xdr:cNvPr id="9" name="Chart 8">
          <a:extLst>
            <a:ext uri="{FF2B5EF4-FFF2-40B4-BE49-F238E27FC236}">
              <a16:creationId xmlns:a16="http://schemas.microsoft.com/office/drawing/2014/main" id="{7DD9AD7D-D881-EF78-533E-30456DFB0C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378402</xdr:colOff>
      <xdr:row>6</xdr:row>
      <xdr:rowOff>144433</xdr:rowOff>
    </xdr:from>
    <xdr:to>
      <xdr:col>6</xdr:col>
      <xdr:colOff>717492</xdr:colOff>
      <xdr:row>11</xdr:row>
      <xdr:rowOff>56976</xdr:rowOff>
    </xdr:to>
    <xdr:sp macro="" textlink="">
      <xdr:nvSpPr>
        <xdr:cNvPr id="15" name="TextBox 14">
          <a:extLst>
            <a:ext uri="{FF2B5EF4-FFF2-40B4-BE49-F238E27FC236}">
              <a16:creationId xmlns:a16="http://schemas.microsoft.com/office/drawing/2014/main" id="{BDCE3B1D-E474-9D28-5F11-01821EDF1137}"/>
            </a:ext>
          </a:extLst>
        </xdr:cNvPr>
        <xdr:cNvSpPr txBox="1"/>
      </xdr:nvSpPr>
      <xdr:spPr>
        <a:xfrm rot="5400000">
          <a:off x="4098607" y="1294967"/>
          <a:ext cx="821747"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a:t>
          </a:r>
          <a:r>
            <a:rPr lang="en-US" sz="1000">
              <a:solidFill>
                <a:schemeClr val="tx1">
                  <a:lumMod val="75000"/>
                  <a:lumOff val="25000"/>
                </a:schemeClr>
              </a:solidFill>
            </a:rPr>
            <a:t>89</a:t>
          </a:r>
        </a:p>
      </xdr:txBody>
    </xdr:sp>
    <xdr:clientData/>
  </xdr:twoCellAnchor>
  <xdr:twoCellAnchor>
    <xdr:from>
      <xdr:col>6</xdr:col>
      <xdr:colOff>369917</xdr:colOff>
      <xdr:row>24</xdr:row>
      <xdr:rowOff>53339</xdr:rowOff>
    </xdr:from>
    <xdr:to>
      <xdr:col>6</xdr:col>
      <xdr:colOff>701387</xdr:colOff>
      <xdr:row>29</xdr:row>
      <xdr:rowOff>10217</xdr:rowOff>
    </xdr:to>
    <xdr:sp macro="" textlink="">
      <xdr:nvSpPr>
        <xdr:cNvPr id="16" name="TextBox 15">
          <a:extLst>
            <a:ext uri="{FF2B5EF4-FFF2-40B4-BE49-F238E27FC236}">
              <a16:creationId xmlns:a16="http://schemas.microsoft.com/office/drawing/2014/main" id="{FE6A0AB3-0444-4920-AB2B-69EC131743CB}"/>
            </a:ext>
          </a:extLst>
        </xdr:cNvPr>
        <xdr:cNvSpPr txBox="1"/>
      </xdr:nvSpPr>
      <xdr:spPr>
        <a:xfrm rot="5400000">
          <a:off x="4064145" y="4502986"/>
          <a:ext cx="866082" cy="331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Median</a:t>
          </a:r>
          <a:r>
            <a:rPr lang="en-US" sz="1000" baseline="0">
              <a:solidFill>
                <a:schemeClr val="tx1">
                  <a:lumMod val="75000"/>
                  <a:lumOff val="25000"/>
                </a:schemeClr>
              </a:solidFill>
            </a:rPr>
            <a:t> = </a:t>
          </a:r>
          <a:r>
            <a:rPr lang="en-US" sz="1000">
              <a:solidFill>
                <a:schemeClr val="tx1">
                  <a:lumMod val="75000"/>
                  <a:lumOff val="25000"/>
                </a:schemeClr>
              </a:solidFill>
            </a:rPr>
            <a:t>87</a:t>
          </a:r>
        </a:p>
      </xdr:txBody>
    </xdr:sp>
    <xdr:clientData/>
  </xdr:twoCellAnchor>
  <xdr:twoCellAnchor>
    <xdr:from>
      <xdr:col>1</xdr:col>
      <xdr:colOff>214154</xdr:colOff>
      <xdr:row>66</xdr:row>
      <xdr:rowOff>128746</xdr:rowOff>
    </xdr:from>
    <xdr:to>
      <xdr:col>16</xdr:col>
      <xdr:colOff>31750</xdr:colOff>
      <xdr:row>87</xdr:row>
      <xdr:rowOff>107950</xdr:rowOff>
    </xdr:to>
    <xdr:graphicFrame macro="">
      <xdr:nvGraphicFramePr>
        <xdr:cNvPr id="18" name="Chart 17">
          <a:extLst>
            <a:ext uri="{FF2B5EF4-FFF2-40B4-BE49-F238E27FC236}">
              <a16:creationId xmlns:a16="http://schemas.microsoft.com/office/drawing/2014/main" id="{9C6F8541-12BA-F0C5-9799-028EBF4146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548640</xdr:colOff>
      <xdr:row>74</xdr:row>
      <xdr:rowOff>177801</xdr:rowOff>
    </xdr:from>
    <xdr:to>
      <xdr:col>16</xdr:col>
      <xdr:colOff>95250</xdr:colOff>
      <xdr:row>79</xdr:row>
      <xdr:rowOff>90344</xdr:rowOff>
    </xdr:to>
    <xdr:sp macro="" textlink="">
      <xdr:nvSpPr>
        <xdr:cNvPr id="19" name="TextBox 18">
          <a:extLst>
            <a:ext uri="{FF2B5EF4-FFF2-40B4-BE49-F238E27FC236}">
              <a16:creationId xmlns:a16="http://schemas.microsoft.com/office/drawing/2014/main" id="{EB273EDE-4A90-4684-B1CA-B4BC7EA01CD8}"/>
            </a:ext>
          </a:extLst>
        </xdr:cNvPr>
        <xdr:cNvSpPr txBox="1"/>
      </xdr:nvSpPr>
      <xdr:spPr>
        <a:xfrm rot="5400000">
          <a:off x="11399433" y="13954848"/>
          <a:ext cx="826943"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a:t>
          </a:r>
          <a:r>
            <a:rPr lang="en-US" sz="1000">
              <a:solidFill>
                <a:schemeClr val="tx1">
                  <a:lumMod val="75000"/>
                  <a:lumOff val="25000"/>
                </a:schemeClr>
              </a:solidFill>
            </a:rPr>
            <a:t>89</a:t>
          </a:r>
        </a:p>
      </xdr:txBody>
    </xdr:sp>
    <xdr:clientData/>
  </xdr:twoCellAnchor>
  <xdr:twoCellAnchor>
    <xdr:from>
      <xdr:col>1</xdr:col>
      <xdr:colOff>197813</xdr:colOff>
      <xdr:row>50</xdr:row>
      <xdr:rowOff>83568</xdr:rowOff>
    </xdr:from>
    <xdr:to>
      <xdr:col>6</xdr:col>
      <xdr:colOff>639754</xdr:colOff>
      <xdr:row>59</xdr:row>
      <xdr:rowOff>1051969</xdr:rowOff>
    </xdr:to>
    <xdr:graphicFrame macro="">
      <xdr:nvGraphicFramePr>
        <xdr:cNvPr id="21" name="Chart 20">
          <a:extLst>
            <a:ext uri="{FF2B5EF4-FFF2-40B4-BE49-F238E27FC236}">
              <a16:creationId xmlns:a16="http://schemas.microsoft.com/office/drawing/2014/main" id="{982010EF-A8BE-4BBE-A939-A126E3E81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232451</xdr:colOff>
      <xdr:row>59</xdr:row>
      <xdr:rowOff>1386043</xdr:rowOff>
    </xdr:from>
    <xdr:to>
      <xdr:col>6</xdr:col>
      <xdr:colOff>684571</xdr:colOff>
      <xdr:row>60</xdr:row>
      <xdr:rowOff>1438158</xdr:rowOff>
    </xdr:to>
    <xdr:graphicFrame macro="">
      <xdr:nvGraphicFramePr>
        <xdr:cNvPr id="22" name="Chart 21">
          <a:extLst>
            <a:ext uri="{FF2B5EF4-FFF2-40B4-BE49-F238E27FC236}">
              <a16:creationId xmlns:a16="http://schemas.microsoft.com/office/drawing/2014/main" id="{E2F65077-535F-4B8A-8D92-9251BC966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260087</xdr:colOff>
      <xdr:row>61</xdr:row>
      <xdr:rowOff>2325066</xdr:rowOff>
    </xdr:from>
    <xdr:to>
      <xdr:col>6</xdr:col>
      <xdr:colOff>526143</xdr:colOff>
      <xdr:row>62</xdr:row>
      <xdr:rowOff>2503713</xdr:rowOff>
    </xdr:to>
    <xdr:graphicFrame macro="">
      <xdr:nvGraphicFramePr>
        <xdr:cNvPr id="24" name="Chart 23">
          <a:extLst>
            <a:ext uri="{FF2B5EF4-FFF2-40B4-BE49-F238E27FC236}">
              <a16:creationId xmlns:a16="http://schemas.microsoft.com/office/drawing/2014/main" id="{987B1B7C-C9F9-402A-AE1A-79C883376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240902</xdr:colOff>
      <xdr:row>60</xdr:row>
      <xdr:rowOff>1734558</xdr:rowOff>
    </xdr:from>
    <xdr:to>
      <xdr:col>6</xdr:col>
      <xdr:colOff>653142</xdr:colOff>
      <xdr:row>61</xdr:row>
      <xdr:rowOff>2050142</xdr:rowOff>
    </xdr:to>
    <xdr:graphicFrame macro="">
      <xdr:nvGraphicFramePr>
        <xdr:cNvPr id="25" name="Chart 24">
          <a:extLst>
            <a:ext uri="{FF2B5EF4-FFF2-40B4-BE49-F238E27FC236}">
              <a16:creationId xmlns:a16="http://schemas.microsoft.com/office/drawing/2014/main" id="{D644C482-C263-4FA2-824A-546FDA16F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766213</xdr:colOff>
      <xdr:row>1</xdr:row>
      <xdr:rowOff>151262</xdr:rowOff>
    </xdr:from>
    <xdr:to>
      <xdr:col>16</xdr:col>
      <xdr:colOff>72816</xdr:colOff>
      <xdr:row>17</xdr:row>
      <xdr:rowOff>189224</xdr:rowOff>
    </xdr:to>
    <xdr:graphicFrame macro="">
      <xdr:nvGraphicFramePr>
        <xdr:cNvPr id="26" name="Chart 25">
          <a:extLst>
            <a:ext uri="{FF2B5EF4-FFF2-40B4-BE49-F238E27FC236}">
              <a16:creationId xmlns:a16="http://schemas.microsoft.com/office/drawing/2014/main" id="{8775BA78-CB37-44BF-A88D-803143896E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268432</xdr:colOff>
      <xdr:row>72</xdr:row>
      <xdr:rowOff>130926</xdr:rowOff>
    </xdr:from>
    <xdr:to>
      <xdr:col>17</xdr:col>
      <xdr:colOff>526143</xdr:colOff>
      <xdr:row>81</xdr:row>
      <xdr:rowOff>172142</xdr:rowOff>
    </xdr:to>
    <xdr:sp macro="" textlink="">
      <xdr:nvSpPr>
        <xdr:cNvPr id="27" name="TextBox 26">
          <a:extLst>
            <a:ext uri="{FF2B5EF4-FFF2-40B4-BE49-F238E27FC236}">
              <a16:creationId xmlns:a16="http://schemas.microsoft.com/office/drawing/2014/main" id="{D1067DA7-87D2-DAAC-B041-E126924E5A93}"/>
            </a:ext>
          </a:extLst>
        </xdr:cNvPr>
        <xdr:cNvSpPr txBox="1"/>
      </xdr:nvSpPr>
      <xdr:spPr>
        <a:xfrm>
          <a:off x="17340861" y="13846926"/>
          <a:ext cx="1028782" cy="1755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Class 1</a:t>
          </a:r>
        </a:p>
        <a:p>
          <a:r>
            <a:rPr lang="en-US" sz="1100"/>
            <a:t>      Class 2</a:t>
          </a:r>
        </a:p>
        <a:p>
          <a:r>
            <a:rPr lang="en-US" sz="1100"/>
            <a:t>      Class 2A</a:t>
          </a:r>
        </a:p>
        <a:p>
          <a:r>
            <a:rPr lang="en-US" sz="1100"/>
            <a:t>      Class 3</a:t>
          </a:r>
        </a:p>
        <a:p>
          <a:r>
            <a:rPr lang="en-US" sz="1100"/>
            <a:t>      Class 4</a:t>
          </a:r>
        </a:p>
        <a:p>
          <a:r>
            <a:rPr lang="en-US" sz="1100"/>
            <a:t>      Class 5 </a:t>
          </a:r>
        </a:p>
        <a:p>
          <a:r>
            <a:rPr lang="en-US" sz="1100"/>
            <a:t>      Class 6</a:t>
          </a:r>
        </a:p>
        <a:p>
          <a:r>
            <a:rPr lang="en-US" sz="1100"/>
            <a:t>      Class 7</a:t>
          </a:r>
        </a:p>
        <a:p>
          <a:r>
            <a:rPr lang="en-US" sz="1100"/>
            <a:t>      Class 8</a:t>
          </a:r>
        </a:p>
      </xdr:txBody>
    </xdr:sp>
    <xdr:clientData/>
  </xdr:twoCellAnchor>
  <xdr:twoCellAnchor>
    <xdr:from>
      <xdr:col>16</xdr:col>
      <xdr:colOff>374246</xdr:colOff>
      <xdr:row>73</xdr:row>
      <xdr:rowOff>29788</xdr:rowOff>
    </xdr:from>
    <xdr:to>
      <xdr:col>16</xdr:col>
      <xdr:colOff>476250</xdr:colOff>
      <xdr:row>73</xdr:row>
      <xdr:rowOff>119323</xdr:rowOff>
    </xdr:to>
    <xdr:sp macro="" textlink="">
      <xdr:nvSpPr>
        <xdr:cNvPr id="28" name="Rectangle 27">
          <a:extLst>
            <a:ext uri="{FF2B5EF4-FFF2-40B4-BE49-F238E27FC236}">
              <a16:creationId xmlns:a16="http://schemas.microsoft.com/office/drawing/2014/main" id="{CFB310F5-E038-BFD2-937B-067BB6EFA99E}"/>
            </a:ext>
          </a:extLst>
        </xdr:cNvPr>
        <xdr:cNvSpPr/>
      </xdr:nvSpPr>
      <xdr:spPr>
        <a:xfrm>
          <a:off x="12193905" y="13304174"/>
          <a:ext cx="102004" cy="89535"/>
        </a:xfrm>
        <a:prstGeom prst="rect">
          <a:avLst/>
        </a:prstGeom>
        <a:solidFill>
          <a:schemeClr val="accent6"/>
        </a:solidFill>
        <a:ln>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372170</xdr:colOff>
      <xdr:row>74</xdr:row>
      <xdr:rowOff>19925</xdr:rowOff>
    </xdr:from>
    <xdr:to>
      <xdr:col>16</xdr:col>
      <xdr:colOff>478850</xdr:colOff>
      <xdr:row>74</xdr:row>
      <xdr:rowOff>118985</xdr:rowOff>
    </xdr:to>
    <xdr:sp macro="" textlink="">
      <xdr:nvSpPr>
        <xdr:cNvPr id="37" name="Rectangle 36">
          <a:extLst>
            <a:ext uri="{FF2B5EF4-FFF2-40B4-BE49-F238E27FC236}">
              <a16:creationId xmlns:a16="http://schemas.microsoft.com/office/drawing/2014/main" id="{B84C35F3-DF81-4673-82E1-B446A83E4189}"/>
            </a:ext>
          </a:extLst>
        </xdr:cNvPr>
        <xdr:cNvSpPr/>
      </xdr:nvSpPr>
      <xdr:spPr>
        <a:xfrm>
          <a:off x="11912074" y="14116925"/>
          <a:ext cx="106680" cy="99060"/>
        </a:xfrm>
        <a:prstGeom prst="rect">
          <a:avLst/>
        </a:prstGeom>
        <a:solidFill>
          <a:schemeClr val="accent5"/>
        </a:solidFill>
        <a:ln>
          <a:solidFill>
            <a:schemeClr val="accent5">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374594</xdr:colOff>
      <xdr:row>75</xdr:row>
      <xdr:rowOff>2607</xdr:rowOff>
    </xdr:from>
    <xdr:to>
      <xdr:col>16</xdr:col>
      <xdr:colOff>477464</xdr:colOff>
      <xdr:row>75</xdr:row>
      <xdr:rowOff>101667</xdr:rowOff>
    </xdr:to>
    <xdr:sp macro="" textlink="">
      <xdr:nvSpPr>
        <xdr:cNvPr id="39" name="Rectangle 38">
          <a:extLst>
            <a:ext uri="{FF2B5EF4-FFF2-40B4-BE49-F238E27FC236}">
              <a16:creationId xmlns:a16="http://schemas.microsoft.com/office/drawing/2014/main" id="{7A038D0A-7C98-4DB8-8764-338EC608AB76}"/>
            </a:ext>
          </a:extLst>
        </xdr:cNvPr>
        <xdr:cNvSpPr/>
      </xdr:nvSpPr>
      <xdr:spPr>
        <a:xfrm>
          <a:off x="11914498" y="14290107"/>
          <a:ext cx="102870" cy="99060"/>
        </a:xfrm>
        <a:prstGeom prst="rect">
          <a:avLst/>
        </a:prstGeom>
        <a:solidFill>
          <a:schemeClr val="accent4"/>
        </a:solidFill>
        <a:ln>
          <a:solidFill>
            <a:schemeClr val="accent4">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372689</xdr:colOff>
      <xdr:row>75</xdr:row>
      <xdr:rowOff>174417</xdr:rowOff>
    </xdr:from>
    <xdr:to>
      <xdr:col>16</xdr:col>
      <xdr:colOff>477464</xdr:colOff>
      <xdr:row>76</xdr:row>
      <xdr:rowOff>69642</xdr:rowOff>
    </xdr:to>
    <xdr:sp macro="" textlink="">
      <xdr:nvSpPr>
        <xdr:cNvPr id="40" name="Rectangle 39">
          <a:extLst>
            <a:ext uri="{FF2B5EF4-FFF2-40B4-BE49-F238E27FC236}">
              <a16:creationId xmlns:a16="http://schemas.microsoft.com/office/drawing/2014/main" id="{292DAC59-A8FB-496F-8D1D-308A823B3CE1}"/>
            </a:ext>
          </a:extLst>
        </xdr:cNvPr>
        <xdr:cNvSpPr/>
      </xdr:nvSpPr>
      <xdr:spPr>
        <a:xfrm>
          <a:off x="11912593" y="14461917"/>
          <a:ext cx="104775" cy="85725"/>
        </a:xfrm>
        <a:prstGeom prst="rect">
          <a:avLst/>
        </a:prstGeom>
        <a:solidFill>
          <a:schemeClr val="accent3"/>
        </a:solidFill>
        <a:ln>
          <a:solidFill>
            <a:schemeClr val="accent3">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375113</xdr:colOff>
      <xdr:row>76</xdr:row>
      <xdr:rowOff>151957</xdr:rowOff>
    </xdr:from>
    <xdr:to>
      <xdr:col>16</xdr:col>
      <xdr:colOff>483698</xdr:colOff>
      <xdr:row>77</xdr:row>
      <xdr:rowOff>59651</xdr:rowOff>
    </xdr:to>
    <xdr:sp macro="" textlink="">
      <xdr:nvSpPr>
        <xdr:cNvPr id="41" name="Rectangle 40">
          <a:extLst>
            <a:ext uri="{FF2B5EF4-FFF2-40B4-BE49-F238E27FC236}">
              <a16:creationId xmlns:a16="http://schemas.microsoft.com/office/drawing/2014/main" id="{FA2C1DA0-AD58-4712-8F38-DDAB56C3F92B}"/>
            </a:ext>
          </a:extLst>
        </xdr:cNvPr>
        <xdr:cNvSpPr/>
      </xdr:nvSpPr>
      <xdr:spPr>
        <a:xfrm>
          <a:off x="11915017" y="14629957"/>
          <a:ext cx="108585" cy="98194"/>
        </a:xfrm>
        <a:prstGeom prst="rect">
          <a:avLst/>
        </a:prstGeom>
        <a:solidFill>
          <a:schemeClr val="accent2"/>
        </a:solidFill>
        <a:ln>
          <a:solidFill>
            <a:schemeClr val="accent2">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377537</xdr:colOff>
      <xdr:row>77</xdr:row>
      <xdr:rowOff>119412</xdr:rowOff>
    </xdr:from>
    <xdr:to>
      <xdr:col>16</xdr:col>
      <xdr:colOff>482312</xdr:colOff>
      <xdr:row>78</xdr:row>
      <xdr:rowOff>38536</xdr:rowOff>
    </xdr:to>
    <xdr:sp macro="" textlink="">
      <xdr:nvSpPr>
        <xdr:cNvPr id="42" name="Rectangle 41">
          <a:extLst>
            <a:ext uri="{FF2B5EF4-FFF2-40B4-BE49-F238E27FC236}">
              <a16:creationId xmlns:a16="http://schemas.microsoft.com/office/drawing/2014/main" id="{59E8351E-A943-4F8D-B159-8F86A65435B0}"/>
            </a:ext>
          </a:extLst>
        </xdr:cNvPr>
        <xdr:cNvSpPr/>
      </xdr:nvSpPr>
      <xdr:spPr>
        <a:xfrm>
          <a:off x="11917441" y="14787912"/>
          <a:ext cx="104775" cy="109624"/>
        </a:xfrm>
        <a:prstGeom prst="rect">
          <a:avLst/>
        </a:prstGeom>
        <a:solidFill>
          <a:srgbClr val="002060"/>
        </a:solidFill>
        <a:ln>
          <a:solidFill>
            <a:srgbClr val="002060">
              <a:alpha val="94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377537</xdr:colOff>
      <xdr:row>78</xdr:row>
      <xdr:rowOff>110234</xdr:rowOff>
    </xdr:from>
    <xdr:to>
      <xdr:col>16</xdr:col>
      <xdr:colOff>474692</xdr:colOff>
      <xdr:row>79</xdr:row>
      <xdr:rowOff>29358</xdr:rowOff>
    </xdr:to>
    <xdr:sp macro="" textlink="">
      <xdr:nvSpPr>
        <xdr:cNvPr id="43" name="Rectangle 42">
          <a:extLst>
            <a:ext uri="{FF2B5EF4-FFF2-40B4-BE49-F238E27FC236}">
              <a16:creationId xmlns:a16="http://schemas.microsoft.com/office/drawing/2014/main" id="{6E78DD6B-8957-476B-AFF8-C35FB443DB7C}"/>
            </a:ext>
          </a:extLst>
        </xdr:cNvPr>
        <xdr:cNvSpPr/>
      </xdr:nvSpPr>
      <xdr:spPr>
        <a:xfrm>
          <a:off x="11917441" y="14969234"/>
          <a:ext cx="97155" cy="109624"/>
        </a:xfrm>
        <a:prstGeom prst="rect">
          <a:avLst/>
        </a:prstGeom>
        <a:solidFill>
          <a:schemeClr val="accent1"/>
        </a:solidFill>
        <a:ln>
          <a:solidFill>
            <a:schemeClr val="accent1">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381867</xdr:colOff>
      <xdr:row>79</xdr:row>
      <xdr:rowOff>83164</xdr:rowOff>
    </xdr:from>
    <xdr:to>
      <xdr:col>16</xdr:col>
      <xdr:colOff>479022</xdr:colOff>
      <xdr:row>80</xdr:row>
      <xdr:rowOff>2288</xdr:rowOff>
    </xdr:to>
    <xdr:sp macro="" textlink="">
      <xdr:nvSpPr>
        <xdr:cNvPr id="44" name="Rectangle 43">
          <a:extLst>
            <a:ext uri="{FF2B5EF4-FFF2-40B4-BE49-F238E27FC236}">
              <a16:creationId xmlns:a16="http://schemas.microsoft.com/office/drawing/2014/main" id="{9B6AD514-9AF1-414E-8186-A283A6C3366F}"/>
            </a:ext>
          </a:extLst>
        </xdr:cNvPr>
        <xdr:cNvSpPr/>
      </xdr:nvSpPr>
      <xdr:spPr>
        <a:xfrm>
          <a:off x="11921771" y="15132664"/>
          <a:ext cx="97155" cy="109624"/>
        </a:xfrm>
        <a:prstGeom prst="rect">
          <a:avLst/>
        </a:prstGeom>
        <a:solidFill>
          <a:schemeClr val="bg2">
            <a:lumMod val="50000"/>
          </a:schemeClr>
        </a:solidFill>
        <a:ln>
          <a:solidFill>
            <a:schemeClr val="bg2">
              <a:lumMod val="50000"/>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386196</xdr:colOff>
      <xdr:row>80</xdr:row>
      <xdr:rowOff>76929</xdr:rowOff>
    </xdr:from>
    <xdr:to>
      <xdr:col>16</xdr:col>
      <xdr:colOff>483351</xdr:colOff>
      <xdr:row>80</xdr:row>
      <xdr:rowOff>182743</xdr:rowOff>
    </xdr:to>
    <xdr:sp macro="" textlink="">
      <xdr:nvSpPr>
        <xdr:cNvPr id="45" name="Rectangle 44">
          <a:extLst>
            <a:ext uri="{FF2B5EF4-FFF2-40B4-BE49-F238E27FC236}">
              <a16:creationId xmlns:a16="http://schemas.microsoft.com/office/drawing/2014/main" id="{FFA5D7E9-0D13-4D48-8FFB-18CD96F3D0A0}"/>
            </a:ext>
          </a:extLst>
        </xdr:cNvPr>
        <xdr:cNvSpPr/>
      </xdr:nvSpPr>
      <xdr:spPr>
        <a:xfrm>
          <a:off x="11926100" y="15316929"/>
          <a:ext cx="97155" cy="105814"/>
        </a:xfrm>
        <a:prstGeom prst="rect">
          <a:avLst/>
        </a:prstGeom>
        <a:solidFill>
          <a:srgbClr val="FF3399"/>
        </a:solidFill>
        <a:ln>
          <a:solidFill>
            <a:srgbClr val="FF3399">
              <a:alpha val="94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180657</xdr:colOff>
      <xdr:row>88</xdr:row>
      <xdr:rowOff>120968</xdr:rowOff>
    </xdr:from>
    <xdr:to>
      <xdr:col>16</xdr:col>
      <xdr:colOff>63500</xdr:colOff>
      <xdr:row>103</xdr:row>
      <xdr:rowOff>121920</xdr:rowOff>
    </xdr:to>
    <xdr:graphicFrame macro="">
      <xdr:nvGraphicFramePr>
        <xdr:cNvPr id="3" name="Chart 2">
          <a:extLst>
            <a:ext uri="{FF2B5EF4-FFF2-40B4-BE49-F238E27FC236}">
              <a16:creationId xmlns:a16="http://schemas.microsoft.com/office/drawing/2014/main" id="{19FF3460-EFEF-43E1-A5D1-ED2B85238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254000</xdr:colOff>
      <xdr:row>90</xdr:row>
      <xdr:rowOff>172719</xdr:rowOff>
    </xdr:from>
    <xdr:to>
      <xdr:col>18</xdr:col>
      <xdr:colOff>5830</xdr:colOff>
      <xdr:row>100</xdr:row>
      <xdr:rowOff>26398</xdr:rowOff>
    </xdr:to>
    <xdr:sp macro="" textlink="">
      <xdr:nvSpPr>
        <xdr:cNvPr id="4" name="TextBox 3">
          <a:extLst>
            <a:ext uri="{FF2B5EF4-FFF2-40B4-BE49-F238E27FC236}">
              <a16:creationId xmlns:a16="http://schemas.microsoft.com/office/drawing/2014/main" id="{18BB5AF2-AFB2-4356-9AF2-8733170441D7}"/>
            </a:ext>
          </a:extLst>
        </xdr:cNvPr>
        <xdr:cNvSpPr txBox="1"/>
      </xdr:nvSpPr>
      <xdr:spPr>
        <a:xfrm>
          <a:off x="12080875" y="16365219"/>
          <a:ext cx="1328747" cy="1652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Class 1</a:t>
          </a:r>
        </a:p>
        <a:p>
          <a:r>
            <a:rPr lang="en-US" sz="1100"/>
            <a:t>      Class 2</a:t>
          </a:r>
        </a:p>
        <a:p>
          <a:r>
            <a:rPr lang="en-US" sz="1100"/>
            <a:t>      Class 2A</a:t>
          </a:r>
        </a:p>
        <a:p>
          <a:r>
            <a:rPr lang="en-US" sz="1100"/>
            <a:t>      Class 3</a:t>
          </a:r>
        </a:p>
        <a:p>
          <a:r>
            <a:rPr lang="en-US" sz="1100"/>
            <a:t>      Class 4</a:t>
          </a:r>
        </a:p>
        <a:p>
          <a:r>
            <a:rPr lang="en-US" sz="1100"/>
            <a:t>      Class 5 </a:t>
          </a:r>
        </a:p>
        <a:p>
          <a:r>
            <a:rPr lang="en-US" sz="1100"/>
            <a:t>      Class 6</a:t>
          </a:r>
        </a:p>
        <a:p>
          <a:r>
            <a:rPr lang="en-US" sz="1100"/>
            <a:t>      Class 7</a:t>
          </a:r>
        </a:p>
        <a:p>
          <a:r>
            <a:rPr lang="en-US" sz="1100"/>
            <a:t>      Class 8</a:t>
          </a:r>
        </a:p>
      </xdr:txBody>
    </xdr:sp>
    <xdr:clientData/>
  </xdr:twoCellAnchor>
  <xdr:twoCellAnchor>
    <xdr:from>
      <xdr:col>16</xdr:col>
      <xdr:colOff>356004</xdr:colOff>
      <xdr:row>91</xdr:row>
      <xdr:rowOff>67771</xdr:rowOff>
    </xdr:from>
    <xdr:to>
      <xdr:col>16</xdr:col>
      <xdr:colOff>461818</xdr:colOff>
      <xdr:row>91</xdr:row>
      <xdr:rowOff>164926</xdr:rowOff>
    </xdr:to>
    <xdr:sp macro="" textlink="">
      <xdr:nvSpPr>
        <xdr:cNvPr id="5" name="Rectangle 4">
          <a:extLst>
            <a:ext uri="{FF2B5EF4-FFF2-40B4-BE49-F238E27FC236}">
              <a16:creationId xmlns:a16="http://schemas.microsoft.com/office/drawing/2014/main" id="{F7835E53-BEDC-4072-8C65-49FF2C4CC84D}"/>
            </a:ext>
          </a:extLst>
        </xdr:cNvPr>
        <xdr:cNvSpPr/>
      </xdr:nvSpPr>
      <xdr:spPr>
        <a:xfrm>
          <a:off x="12182879" y="16440188"/>
          <a:ext cx="105814" cy="97155"/>
        </a:xfrm>
        <a:prstGeom prst="rect">
          <a:avLst/>
        </a:prstGeom>
        <a:solidFill>
          <a:schemeClr val="accent6"/>
        </a:solidFill>
        <a:ln>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352023</xdr:colOff>
      <xdr:row>92</xdr:row>
      <xdr:rowOff>59813</xdr:rowOff>
    </xdr:from>
    <xdr:to>
      <xdr:col>16</xdr:col>
      <xdr:colOff>464418</xdr:colOff>
      <xdr:row>92</xdr:row>
      <xdr:rowOff>151253</xdr:rowOff>
    </xdr:to>
    <xdr:sp macro="" textlink="">
      <xdr:nvSpPr>
        <xdr:cNvPr id="6" name="Rectangle 5">
          <a:extLst>
            <a:ext uri="{FF2B5EF4-FFF2-40B4-BE49-F238E27FC236}">
              <a16:creationId xmlns:a16="http://schemas.microsoft.com/office/drawing/2014/main" id="{1EF97E25-3B44-4049-8BE6-6937CD0342EC}"/>
            </a:ext>
          </a:extLst>
        </xdr:cNvPr>
        <xdr:cNvSpPr/>
      </xdr:nvSpPr>
      <xdr:spPr>
        <a:xfrm>
          <a:off x="11891927" y="17585813"/>
          <a:ext cx="112395" cy="91440"/>
        </a:xfrm>
        <a:prstGeom prst="rect">
          <a:avLst/>
        </a:prstGeom>
        <a:solidFill>
          <a:schemeClr val="accent5"/>
        </a:solidFill>
        <a:ln>
          <a:solidFill>
            <a:schemeClr val="accent5">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356352</xdr:colOff>
      <xdr:row>93</xdr:row>
      <xdr:rowOff>29746</xdr:rowOff>
    </xdr:from>
    <xdr:to>
      <xdr:col>16</xdr:col>
      <xdr:colOff>463032</xdr:colOff>
      <xdr:row>93</xdr:row>
      <xdr:rowOff>128806</xdr:rowOff>
    </xdr:to>
    <xdr:sp macro="" textlink="">
      <xdr:nvSpPr>
        <xdr:cNvPr id="7" name="Rectangle 6">
          <a:extLst>
            <a:ext uri="{FF2B5EF4-FFF2-40B4-BE49-F238E27FC236}">
              <a16:creationId xmlns:a16="http://schemas.microsoft.com/office/drawing/2014/main" id="{341E2BB6-AF58-4C66-914A-CC893386572A}"/>
            </a:ext>
          </a:extLst>
        </xdr:cNvPr>
        <xdr:cNvSpPr/>
      </xdr:nvSpPr>
      <xdr:spPr>
        <a:xfrm>
          <a:off x="11896256" y="17746246"/>
          <a:ext cx="106680" cy="99060"/>
        </a:xfrm>
        <a:prstGeom prst="rect">
          <a:avLst/>
        </a:prstGeom>
        <a:solidFill>
          <a:schemeClr val="accent4"/>
        </a:solidFill>
        <a:ln>
          <a:solidFill>
            <a:schemeClr val="accent4">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352542</xdr:colOff>
      <xdr:row>94</xdr:row>
      <xdr:rowOff>23512</xdr:rowOff>
    </xdr:from>
    <xdr:to>
      <xdr:col>16</xdr:col>
      <xdr:colOff>463032</xdr:colOff>
      <xdr:row>94</xdr:row>
      <xdr:rowOff>114952</xdr:rowOff>
    </xdr:to>
    <xdr:sp macro="" textlink="">
      <xdr:nvSpPr>
        <xdr:cNvPr id="8" name="Rectangle 7">
          <a:extLst>
            <a:ext uri="{FF2B5EF4-FFF2-40B4-BE49-F238E27FC236}">
              <a16:creationId xmlns:a16="http://schemas.microsoft.com/office/drawing/2014/main" id="{D3A98FDB-8425-4988-8B6E-0BEE629574CB}"/>
            </a:ext>
          </a:extLst>
        </xdr:cNvPr>
        <xdr:cNvSpPr/>
      </xdr:nvSpPr>
      <xdr:spPr>
        <a:xfrm>
          <a:off x="11892446" y="17930512"/>
          <a:ext cx="110490" cy="91440"/>
        </a:xfrm>
        <a:prstGeom prst="rect">
          <a:avLst/>
        </a:prstGeom>
        <a:solidFill>
          <a:schemeClr val="accent3"/>
        </a:solidFill>
        <a:ln>
          <a:solidFill>
            <a:schemeClr val="accent3">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356871</xdr:colOff>
      <xdr:row>95</xdr:row>
      <xdr:rowOff>4602</xdr:rowOff>
    </xdr:from>
    <xdr:to>
      <xdr:col>16</xdr:col>
      <xdr:colOff>461646</xdr:colOff>
      <xdr:row>95</xdr:row>
      <xdr:rowOff>92212</xdr:rowOff>
    </xdr:to>
    <xdr:sp macro="" textlink="">
      <xdr:nvSpPr>
        <xdr:cNvPr id="10" name="Rectangle 9">
          <a:extLst>
            <a:ext uri="{FF2B5EF4-FFF2-40B4-BE49-F238E27FC236}">
              <a16:creationId xmlns:a16="http://schemas.microsoft.com/office/drawing/2014/main" id="{9F455EDC-878F-4892-B523-D48AE64F4483}"/>
            </a:ext>
          </a:extLst>
        </xdr:cNvPr>
        <xdr:cNvSpPr/>
      </xdr:nvSpPr>
      <xdr:spPr>
        <a:xfrm>
          <a:off x="11896775" y="18102102"/>
          <a:ext cx="104775" cy="87610"/>
        </a:xfrm>
        <a:prstGeom prst="rect">
          <a:avLst/>
        </a:prstGeom>
        <a:solidFill>
          <a:schemeClr val="accent2"/>
        </a:solidFill>
        <a:ln>
          <a:solidFill>
            <a:schemeClr val="accent2">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361200</xdr:colOff>
      <xdr:row>95</xdr:row>
      <xdr:rowOff>181020</xdr:rowOff>
    </xdr:from>
    <xdr:to>
      <xdr:col>16</xdr:col>
      <xdr:colOff>460260</xdr:colOff>
      <xdr:row>96</xdr:row>
      <xdr:rowOff>85751</xdr:rowOff>
    </xdr:to>
    <xdr:sp macro="" textlink="">
      <xdr:nvSpPr>
        <xdr:cNvPr id="14" name="Rectangle 13">
          <a:extLst>
            <a:ext uri="{FF2B5EF4-FFF2-40B4-BE49-F238E27FC236}">
              <a16:creationId xmlns:a16="http://schemas.microsoft.com/office/drawing/2014/main" id="{6316C13F-6857-4466-BA20-A4B1233F2FBB}"/>
            </a:ext>
          </a:extLst>
        </xdr:cNvPr>
        <xdr:cNvSpPr/>
      </xdr:nvSpPr>
      <xdr:spPr>
        <a:xfrm>
          <a:off x="11901104" y="18278520"/>
          <a:ext cx="99060" cy="95231"/>
        </a:xfrm>
        <a:prstGeom prst="rect">
          <a:avLst/>
        </a:prstGeom>
        <a:solidFill>
          <a:srgbClr val="002060"/>
        </a:solidFill>
        <a:ln>
          <a:solidFill>
            <a:srgbClr val="002060">
              <a:alpha val="94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361200</xdr:colOff>
      <xdr:row>96</xdr:row>
      <xdr:rowOff>160705</xdr:rowOff>
    </xdr:from>
    <xdr:to>
      <xdr:col>16</xdr:col>
      <xdr:colOff>460260</xdr:colOff>
      <xdr:row>97</xdr:row>
      <xdr:rowOff>74961</xdr:rowOff>
    </xdr:to>
    <xdr:sp macro="" textlink="">
      <xdr:nvSpPr>
        <xdr:cNvPr id="17" name="Rectangle 16">
          <a:extLst>
            <a:ext uri="{FF2B5EF4-FFF2-40B4-BE49-F238E27FC236}">
              <a16:creationId xmlns:a16="http://schemas.microsoft.com/office/drawing/2014/main" id="{7A8BD0AA-E4FF-4295-99E7-1A0E2FE42A22}"/>
            </a:ext>
          </a:extLst>
        </xdr:cNvPr>
        <xdr:cNvSpPr/>
      </xdr:nvSpPr>
      <xdr:spPr>
        <a:xfrm>
          <a:off x="11901104" y="18448705"/>
          <a:ext cx="99060" cy="104756"/>
        </a:xfrm>
        <a:prstGeom prst="rect">
          <a:avLst/>
        </a:prstGeom>
        <a:solidFill>
          <a:schemeClr val="accent1"/>
        </a:solidFill>
        <a:ln>
          <a:solidFill>
            <a:schemeClr val="accent1">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367435</xdr:colOff>
      <xdr:row>97</xdr:row>
      <xdr:rowOff>140963</xdr:rowOff>
    </xdr:from>
    <xdr:to>
      <xdr:col>16</xdr:col>
      <xdr:colOff>464590</xdr:colOff>
      <xdr:row>98</xdr:row>
      <xdr:rowOff>41883</xdr:rowOff>
    </xdr:to>
    <xdr:sp macro="" textlink="">
      <xdr:nvSpPr>
        <xdr:cNvPr id="20" name="Rectangle 19">
          <a:extLst>
            <a:ext uri="{FF2B5EF4-FFF2-40B4-BE49-F238E27FC236}">
              <a16:creationId xmlns:a16="http://schemas.microsoft.com/office/drawing/2014/main" id="{265BF138-7D59-42A5-A7C4-4B5F63834ECB}"/>
            </a:ext>
          </a:extLst>
        </xdr:cNvPr>
        <xdr:cNvSpPr/>
      </xdr:nvSpPr>
      <xdr:spPr>
        <a:xfrm>
          <a:off x="11907339" y="18619463"/>
          <a:ext cx="97155" cy="91420"/>
        </a:xfrm>
        <a:prstGeom prst="rect">
          <a:avLst/>
        </a:prstGeom>
        <a:solidFill>
          <a:schemeClr val="bg2">
            <a:lumMod val="50000"/>
          </a:schemeClr>
        </a:solidFill>
        <a:ln>
          <a:solidFill>
            <a:schemeClr val="bg2">
              <a:lumMod val="50000"/>
              <a:alpha val="94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375574</xdr:colOff>
      <xdr:row>98</xdr:row>
      <xdr:rowOff>116524</xdr:rowOff>
    </xdr:from>
    <xdr:to>
      <xdr:col>16</xdr:col>
      <xdr:colOff>461299</xdr:colOff>
      <xdr:row>99</xdr:row>
      <xdr:rowOff>39458</xdr:rowOff>
    </xdr:to>
    <xdr:sp macro="" textlink="">
      <xdr:nvSpPr>
        <xdr:cNvPr id="23" name="Rectangle 22">
          <a:extLst>
            <a:ext uri="{FF2B5EF4-FFF2-40B4-BE49-F238E27FC236}">
              <a16:creationId xmlns:a16="http://schemas.microsoft.com/office/drawing/2014/main" id="{74D62A79-8E38-4622-B204-D0B83B9167CE}"/>
            </a:ext>
          </a:extLst>
        </xdr:cNvPr>
        <xdr:cNvSpPr/>
      </xdr:nvSpPr>
      <xdr:spPr>
        <a:xfrm>
          <a:off x="11915478" y="18785524"/>
          <a:ext cx="85725" cy="113434"/>
        </a:xfrm>
        <a:prstGeom prst="rect">
          <a:avLst/>
        </a:prstGeom>
        <a:solidFill>
          <a:srgbClr val="FF3399"/>
        </a:solidFill>
        <a:ln>
          <a:solidFill>
            <a:srgbClr val="FF3399">
              <a:alpha val="94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533866</xdr:colOff>
      <xdr:row>95</xdr:row>
      <xdr:rowOff>116269</xdr:rowOff>
    </xdr:from>
    <xdr:to>
      <xdr:col>15</xdr:col>
      <xdr:colOff>755019</xdr:colOff>
      <xdr:row>95</xdr:row>
      <xdr:rowOff>132760</xdr:rowOff>
    </xdr:to>
    <xdr:cxnSp macro="">
      <xdr:nvCxnSpPr>
        <xdr:cNvPr id="29" name="Straight Connector 28">
          <a:extLst>
            <a:ext uri="{FF2B5EF4-FFF2-40B4-BE49-F238E27FC236}">
              <a16:creationId xmlns:a16="http://schemas.microsoft.com/office/drawing/2014/main" id="{6EFA9967-8FF3-02A4-4170-B81EA34D0A2C}"/>
            </a:ext>
          </a:extLst>
        </xdr:cNvPr>
        <xdr:cNvCxnSpPr/>
      </xdr:nvCxnSpPr>
      <xdr:spPr>
        <a:xfrm>
          <a:off x="533866" y="17391155"/>
          <a:ext cx="11252835" cy="164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611678</xdr:colOff>
      <xdr:row>93</xdr:row>
      <xdr:rowOff>72854</xdr:rowOff>
    </xdr:from>
    <xdr:to>
      <xdr:col>16</xdr:col>
      <xdr:colOff>150668</xdr:colOff>
      <xdr:row>97</xdr:row>
      <xdr:rowOff>171049</xdr:rowOff>
    </xdr:to>
    <xdr:sp macro="" textlink="">
      <xdr:nvSpPr>
        <xdr:cNvPr id="30" name="TextBox 29">
          <a:extLst>
            <a:ext uri="{FF2B5EF4-FFF2-40B4-BE49-F238E27FC236}">
              <a16:creationId xmlns:a16="http://schemas.microsoft.com/office/drawing/2014/main" id="{9A465986-AC8E-4933-AED9-A67D46252109}"/>
            </a:ext>
          </a:extLst>
        </xdr:cNvPr>
        <xdr:cNvSpPr txBox="1"/>
      </xdr:nvSpPr>
      <xdr:spPr>
        <a:xfrm rot="5400000">
          <a:off x="11394065" y="17233354"/>
          <a:ext cx="825558" cy="326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a:t>
          </a:r>
          <a:r>
            <a:rPr lang="en-US" sz="1000">
              <a:solidFill>
                <a:schemeClr val="tx1">
                  <a:lumMod val="75000"/>
                  <a:lumOff val="25000"/>
                </a:schemeClr>
              </a:solidFill>
            </a:rPr>
            <a:t>89</a:t>
          </a:r>
        </a:p>
      </xdr:txBody>
    </xdr:sp>
    <xdr:clientData/>
  </xdr:twoCellAnchor>
  <xdr:twoCellAnchor>
    <xdr:from>
      <xdr:col>11</xdr:col>
      <xdr:colOff>25834</xdr:colOff>
      <xdr:row>19</xdr:row>
      <xdr:rowOff>179918</xdr:rowOff>
    </xdr:from>
    <xdr:to>
      <xdr:col>17</xdr:col>
      <xdr:colOff>280133</xdr:colOff>
      <xdr:row>33</xdr:row>
      <xdr:rowOff>11438</xdr:rowOff>
    </xdr:to>
    <xdr:graphicFrame macro="">
      <xdr:nvGraphicFramePr>
        <xdr:cNvPr id="2" name="Chart 1">
          <a:extLst>
            <a:ext uri="{FF2B5EF4-FFF2-40B4-BE49-F238E27FC236}">
              <a16:creationId xmlns:a16="http://schemas.microsoft.com/office/drawing/2014/main" id="{1CB81682-6559-42C1-9324-EE16AD62D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269801</xdr:colOff>
      <xdr:row>107</xdr:row>
      <xdr:rowOff>40847</xdr:rowOff>
    </xdr:from>
    <xdr:to>
      <xdr:col>8</xdr:col>
      <xdr:colOff>467483</xdr:colOff>
      <xdr:row>124</xdr:row>
      <xdr:rowOff>147421</xdr:rowOff>
    </xdr:to>
    <xdr:graphicFrame macro="">
      <xdr:nvGraphicFramePr>
        <xdr:cNvPr id="31" name="Chart 30">
          <a:extLst>
            <a:ext uri="{FF2B5EF4-FFF2-40B4-BE49-F238E27FC236}">
              <a16:creationId xmlns:a16="http://schemas.microsoft.com/office/drawing/2014/main" id="{83BBA2D2-0D79-447E-ABF6-4FAF8A0A3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33</xdr:col>
      <xdr:colOff>213013</xdr:colOff>
      <xdr:row>1</xdr:row>
      <xdr:rowOff>219085</xdr:rowOff>
    </xdr:from>
    <xdr:to>
      <xdr:col>38</xdr:col>
      <xdr:colOff>517110</xdr:colOff>
      <xdr:row>16</xdr:row>
      <xdr:rowOff>104785</xdr:rowOff>
    </xdr:to>
    <xdr:graphicFrame macro="">
      <xdr:nvGraphicFramePr>
        <xdr:cNvPr id="32" name="Chart 31">
          <a:extLst>
            <a:ext uri="{FF2B5EF4-FFF2-40B4-BE49-F238E27FC236}">
              <a16:creationId xmlns:a16="http://schemas.microsoft.com/office/drawing/2014/main" id="{DC85EC27-B9DB-4DB2-8149-C25E8D258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40</xdr:col>
      <xdr:colOff>264979</xdr:colOff>
      <xdr:row>1</xdr:row>
      <xdr:rowOff>248192</xdr:rowOff>
    </xdr:from>
    <xdr:to>
      <xdr:col>45</xdr:col>
      <xdr:colOff>546216</xdr:colOff>
      <xdr:row>16</xdr:row>
      <xdr:rowOff>23723</xdr:rowOff>
    </xdr:to>
    <xdr:graphicFrame macro="">
      <xdr:nvGraphicFramePr>
        <xdr:cNvPr id="33" name="Chart 32">
          <a:extLst>
            <a:ext uri="{FF2B5EF4-FFF2-40B4-BE49-F238E27FC236}">
              <a16:creationId xmlns:a16="http://schemas.microsoft.com/office/drawing/2014/main" id="{1EA67393-CBAC-45F5-A5A3-996174877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47</xdr:col>
      <xdr:colOff>293562</xdr:colOff>
      <xdr:row>1</xdr:row>
      <xdr:rowOff>247879</xdr:rowOff>
    </xdr:from>
    <xdr:to>
      <xdr:col>52</xdr:col>
      <xdr:colOff>582419</xdr:colOff>
      <xdr:row>16</xdr:row>
      <xdr:rowOff>30296</xdr:rowOff>
    </xdr:to>
    <xdr:graphicFrame macro="">
      <xdr:nvGraphicFramePr>
        <xdr:cNvPr id="34" name="Chart 33">
          <a:extLst>
            <a:ext uri="{FF2B5EF4-FFF2-40B4-BE49-F238E27FC236}">
              <a16:creationId xmlns:a16="http://schemas.microsoft.com/office/drawing/2014/main" id="{C4615DCB-C894-4EF4-81CA-06689435B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54</xdr:col>
      <xdr:colOff>229298</xdr:colOff>
      <xdr:row>1</xdr:row>
      <xdr:rowOff>243185</xdr:rowOff>
    </xdr:from>
    <xdr:to>
      <xdr:col>59</xdr:col>
      <xdr:colOff>518155</xdr:colOff>
      <xdr:row>16</xdr:row>
      <xdr:rowOff>25601</xdr:rowOff>
    </xdr:to>
    <xdr:graphicFrame macro="">
      <xdr:nvGraphicFramePr>
        <xdr:cNvPr id="35" name="Chart 34">
          <a:extLst>
            <a:ext uri="{FF2B5EF4-FFF2-40B4-BE49-F238E27FC236}">
              <a16:creationId xmlns:a16="http://schemas.microsoft.com/office/drawing/2014/main" id="{7A94AD1B-4E42-452C-B69C-7974E17C5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61</xdr:col>
      <xdr:colOff>274592</xdr:colOff>
      <xdr:row>1</xdr:row>
      <xdr:rowOff>238486</xdr:rowOff>
    </xdr:from>
    <xdr:to>
      <xdr:col>69</xdr:col>
      <xdr:colOff>304800</xdr:colOff>
      <xdr:row>17</xdr:row>
      <xdr:rowOff>15239</xdr:rowOff>
    </xdr:to>
    <xdr:graphicFrame macro="">
      <xdr:nvGraphicFramePr>
        <xdr:cNvPr id="36" name="Chart 35">
          <a:extLst>
            <a:ext uri="{FF2B5EF4-FFF2-40B4-BE49-F238E27FC236}">
              <a16:creationId xmlns:a16="http://schemas.microsoft.com/office/drawing/2014/main" id="{AC7C8B8C-A562-4F76-80E8-205293BB01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70</xdr:col>
      <xdr:colOff>703358</xdr:colOff>
      <xdr:row>1</xdr:row>
      <xdr:rowOff>200765</xdr:rowOff>
    </xdr:from>
    <xdr:to>
      <xdr:col>76</xdr:col>
      <xdr:colOff>357284</xdr:colOff>
      <xdr:row>15</xdr:row>
      <xdr:rowOff>162665</xdr:rowOff>
    </xdr:to>
    <xdr:graphicFrame macro="">
      <xdr:nvGraphicFramePr>
        <xdr:cNvPr id="38" name="Chart 37">
          <a:extLst>
            <a:ext uri="{FF2B5EF4-FFF2-40B4-BE49-F238E27FC236}">
              <a16:creationId xmlns:a16="http://schemas.microsoft.com/office/drawing/2014/main" id="{51691BEF-E0E7-418F-949C-30F6D4C18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78</xdr:col>
      <xdr:colOff>141383</xdr:colOff>
      <xdr:row>1</xdr:row>
      <xdr:rowOff>208173</xdr:rowOff>
    </xdr:from>
    <xdr:to>
      <xdr:col>83</xdr:col>
      <xdr:colOff>585884</xdr:colOff>
      <xdr:row>15</xdr:row>
      <xdr:rowOff>170074</xdr:rowOff>
    </xdr:to>
    <xdr:graphicFrame macro="">
      <xdr:nvGraphicFramePr>
        <xdr:cNvPr id="46" name="Chart 45">
          <a:extLst>
            <a:ext uri="{FF2B5EF4-FFF2-40B4-BE49-F238E27FC236}">
              <a16:creationId xmlns:a16="http://schemas.microsoft.com/office/drawing/2014/main" id="{94C7AA24-7160-442F-A78B-474F9C76B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38</xdr:col>
      <xdr:colOff>238349</xdr:colOff>
      <xdr:row>4</xdr:row>
      <xdr:rowOff>178757</xdr:rowOff>
    </xdr:from>
    <xdr:to>
      <xdr:col>38</xdr:col>
      <xdr:colOff>577439</xdr:colOff>
      <xdr:row>9</xdr:row>
      <xdr:rowOff>98186</xdr:rowOff>
    </xdr:to>
    <xdr:sp macro="" textlink="">
      <xdr:nvSpPr>
        <xdr:cNvPr id="47" name="TextBox 46">
          <a:extLst>
            <a:ext uri="{FF2B5EF4-FFF2-40B4-BE49-F238E27FC236}">
              <a16:creationId xmlns:a16="http://schemas.microsoft.com/office/drawing/2014/main" id="{BD16F1C9-758E-4AC6-BA81-368C34A4E1B4}"/>
            </a:ext>
          </a:extLst>
        </xdr:cNvPr>
        <xdr:cNvSpPr txBox="1"/>
      </xdr:nvSpPr>
      <xdr:spPr>
        <a:xfrm rot="5400000">
          <a:off x="33296806" y="1272590"/>
          <a:ext cx="837501"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133</a:t>
          </a:r>
          <a:endParaRPr lang="en-US" sz="1000">
            <a:solidFill>
              <a:schemeClr val="tx1">
                <a:lumMod val="75000"/>
                <a:lumOff val="25000"/>
              </a:schemeClr>
            </a:solidFill>
          </a:endParaRPr>
        </a:p>
      </xdr:txBody>
    </xdr:sp>
    <xdr:clientData/>
  </xdr:twoCellAnchor>
  <xdr:twoCellAnchor>
    <xdr:from>
      <xdr:col>45</xdr:col>
      <xdr:colOff>292217</xdr:colOff>
      <xdr:row>5</xdr:row>
      <xdr:rowOff>8137</xdr:rowOff>
    </xdr:from>
    <xdr:to>
      <xdr:col>45</xdr:col>
      <xdr:colOff>631307</xdr:colOff>
      <xdr:row>9</xdr:row>
      <xdr:rowOff>111180</xdr:rowOff>
    </xdr:to>
    <xdr:sp macro="" textlink="">
      <xdr:nvSpPr>
        <xdr:cNvPr id="48" name="TextBox 47">
          <a:extLst>
            <a:ext uri="{FF2B5EF4-FFF2-40B4-BE49-F238E27FC236}">
              <a16:creationId xmlns:a16="http://schemas.microsoft.com/office/drawing/2014/main" id="{94BDC092-6C0B-429A-88F4-DAD73CC5FA8C}"/>
            </a:ext>
          </a:extLst>
        </xdr:cNvPr>
        <xdr:cNvSpPr txBox="1"/>
      </xdr:nvSpPr>
      <xdr:spPr>
        <a:xfrm rot="5400000">
          <a:off x="38087927" y="1285584"/>
          <a:ext cx="837501"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110</a:t>
          </a:r>
          <a:endParaRPr lang="en-US" sz="1000">
            <a:solidFill>
              <a:schemeClr val="tx1">
                <a:lumMod val="75000"/>
                <a:lumOff val="25000"/>
              </a:schemeClr>
            </a:solidFill>
          </a:endParaRPr>
        </a:p>
      </xdr:txBody>
    </xdr:sp>
    <xdr:clientData/>
  </xdr:twoCellAnchor>
  <xdr:twoCellAnchor>
    <xdr:from>
      <xdr:col>52</xdr:col>
      <xdr:colOff>302441</xdr:colOff>
      <xdr:row>6</xdr:row>
      <xdr:rowOff>137712</xdr:rowOff>
    </xdr:from>
    <xdr:to>
      <xdr:col>52</xdr:col>
      <xdr:colOff>641531</xdr:colOff>
      <xdr:row>11</xdr:row>
      <xdr:rowOff>57140</xdr:rowOff>
    </xdr:to>
    <xdr:sp macro="" textlink="">
      <xdr:nvSpPr>
        <xdr:cNvPr id="49" name="TextBox 48">
          <a:extLst>
            <a:ext uri="{FF2B5EF4-FFF2-40B4-BE49-F238E27FC236}">
              <a16:creationId xmlns:a16="http://schemas.microsoft.com/office/drawing/2014/main" id="{1B47C1AD-53B5-4505-9AA8-67A887131818}"/>
            </a:ext>
          </a:extLst>
        </xdr:cNvPr>
        <xdr:cNvSpPr txBox="1"/>
      </xdr:nvSpPr>
      <xdr:spPr>
        <a:xfrm rot="5400000">
          <a:off x="42835404" y="1598773"/>
          <a:ext cx="837501"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92</a:t>
          </a:r>
          <a:endParaRPr lang="en-US" sz="1000">
            <a:solidFill>
              <a:schemeClr val="tx1">
                <a:lumMod val="75000"/>
                <a:lumOff val="25000"/>
              </a:schemeClr>
            </a:solidFill>
          </a:endParaRPr>
        </a:p>
      </xdr:txBody>
    </xdr:sp>
    <xdr:clientData/>
  </xdr:twoCellAnchor>
  <xdr:twoCellAnchor>
    <xdr:from>
      <xdr:col>59</xdr:col>
      <xdr:colOff>246837</xdr:colOff>
      <xdr:row>6</xdr:row>
      <xdr:rowOff>1357</xdr:rowOff>
    </xdr:from>
    <xdr:to>
      <xdr:col>59</xdr:col>
      <xdr:colOff>585927</xdr:colOff>
      <xdr:row>10</xdr:row>
      <xdr:rowOff>97514</xdr:rowOff>
    </xdr:to>
    <xdr:sp macro="" textlink="">
      <xdr:nvSpPr>
        <xdr:cNvPr id="50" name="TextBox 49">
          <a:extLst>
            <a:ext uri="{FF2B5EF4-FFF2-40B4-BE49-F238E27FC236}">
              <a16:creationId xmlns:a16="http://schemas.microsoft.com/office/drawing/2014/main" id="{9857AB54-A644-4E8A-989A-AE1BD0A9D00E}"/>
            </a:ext>
          </a:extLst>
        </xdr:cNvPr>
        <xdr:cNvSpPr txBox="1"/>
      </xdr:nvSpPr>
      <xdr:spPr>
        <a:xfrm rot="5400000">
          <a:off x="47520496" y="1458975"/>
          <a:ext cx="830615" cy="339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a:t>
          </a:r>
          <a:r>
            <a:rPr lang="en-US" sz="1000">
              <a:solidFill>
                <a:schemeClr val="tx1">
                  <a:lumMod val="75000"/>
                  <a:lumOff val="25000"/>
                </a:schemeClr>
              </a:solidFill>
            </a:rPr>
            <a:t>97</a:t>
          </a:r>
        </a:p>
      </xdr:txBody>
    </xdr:sp>
    <xdr:clientData/>
  </xdr:twoCellAnchor>
  <xdr:twoCellAnchor>
    <xdr:from>
      <xdr:col>69</xdr:col>
      <xdr:colOff>106116</xdr:colOff>
      <xdr:row>7</xdr:row>
      <xdr:rowOff>180259</xdr:rowOff>
    </xdr:from>
    <xdr:to>
      <xdr:col>69</xdr:col>
      <xdr:colOff>351118</xdr:colOff>
      <xdr:row>12</xdr:row>
      <xdr:rowOff>115843</xdr:rowOff>
    </xdr:to>
    <xdr:sp macro="" textlink="">
      <xdr:nvSpPr>
        <xdr:cNvPr id="51" name="TextBox 50">
          <a:extLst>
            <a:ext uri="{FF2B5EF4-FFF2-40B4-BE49-F238E27FC236}">
              <a16:creationId xmlns:a16="http://schemas.microsoft.com/office/drawing/2014/main" id="{2A108DA9-D6D2-445A-AA22-E643755793AD}"/>
            </a:ext>
          </a:extLst>
        </xdr:cNvPr>
        <xdr:cNvSpPr txBox="1"/>
      </xdr:nvSpPr>
      <xdr:spPr>
        <a:xfrm rot="5400000">
          <a:off x="59328898" y="1880124"/>
          <a:ext cx="850731" cy="245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a:t>
          </a:r>
          <a:r>
            <a:rPr lang="en-US" sz="1000">
              <a:solidFill>
                <a:schemeClr val="tx1">
                  <a:lumMod val="75000"/>
                  <a:lumOff val="25000"/>
                </a:schemeClr>
              </a:solidFill>
            </a:rPr>
            <a:t>84</a:t>
          </a:r>
        </a:p>
      </xdr:txBody>
    </xdr:sp>
    <xdr:clientData/>
  </xdr:twoCellAnchor>
  <xdr:twoCellAnchor>
    <xdr:from>
      <xdr:col>76</xdr:col>
      <xdr:colOff>85966</xdr:colOff>
      <xdr:row>4</xdr:row>
      <xdr:rowOff>103399</xdr:rowOff>
    </xdr:from>
    <xdr:to>
      <xdr:col>76</xdr:col>
      <xdr:colOff>426088</xdr:colOff>
      <xdr:row>9</xdr:row>
      <xdr:rowOff>25467</xdr:rowOff>
    </xdr:to>
    <xdr:sp macro="" textlink="">
      <xdr:nvSpPr>
        <xdr:cNvPr id="52" name="TextBox 51">
          <a:extLst>
            <a:ext uri="{FF2B5EF4-FFF2-40B4-BE49-F238E27FC236}">
              <a16:creationId xmlns:a16="http://schemas.microsoft.com/office/drawing/2014/main" id="{710D9E87-E90D-4427-A443-375808A83018}"/>
            </a:ext>
          </a:extLst>
        </xdr:cNvPr>
        <xdr:cNvSpPr txBox="1"/>
      </xdr:nvSpPr>
      <xdr:spPr>
        <a:xfrm rot="5400000">
          <a:off x="59269030" y="1185010"/>
          <a:ext cx="826943" cy="340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60</a:t>
          </a:r>
          <a:endParaRPr lang="en-US" sz="1000">
            <a:solidFill>
              <a:schemeClr val="tx1">
                <a:lumMod val="75000"/>
                <a:lumOff val="25000"/>
              </a:schemeClr>
            </a:solidFill>
          </a:endParaRPr>
        </a:p>
      </xdr:txBody>
    </xdr:sp>
    <xdr:clientData/>
  </xdr:twoCellAnchor>
  <xdr:twoCellAnchor>
    <xdr:from>
      <xdr:col>83</xdr:col>
      <xdr:colOff>314566</xdr:colOff>
      <xdr:row>7</xdr:row>
      <xdr:rowOff>119851</xdr:rowOff>
    </xdr:from>
    <xdr:to>
      <xdr:col>83</xdr:col>
      <xdr:colOff>654688</xdr:colOff>
      <xdr:row>12</xdr:row>
      <xdr:rowOff>41920</xdr:rowOff>
    </xdr:to>
    <xdr:sp macro="" textlink="">
      <xdr:nvSpPr>
        <xdr:cNvPr id="53" name="TextBox 52">
          <a:extLst>
            <a:ext uri="{FF2B5EF4-FFF2-40B4-BE49-F238E27FC236}">
              <a16:creationId xmlns:a16="http://schemas.microsoft.com/office/drawing/2014/main" id="{79C76CF4-29D2-4947-B744-1E75BDE25AF1}"/>
            </a:ext>
          </a:extLst>
        </xdr:cNvPr>
        <xdr:cNvSpPr txBox="1"/>
      </xdr:nvSpPr>
      <xdr:spPr>
        <a:xfrm rot="5400000">
          <a:off x="64241080" y="1744387"/>
          <a:ext cx="826944" cy="340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Mean</a:t>
          </a:r>
          <a:r>
            <a:rPr lang="en-US" sz="1000" baseline="0">
              <a:solidFill>
                <a:schemeClr val="tx1">
                  <a:lumMod val="75000"/>
                  <a:lumOff val="25000"/>
                </a:schemeClr>
              </a:solidFill>
            </a:rPr>
            <a:t> = 37</a:t>
          </a:r>
          <a:endParaRPr lang="en-US" sz="1000">
            <a:solidFill>
              <a:schemeClr val="tx1">
                <a:lumMod val="75000"/>
                <a:lumOff val="25000"/>
              </a:schemeClr>
            </a:solidFill>
          </a:endParaRPr>
        </a:p>
      </xdr:txBody>
    </xdr:sp>
    <xdr:clientData/>
  </xdr:twoCellAnchor>
  <xdr:twoCellAnchor>
    <xdr:from>
      <xdr:col>33</xdr:col>
      <xdr:colOff>245045</xdr:colOff>
      <xdr:row>19</xdr:row>
      <xdr:rowOff>2153</xdr:rowOff>
    </xdr:from>
    <xdr:to>
      <xdr:col>38</xdr:col>
      <xdr:colOff>655377</xdr:colOff>
      <xdr:row>33</xdr:row>
      <xdr:rowOff>86355</xdr:rowOff>
    </xdr:to>
    <xdr:graphicFrame macro="">
      <xdr:nvGraphicFramePr>
        <xdr:cNvPr id="56" name="Chart 55">
          <a:extLst>
            <a:ext uri="{FF2B5EF4-FFF2-40B4-BE49-F238E27FC236}">
              <a16:creationId xmlns:a16="http://schemas.microsoft.com/office/drawing/2014/main" id="{4CCA778B-72FA-4788-AFA2-DC27CA717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40</xdr:col>
      <xdr:colOff>320670</xdr:colOff>
      <xdr:row>18</xdr:row>
      <xdr:rowOff>137929</xdr:rowOff>
    </xdr:from>
    <xdr:to>
      <xdr:col>45</xdr:col>
      <xdr:colOff>768980</xdr:colOff>
      <xdr:row>33</xdr:row>
      <xdr:rowOff>45946</xdr:rowOff>
    </xdr:to>
    <xdr:graphicFrame macro="">
      <xdr:nvGraphicFramePr>
        <xdr:cNvPr id="57" name="Chart 56">
          <a:extLst>
            <a:ext uri="{FF2B5EF4-FFF2-40B4-BE49-F238E27FC236}">
              <a16:creationId xmlns:a16="http://schemas.microsoft.com/office/drawing/2014/main" id="{A0ECCEB9-4400-4DC7-BD0D-BEBC3907D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47</xdr:col>
      <xdr:colOff>302528</xdr:colOff>
      <xdr:row>18</xdr:row>
      <xdr:rowOff>137930</xdr:rowOff>
    </xdr:from>
    <xdr:to>
      <xdr:col>52</xdr:col>
      <xdr:colOff>750838</xdr:colOff>
      <xdr:row>33</xdr:row>
      <xdr:rowOff>45945</xdr:rowOff>
    </xdr:to>
    <xdr:graphicFrame macro="">
      <xdr:nvGraphicFramePr>
        <xdr:cNvPr id="58" name="Chart 57">
          <a:extLst>
            <a:ext uri="{FF2B5EF4-FFF2-40B4-BE49-F238E27FC236}">
              <a16:creationId xmlns:a16="http://schemas.microsoft.com/office/drawing/2014/main" id="{A2CD3A4C-1AB0-4E0F-9166-2439D3658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26</xdr:col>
      <xdr:colOff>221211</xdr:colOff>
      <xdr:row>17</xdr:row>
      <xdr:rowOff>163285</xdr:rowOff>
    </xdr:from>
    <xdr:to>
      <xdr:col>31</xdr:col>
      <xdr:colOff>669522</xdr:colOff>
      <xdr:row>32</xdr:row>
      <xdr:rowOff>73487</xdr:rowOff>
    </xdr:to>
    <xdr:graphicFrame macro="">
      <xdr:nvGraphicFramePr>
        <xdr:cNvPr id="59" name="Chart 58">
          <a:extLst>
            <a:ext uri="{FF2B5EF4-FFF2-40B4-BE49-F238E27FC236}">
              <a16:creationId xmlns:a16="http://schemas.microsoft.com/office/drawing/2014/main" id="{A791F47E-7C38-453D-AD59-C3F5FF7B6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19</xdr:col>
      <xdr:colOff>57927</xdr:colOff>
      <xdr:row>18</xdr:row>
      <xdr:rowOff>54428</xdr:rowOff>
    </xdr:from>
    <xdr:to>
      <xdr:col>24</xdr:col>
      <xdr:colOff>506237</xdr:colOff>
      <xdr:row>32</xdr:row>
      <xdr:rowOff>146060</xdr:rowOff>
    </xdr:to>
    <xdr:graphicFrame macro="">
      <xdr:nvGraphicFramePr>
        <xdr:cNvPr id="60" name="Chart 59">
          <a:extLst>
            <a:ext uri="{FF2B5EF4-FFF2-40B4-BE49-F238E27FC236}">
              <a16:creationId xmlns:a16="http://schemas.microsoft.com/office/drawing/2014/main" id="{E3810F47-9E0D-4584-AFEE-DE0F0C1D1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54</xdr:col>
      <xdr:colOff>257498</xdr:colOff>
      <xdr:row>18</xdr:row>
      <xdr:rowOff>127000</xdr:rowOff>
    </xdr:from>
    <xdr:to>
      <xdr:col>59</xdr:col>
      <xdr:colOff>705808</xdr:colOff>
      <xdr:row>33</xdr:row>
      <xdr:rowOff>37201</xdr:rowOff>
    </xdr:to>
    <xdr:graphicFrame macro="">
      <xdr:nvGraphicFramePr>
        <xdr:cNvPr id="61" name="Chart 60">
          <a:extLst>
            <a:ext uri="{FF2B5EF4-FFF2-40B4-BE49-F238E27FC236}">
              <a16:creationId xmlns:a16="http://schemas.microsoft.com/office/drawing/2014/main" id="{BCD4DBA3-E2C4-4537-B48B-20EE61D23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61</xdr:col>
      <xdr:colOff>457069</xdr:colOff>
      <xdr:row>19</xdr:row>
      <xdr:rowOff>2185</xdr:rowOff>
    </xdr:from>
    <xdr:to>
      <xdr:col>67</xdr:col>
      <xdr:colOff>107093</xdr:colOff>
      <xdr:row>33</xdr:row>
      <xdr:rowOff>91631</xdr:rowOff>
    </xdr:to>
    <xdr:graphicFrame macro="">
      <xdr:nvGraphicFramePr>
        <xdr:cNvPr id="62" name="Chart 61">
          <a:extLst>
            <a:ext uri="{FF2B5EF4-FFF2-40B4-BE49-F238E27FC236}">
              <a16:creationId xmlns:a16="http://schemas.microsoft.com/office/drawing/2014/main" id="{A93CCB6E-A069-4374-B3CD-9B95BF03B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71</xdr:col>
      <xdr:colOff>66670</xdr:colOff>
      <xdr:row>18</xdr:row>
      <xdr:rowOff>47215</xdr:rowOff>
    </xdr:from>
    <xdr:to>
      <xdr:col>76</xdr:col>
      <xdr:colOff>514979</xdr:colOff>
      <xdr:row>32</xdr:row>
      <xdr:rowOff>136661</xdr:rowOff>
    </xdr:to>
    <xdr:graphicFrame macro="">
      <xdr:nvGraphicFramePr>
        <xdr:cNvPr id="63" name="Chart 62">
          <a:extLst>
            <a:ext uri="{FF2B5EF4-FFF2-40B4-BE49-F238E27FC236}">
              <a16:creationId xmlns:a16="http://schemas.microsoft.com/office/drawing/2014/main" id="{B0DAC6C7-12D3-4D96-A599-354E92ED3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78</xdr:col>
      <xdr:colOff>229956</xdr:colOff>
      <xdr:row>18</xdr:row>
      <xdr:rowOff>65358</xdr:rowOff>
    </xdr:from>
    <xdr:to>
      <xdr:col>83</xdr:col>
      <xdr:colOff>678266</xdr:colOff>
      <xdr:row>32</xdr:row>
      <xdr:rowOff>154802</xdr:rowOff>
    </xdr:to>
    <xdr:graphicFrame macro="">
      <xdr:nvGraphicFramePr>
        <xdr:cNvPr id="64" name="Chart 63">
          <a:extLst>
            <a:ext uri="{FF2B5EF4-FFF2-40B4-BE49-F238E27FC236}">
              <a16:creationId xmlns:a16="http://schemas.microsoft.com/office/drawing/2014/main" id="{1B9804B5-E84B-42B2-A108-AE468DCA4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182539</xdr:colOff>
      <xdr:row>33</xdr:row>
      <xdr:rowOff>100988</xdr:rowOff>
    </xdr:from>
    <xdr:to>
      <xdr:col>8</xdr:col>
      <xdr:colOff>165915</xdr:colOff>
      <xdr:row>48</xdr:row>
      <xdr:rowOff>63338</xdr:rowOff>
    </xdr:to>
    <xdr:graphicFrame macro="">
      <xdr:nvGraphicFramePr>
        <xdr:cNvPr id="66" name="Chart 65">
          <a:extLst>
            <a:ext uri="{FF2B5EF4-FFF2-40B4-BE49-F238E27FC236}">
              <a16:creationId xmlns:a16="http://schemas.microsoft.com/office/drawing/2014/main" id="{6B48067A-10B1-4403-9F0B-B06898743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19</xdr:col>
      <xdr:colOff>58868</xdr:colOff>
      <xdr:row>35</xdr:row>
      <xdr:rowOff>30977</xdr:rowOff>
    </xdr:from>
    <xdr:to>
      <xdr:col>25</xdr:col>
      <xdr:colOff>611953</xdr:colOff>
      <xdr:row>50</xdr:row>
      <xdr:rowOff>96471</xdr:rowOff>
    </xdr:to>
    <xdr:graphicFrame macro="">
      <xdr:nvGraphicFramePr>
        <xdr:cNvPr id="65" name="Chart 64">
          <a:extLst>
            <a:ext uri="{FF2B5EF4-FFF2-40B4-BE49-F238E27FC236}">
              <a16:creationId xmlns:a16="http://schemas.microsoft.com/office/drawing/2014/main" id="{6B4281EF-3435-8E68-06EC-DE0F9C2CD6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26</xdr:col>
      <xdr:colOff>203025</xdr:colOff>
      <xdr:row>35</xdr:row>
      <xdr:rowOff>121111</xdr:rowOff>
    </xdr:from>
    <xdr:to>
      <xdr:col>32</xdr:col>
      <xdr:colOff>1561527</xdr:colOff>
      <xdr:row>51</xdr:row>
      <xdr:rowOff>84633</xdr:rowOff>
    </xdr:to>
    <xdr:graphicFrame macro="">
      <xdr:nvGraphicFramePr>
        <xdr:cNvPr id="67" name="Chart 66">
          <a:extLst>
            <a:ext uri="{FF2B5EF4-FFF2-40B4-BE49-F238E27FC236}">
              <a16:creationId xmlns:a16="http://schemas.microsoft.com/office/drawing/2014/main" id="{CDF8AE3F-8818-4CAF-AF92-34F9DF90C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33</xdr:col>
      <xdr:colOff>282308</xdr:colOff>
      <xdr:row>36</xdr:row>
      <xdr:rowOff>124782</xdr:rowOff>
    </xdr:from>
    <xdr:to>
      <xdr:col>39</xdr:col>
      <xdr:colOff>2524583</xdr:colOff>
      <xdr:row>51</xdr:row>
      <xdr:rowOff>146669</xdr:rowOff>
    </xdr:to>
    <xdr:graphicFrame macro="">
      <xdr:nvGraphicFramePr>
        <xdr:cNvPr id="68" name="Chart 67">
          <a:extLst>
            <a:ext uri="{FF2B5EF4-FFF2-40B4-BE49-F238E27FC236}">
              <a16:creationId xmlns:a16="http://schemas.microsoft.com/office/drawing/2014/main" id="{6102B6D5-3BC1-4B64-B0A0-CBB84222C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40</xdr:col>
      <xdr:colOff>274202</xdr:colOff>
      <xdr:row>36</xdr:row>
      <xdr:rowOff>91698</xdr:rowOff>
    </xdr:from>
    <xdr:to>
      <xdr:col>46</xdr:col>
      <xdr:colOff>3850687</xdr:colOff>
      <xdr:row>52</xdr:row>
      <xdr:rowOff>174385</xdr:rowOff>
    </xdr:to>
    <xdr:graphicFrame macro="">
      <xdr:nvGraphicFramePr>
        <xdr:cNvPr id="69" name="Chart 68">
          <a:extLst>
            <a:ext uri="{FF2B5EF4-FFF2-40B4-BE49-F238E27FC236}">
              <a16:creationId xmlns:a16="http://schemas.microsoft.com/office/drawing/2014/main" id="{F74707D9-CF59-4C60-BB37-01FACB20C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47</xdr:col>
      <xdr:colOff>367127</xdr:colOff>
      <xdr:row>36</xdr:row>
      <xdr:rowOff>7680</xdr:rowOff>
    </xdr:from>
    <xdr:to>
      <xdr:col>53</xdr:col>
      <xdr:colOff>2409568</xdr:colOff>
      <xdr:row>51</xdr:row>
      <xdr:rowOff>54818</xdr:rowOff>
    </xdr:to>
    <xdr:graphicFrame macro="">
      <xdr:nvGraphicFramePr>
        <xdr:cNvPr id="70" name="Chart 69">
          <a:extLst>
            <a:ext uri="{FF2B5EF4-FFF2-40B4-BE49-F238E27FC236}">
              <a16:creationId xmlns:a16="http://schemas.microsoft.com/office/drawing/2014/main" id="{8E90367A-1125-49F4-A689-6DF3135E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54</xdr:col>
      <xdr:colOff>329205</xdr:colOff>
      <xdr:row>35</xdr:row>
      <xdr:rowOff>168826</xdr:rowOff>
    </xdr:from>
    <xdr:to>
      <xdr:col>60</xdr:col>
      <xdr:colOff>678864</xdr:colOff>
      <xdr:row>51</xdr:row>
      <xdr:rowOff>25178</xdr:rowOff>
    </xdr:to>
    <xdr:graphicFrame macro="">
      <xdr:nvGraphicFramePr>
        <xdr:cNvPr id="71" name="Chart 70">
          <a:extLst>
            <a:ext uri="{FF2B5EF4-FFF2-40B4-BE49-F238E27FC236}">
              <a16:creationId xmlns:a16="http://schemas.microsoft.com/office/drawing/2014/main" id="{6DD77E2D-3349-47A3-AA75-1E2FB768F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61</xdr:col>
      <xdr:colOff>521419</xdr:colOff>
      <xdr:row>36</xdr:row>
      <xdr:rowOff>130725</xdr:rowOff>
    </xdr:from>
    <xdr:to>
      <xdr:col>69</xdr:col>
      <xdr:colOff>62249</xdr:colOff>
      <xdr:row>51</xdr:row>
      <xdr:rowOff>179294</xdr:rowOff>
    </xdr:to>
    <xdr:graphicFrame macro="">
      <xdr:nvGraphicFramePr>
        <xdr:cNvPr id="72" name="Chart 71">
          <a:extLst>
            <a:ext uri="{FF2B5EF4-FFF2-40B4-BE49-F238E27FC236}">
              <a16:creationId xmlns:a16="http://schemas.microsoft.com/office/drawing/2014/main" id="{73AD1508-EDCC-4A48-A545-84389B7BF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71</xdr:col>
      <xdr:colOff>45411</xdr:colOff>
      <xdr:row>35</xdr:row>
      <xdr:rowOff>105944</xdr:rowOff>
    </xdr:from>
    <xdr:to>
      <xdr:col>77</xdr:col>
      <xdr:colOff>1755605</xdr:colOff>
      <xdr:row>50</xdr:row>
      <xdr:rowOff>141900</xdr:rowOff>
    </xdr:to>
    <xdr:graphicFrame macro="">
      <xdr:nvGraphicFramePr>
        <xdr:cNvPr id="73" name="Chart 72">
          <a:extLst>
            <a:ext uri="{FF2B5EF4-FFF2-40B4-BE49-F238E27FC236}">
              <a16:creationId xmlns:a16="http://schemas.microsoft.com/office/drawing/2014/main" id="{776B329A-752E-4C28-A5AA-37A4A4366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78</xdr:col>
      <xdr:colOff>278617</xdr:colOff>
      <xdr:row>36</xdr:row>
      <xdr:rowOff>7678</xdr:rowOff>
    </xdr:from>
    <xdr:to>
      <xdr:col>86</xdr:col>
      <xdr:colOff>587200</xdr:colOff>
      <xdr:row>51</xdr:row>
      <xdr:rowOff>54818</xdr:rowOff>
    </xdr:to>
    <xdr:graphicFrame macro="">
      <xdr:nvGraphicFramePr>
        <xdr:cNvPr id="74" name="Chart 73">
          <a:extLst>
            <a:ext uri="{FF2B5EF4-FFF2-40B4-BE49-F238E27FC236}">
              <a16:creationId xmlns:a16="http://schemas.microsoft.com/office/drawing/2014/main" id="{A1FA537F-1DEB-465E-8782-DCBCE27F9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19</xdr:col>
      <xdr:colOff>51027</xdr:colOff>
      <xdr:row>1</xdr:row>
      <xdr:rowOff>100028</xdr:rowOff>
    </xdr:from>
    <xdr:to>
      <xdr:col>24</xdr:col>
      <xdr:colOff>362642</xdr:colOff>
      <xdr:row>15</xdr:row>
      <xdr:rowOff>62171</xdr:rowOff>
    </xdr:to>
    <xdr:graphicFrame macro="">
      <xdr:nvGraphicFramePr>
        <xdr:cNvPr id="54" name="Chart 53">
          <a:extLst>
            <a:ext uri="{FF2B5EF4-FFF2-40B4-BE49-F238E27FC236}">
              <a16:creationId xmlns:a16="http://schemas.microsoft.com/office/drawing/2014/main" id="{08EF90B5-F2BE-48CA-9BA9-0F02053F0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26</xdr:col>
      <xdr:colOff>237205</xdr:colOff>
      <xdr:row>1</xdr:row>
      <xdr:rowOff>143049</xdr:rowOff>
    </xdr:from>
    <xdr:to>
      <xdr:col>31</xdr:col>
      <xdr:colOff>548820</xdr:colOff>
      <xdr:row>15</xdr:row>
      <xdr:rowOff>105192</xdr:rowOff>
    </xdr:to>
    <xdr:graphicFrame macro="">
      <xdr:nvGraphicFramePr>
        <xdr:cNvPr id="75" name="Chart 74">
          <a:extLst>
            <a:ext uri="{FF2B5EF4-FFF2-40B4-BE49-F238E27FC236}">
              <a16:creationId xmlns:a16="http://schemas.microsoft.com/office/drawing/2014/main" id="{A36FCEEC-9D33-4597-82C8-D68ABB779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0.07282</cdr:x>
      <cdr:y>0.36307</cdr:y>
    </cdr:from>
    <cdr:to>
      <cdr:x>0.95927</cdr:x>
      <cdr:y>0.3653</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12947" y="995963"/>
          <a:ext cx="3809780" cy="6117"/>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0.07886</cdr:x>
      <cdr:y>0.57771</cdr:y>
    </cdr:from>
    <cdr:to>
      <cdr:x>0.96531</cdr:x>
      <cdr:y>0.57994</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38924" y="1584783"/>
          <a:ext cx="3809780" cy="6117"/>
        </a:xfrm>
        <a:prstGeom xmlns:a="http://schemas.openxmlformats.org/drawingml/2006/main" prst="line">
          <a:avLst/>
        </a:prstGeom>
        <a:ln xmlns:a="http://schemas.openxmlformats.org/drawingml/2006/main">
          <a:solidFill>
            <a:srgbClr val="FF3399"/>
          </a:solidFill>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12.xml><?xml version="1.0" encoding="utf-8"?>
<xdr:wsDr xmlns:xdr="http://schemas.openxmlformats.org/drawingml/2006/spreadsheetDrawing" xmlns:a="http://schemas.openxmlformats.org/drawingml/2006/main">
  <xdr:twoCellAnchor>
    <xdr:from>
      <xdr:col>0</xdr:col>
      <xdr:colOff>314152</xdr:colOff>
      <xdr:row>1</xdr:row>
      <xdr:rowOff>20449</xdr:rowOff>
    </xdr:from>
    <xdr:to>
      <xdr:col>6</xdr:col>
      <xdr:colOff>123651</xdr:colOff>
      <xdr:row>16</xdr:row>
      <xdr:rowOff>19497</xdr:rowOff>
    </xdr:to>
    <xdr:graphicFrame macro="">
      <xdr:nvGraphicFramePr>
        <xdr:cNvPr id="3" name="Chart 2">
          <a:extLst>
            <a:ext uri="{FF2B5EF4-FFF2-40B4-BE49-F238E27FC236}">
              <a16:creationId xmlns:a16="http://schemas.microsoft.com/office/drawing/2014/main" id="{9EB577F8-104E-4B05-973E-80B07DAAB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322811</xdr:colOff>
      <xdr:row>17</xdr:row>
      <xdr:rowOff>86245</xdr:rowOff>
    </xdr:from>
    <xdr:to>
      <xdr:col>6</xdr:col>
      <xdr:colOff>143105</xdr:colOff>
      <xdr:row>32</xdr:row>
      <xdr:rowOff>90690</xdr:rowOff>
    </xdr:to>
    <xdr:graphicFrame macro="">
      <xdr:nvGraphicFramePr>
        <xdr:cNvPr id="4" name="Chart 3">
          <a:extLst>
            <a:ext uri="{FF2B5EF4-FFF2-40B4-BE49-F238E27FC236}">
              <a16:creationId xmlns:a16="http://schemas.microsoft.com/office/drawing/2014/main" id="{42BAD2D6-4954-42C8-A59C-D7A203EFD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182880</xdr:colOff>
      <xdr:row>33</xdr:row>
      <xdr:rowOff>157596</xdr:rowOff>
    </xdr:from>
    <xdr:to>
      <xdr:col>6</xdr:col>
      <xdr:colOff>205740</xdr:colOff>
      <xdr:row>48</xdr:row>
      <xdr:rowOff>150611</xdr:rowOff>
    </xdr:to>
    <xdr:graphicFrame macro="">
      <xdr:nvGraphicFramePr>
        <xdr:cNvPr id="5" name="Chart 4">
          <a:extLst>
            <a:ext uri="{FF2B5EF4-FFF2-40B4-BE49-F238E27FC236}">
              <a16:creationId xmlns:a16="http://schemas.microsoft.com/office/drawing/2014/main" id="{27821CC0-87DC-49DB-8E8B-B6884B8D4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347056</xdr:colOff>
      <xdr:row>50</xdr:row>
      <xdr:rowOff>72043</xdr:rowOff>
    </xdr:from>
    <xdr:to>
      <xdr:col>6</xdr:col>
      <xdr:colOff>167350</xdr:colOff>
      <xdr:row>65</xdr:row>
      <xdr:rowOff>56572</xdr:rowOff>
    </xdr:to>
    <xdr:graphicFrame macro="">
      <xdr:nvGraphicFramePr>
        <xdr:cNvPr id="6" name="Chart 5">
          <a:extLst>
            <a:ext uri="{FF2B5EF4-FFF2-40B4-BE49-F238E27FC236}">
              <a16:creationId xmlns:a16="http://schemas.microsoft.com/office/drawing/2014/main" id="{9E20369D-B629-4BDD-8A74-E7BA29C09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1</xdr:row>
      <xdr:rowOff>0</xdr:rowOff>
    </xdr:from>
    <xdr:to>
      <xdr:col>23</xdr:col>
      <xdr:colOff>578826</xdr:colOff>
      <xdr:row>15</xdr:row>
      <xdr:rowOff>191380</xdr:rowOff>
    </xdr:to>
    <xdr:graphicFrame macro="">
      <xdr:nvGraphicFramePr>
        <xdr:cNvPr id="2" name="Chart 1">
          <a:extLst>
            <a:ext uri="{FF2B5EF4-FFF2-40B4-BE49-F238E27FC236}">
              <a16:creationId xmlns:a16="http://schemas.microsoft.com/office/drawing/2014/main" id="{96A4D3F1-2367-4F83-8782-9E3069CA8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17</xdr:row>
      <xdr:rowOff>64111</xdr:rowOff>
    </xdr:from>
    <xdr:to>
      <xdr:col>23</xdr:col>
      <xdr:colOff>589621</xdr:colOff>
      <xdr:row>32</xdr:row>
      <xdr:rowOff>68556</xdr:rowOff>
    </xdr:to>
    <xdr:graphicFrame macro="">
      <xdr:nvGraphicFramePr>
        <xdr:cNvPr id="7" name="Chart 6">
          <a:extLst>
            <a:ext uri="{FF2B5EF4-FFF2-40B4-BE49-F238E27FC236}">
              <a16:creationId xmlns:a16="http://schemas.microsoft.com/office/drawing/2014/main" id="{779BEBB6-3AED-4A2F-AE05-099E9E791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760168</xdr:colOff>
      <xdr:row>33</xdr:row>
      <xdr:rowOff>155697</xdr:rowOff>
    </xdr:from>
    <xdr:to>
      <xdr:col>24</xdr:col>
      <xdr:colOff>99425</xdr:colOff>
      <xdr:row>48</xdr:row>
      <xdr:rowOff>148712</xdr:rowOff>
    </xdr:to>
    <xdr:graphicFrame macro="">
      <xdr:nvGraphicFramePr>
        <xdr:cNvPr id="8" name="Chart 7">
          <a:extLst>
            <a:ext uri="{FF2B5EF4-FFF2-40B4-BE49-F238E27FC236}">
              <a16:creationId xmlns:a16="http://schemas.microsoft.com/office/drawing/2014/main" id="{E639479A-31EA-4804-912D-5EC5FA8E27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50</xdr:row>
      <xdr:rowOff>0</xdr:rowOff>
    </xdr:from>
    <xdr:to>
      <xdr:col>23</xdr:col>
      <xdr:colOff>589621</xdr:colOff>
      <xdr:row>64</xdr:row>
      <xdr:rowOff>176861</xdr:rowOff>
    </xdr:to>
    <xdr:graphicFrame macro="">
      <xdr:nvGraphicFramePr>
        <xdr:cNvPr id="9" name="Chart 8">
          <a:extLst>
            <a:ext uri="{FF2B5EF4-FFF2-40B4-BE49-F238E27FC236}">
              <a16:creationId xmlns:a16="http://schemas.microsoft.com/office/drawing/2014/main" id="{8EBC6D9A-7113-4E6E-A531-6AC85162B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0</xdr:colOff>
      <xdr:row>1</xdr:row>
      <xdr:rowOff>0</xdr:rowOff>
    </xdr:from>
    <xdr:to>
      <xdr:col>30</xdr:col>
      <xdr:colOff>578827</xdr:colOff>
      <xdr:row>15</xdr:row>
      <xdr:rowOff>191380</xdr:rowOff>
    </xdr:to>
    <xdr:graphicFrame macro="">
      <xdr:nvGraphicFramePr>
        <xdr:cNvPr id="10" name="Chart 9">
          <a:extLst>
            <a:ext uri="{FF2B5EF4-FFF2-40B4-BE49-F238E27FC236}">
              <a16:creationId xmlns:a16="http://schemas.microsoft.com/office/drawing/2014/main" id="{EF526D87-6567-4C41-9A25-2874C9A3B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0</xdr:colOff>
      <xdr:row>17</xdr:row>
      <xdr:rowOff>0</xdr:rowOff>
    </xdr:from>
    <xdr:to>
      <xdr:col>30</xdr:col>
      <xdr:colOff>589622</xdr:colOff>
      <xdr:row>32</xdr:row>
      <xdr:rowOff>4445</xdr:rowOff>
    </xdr:to>
    <xdr:graphicFrame macro="">
      <xdr:nvGraphicFramePr>
        <xdr:cNvPr id="11" name="Chart 10">
          <a:extLst>
            <a:ext uri="{FF2B5EF4-FFF2-40B4-BE49-F238E27FC236}">
              <a16:creationId xmlns:a16="http://schemas.microsoft.com/office/drawing/2014/main" id="{E28962F4-BE59-4F94-92D8-00D1B9E6E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18317</xdr:colOff>
      <xdr:row>33</xdr:row>
      <xdr:rowOff>155697</xdr:rowOff>
    </xdr:from>
    <xdr:to>
      <xdr:col>31</xdr:col>
      <xdr:colOff>126902</xdr:colOff>
      <xdr:row>48</xdr:row>
      <xdr:rowOff>148712</xdr:rowOff>
    </xdr:to>
    <xdr:graphicFrame macro="">
      <xdr:nvGraphicFramePr>
        <xdr:cNvPr id="12" name="Chart 11">
          <a:extLst>
            <a:ext uri="{FF2B5EF4-FFF2-40B4-BE49-F238E27FC236}">
              <a16:creationId xmlns:a16="http://schemas.microsoft.com/office/drawing/2014/main" id="{CB186D49-EDE0-42FF-8AB1-7BAD8767B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0</xdr:colOff>
      <xdr:row>50</xdr:row>
      <xdr:rowOff>0</xdr:rowOff>
    </xdr:from>
    <xdr:to>
      <xdr:col>30</xdr:col>
      <xdr:colOff>589622</xdr:colOff>
      <xdr:row>64</xdr:row>
      <xdr:rowOff>176861</xdr:rowOff>
    </xdr:to>
    <xdr:graphicFrame macro="">
      <xdr:nvGraphicFramePr>
        <xdr:cNvPr id="13" name="Chart 12">
          <a:extLst>
            <a:ext uri="{FF2B5EF4-FFF2-40B4-BE49-F238E27FC236}">
              <a16:creationId xmlns:a16="http://schemas.microsoft.com/office/drawing/2014/main" id="{64D6313B-490A-4796-82B9-FF7038CC41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31</xdr:col>
      <xdr:colOff>760169</xdr:colOff>
      <xdr:row>1</xdr:row>
      <xdr:rowOff>18318</xdr:rowOff>
    </xdr:from>
    <xdr:to>
      <xdr:col>37</xdr:col>
      <xdr:colOff>569668</xdr:colOff>
      <xdr:row>16</xdr:row>
      <xdr:rowOff>17366</xdr:rowOff>
    </xdr:to>
    <xdr:graphicFrame macro="">
      <xdr:nvGraphicFramePr>
        <xdr:cNvPr id="14" name="Chart 13">
          <a:extLst>
            <a:ext uri="{FF2B5EF4-FFF2-40B4-BE49-F238E27FC236}">
              <a16:creationId xmlns:a16="http://schemas.microsoft.com/office/drawing/2014/main" id="{14AECF91-A0EB-4120-96A1-359B700DA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32</xdr:col>
      <xdr:colOff>9158</xdr:colOff>
      <xdr:row>16</xdr:row>
      <xdr:rowOff>183172</xdr:rowOff>
    </xdr:from>
    <xdr:to>
      <xdr:col>37</xdr:col>
      <xdr:colOff>598779</xdr:colOff>
      <xdr:row>31</xdr:row>
      <xdr:rowOff>187617</xdr:rowOff>
    </xdr:to>
    <xdr:graphicFrame macro="">
      <xdr:nvGraphicFramePr>
        <xdr:cNvPr id="15" name="Chart 14">
          <a:extLst>
            <a:ext uri="{FF2B5EF4-FFF2-40B4-BE49-F238E27FC236}">
              <a16:creationId xmlns:a16="http://schemas.microsoft.com/office/drawing/2014/main" id="{B91A2521-C59A-45B4-9069-F5C2C5610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32</xdr:col>
      <xdr:colOff>9158</xdr:colOff>
      <xdr:row>33</xdr:row>
      <xdr:rowOff>91586</xdr:rowOff>
    </xdr:from>
    <xdr:to>
      <xdr:col>38</xdr:col>
      <xdr:colOff>117742</xdr:colOff>
      <xdr:row>48</xdr:row>
      <xdr:rowOff>84601</xdr:rowOff>
    </xdr:to>
    <xdr:graphicFrame macro="">
      <xdr:nvGraphicFramePr>
        <xdr:cNvPr id="16" name="Chart 15">
          <a:extLst>
            <a:ext uri="{FF2B5EF4-FFF2-40B4-BE49-F238E27FC236}">
              <a16:creationId xmlns:a16="http://schemas.microsoft.com/office/drawing/2014/main" id="{09B79E34-893E-4D9C-84CC-60EE10E50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32</xdr:col>
      <xdr:colOff>0</xdr:colOff>
      <xdr:row>50</xdr:row>
      <xdr:rowOff>0</xdr:rowOff>
    </xdr:from>
    <xdr:to>
      <xdr:col>37</xdr:col>
      <xdr:colOff>589621</xdr:colOff>
      <xdr:row>64</xdr:row>
      <xdr:rowOff>176861</xdr:rowOff>
    </xdr:to>
    <xdr:graphicFrame macro="">
      <xdr:nvGraphicFramePr>
        <xdr:cNvPr id="18" name="Chart 17">
          <a:extLst>
            <a:ext uri="{FF2B5EF4-FFF2-40B4-BE49-F238E27FC236}">
              <a16:creationId xmlns:a16="http://schemas.microsoft.com/office/drawing/2014/main" id="{21607009-6DD5-416A-8776-5992460F7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39</xdr:col>
      <xdr:colOff>0</xdr:colOff>
      <xdr:row>1</xdr:row>
      <xdr:rowOff>0</xdr:rowOff>
    </xdr:from>
    <xdr:to>
      <xdr:col>44</xdr:col>
      <xdr:colOff>578827</xdr:colOff>
      <xdr:row>15</xdr:row>
      <xdr:rowOff>191380</xdr:rowOff>
    </xdr:to>
    <xdr:graphicFrame macro="">
      <xdr:nvGraphicFramePr>
        <xdr:cNvPr id="19" name="Chart 18">
          <a:extLst>
            <a:ext uri="{FF2B5EF4-FFF2-40B4-BE49-F238E27FC236}">
              <a16:creationId xmlns:a16="http://schemas.microsoft.com/office/drawing/2014/main" id="{D8D290AB-6F50-4A58-8104-280F5EA66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39</xdr:col>
      <xdr:colOff>0</xdr:colOff>
      <xdr:row>17</xdr:row>
      <xdr:rowOff>0</xdr:rowOff>
    </xdr:from>
    <xdr:to>
      <xdr:col>44</xdr:col>
      <xdr:colOff>589622</xdr:colOff>
      <xdr:row>32</xdr:row>
      <xdr:rowOff>4445</xdr:rowOff>
    </xdr:to>
    <xdr:graphicFrame macro="">
      <xdr:nvGraphicFramePr>
        <xdr:cNvPr id="20" name="Chart 19">
          <a:extLst>
            <a:ext uri="{FF2B5EF4-FFF2-40B4-BE49-F238E27FC236}">
              <a16:creationId xmlns:a16="http://schemas.microsoft.com/office/drawing/2014/main" id="{E171540B-FC29-4ABC-9BBB-B6FB4E5AF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39</xdr:col>
      <xdr:colOff>0</xdr:colOff>
      <xdr:row>33</xdr:row>
      <xdr:rowOff>0</xdr:rowOff>
    </xdr:from>
    <xdr:to>
      <xdr:col>45</xdr:col>
      <xdr:colOff>108585</xdr:colOff>
      <xdr:row>47</xdr:row>
      <xdr:rowOff>185347</xdr:rowOff>
    </xdr:to>
    <xdr:graphicFrame macro="">
      <xdr:nvGraphicFramePr>
        <xdr:cNvPr id="22" name="Chart 21">
          <a:extLst>
            <a:ext uri="{FF2B5EF4-FFF2-40B4-BE49-F238E27FC236}">
              <a16:creationId xmlns:a16="http://schemas.microsoft.com/office/drawing/2014/main" id="{DA65C550-7863-419A-917C-1117DB3F8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39</xdr:col>
      <xdr:colOff>54952</xdr:colOff>
      <xdr:row>49</xdr:row>
      <xdr:rowOff>192331</xdr:rowOff>
    </xdr:from>
    <xdr:to>
      <xdr:col>44</xdr:col>
      <xdr:colOff>644574</xdr:colOff>
      <xdr:row>64</xdr:row>
      <xdr:rowOff>176860</xdr:rowOff>
    </xdr:to>
    <xdr:graphicFrame macro="">
      <xdr:nvGraphicFramePr>
        <xdr:cNvPr id="23" name="Chart 22">
          <a:extLst>
            <a:ext uri="{FF2B5EF4-FFF2-40B4-BE49-F238E27FC236}">
              <a16:creationId xmlns:a16="http://schemas.microsoft.com/office/drawing/2014/main" id="{87FFD413-37C9-48CD-B802-74E8E3569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46</xdr:col>
      <xdr:colOff>0</xdr:colOff>
      <xdr:row>1</xdr:row>
      <xdr:rowOff>0</xdr:rowOff>
    </xdr:from>
    <xdr:to>
      <xdr:col>51</xdr:col>
      <xdr:colOff>578826</xdr:colOff>
      <xdr:row>15</xdr:row>
      <xdr:rowOff>191380</xdr:rowOff>
    </xdr:to>
    <xdr:graphicFrame macro="">
      <xdr:nvGraphicFramePr>
        <xdr:cNvPr id="24" name="Chart 23">
          <a:extLst>
            <a:ext uri="{FF2B5EF4-FFF2-40B4-BE49-F238E27FC236}">
              <a16:creationId xmlns:a16="http://schemas.microsoft.com/office/drawing/2014/main" id="{5EBF91FB-3061-4171-A98F-2038D8B9F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46</xdr:col>
      <xdr:colOff>0</xdr:colOff>
      <xdr:row>17</xdr:row>
      <xdr:rowOff>0</xdr:rowOff>
    </xdr:from>
    <xdr:to>
      <xdr:col>51</xdr:col>
      <xdr:colOff>589621</xdr:colOff>
      <xdr:row>32</xdr:row>
      <xdr:rowOff>4445</xdr:rowOff>
    </xdr:to>
    <xdr:graphicFrame macro="">
      <xdr:nvGraphicFramePr>
        <xdr:cNvPr id="25" name="Chart 24">
          <a:extLst>
            <a:ext uri="{FF2B5EF4-FFF2-40B4-BE49-F238E27FC236}">
              <a16:creationId xmlns:a16="http://schemas.microsoft.com/office/drawing/2014/main" id="{A13A73F1-757B-4337-8F55-33981CEA6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46</xdr:col>
      <xdr:colOff>0</xdr:colOff>
      <xdr:row>33</xdr:row>
      <xdr:rowOff>0</xdr:rowOff>
    </xdr:from>
    <xdr:to>
      <xdr:col>52</xdr:col>
      <xdr:colOff>108584</xdr:colOff>
      <xdr:row>47</xdr:row>
      <xdr:rowOff>185347</xdr:rowOff>
    </xdr:to>
    <xdr:graphicFrame macro="">
      <xdr:nvGraphicFramePr>
        <xdr:cNvPr id="26" name="Chart 25">
          <a:extLst>
            <a:ext uri="{FF2B5EF4-FFF2-40B4-BE49-F238E27FC236}">
              <a16:creationId xmlns:a16="http://schemas.microsoft.com/office/drawing/2014/main" id="{5A3B6AD7-B8D1-42C6-86E1-5D4DF0409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46</xdr:col>
      <xdr:colOff>0</xdr:colOff>
      <xdr:row>49</xdr:row>
      <xdr:rowOff>0</xdr:rowOff>
    </xdr:from>
    <xdr:to>
      <xdr:col>51</xdr:col>
      <xdr:colOff>589621</xdr:colOff>
      <xdr:row>63</xdr:row>
      <xdr:rowOff>176861</xdr:rowOff>
    </xdr:to>
    <xdr:graphicFrame macro="">
      <xdr:nvGraphicFramePr>
        <xdr:cNvPr id="27" name="Chart 26">
          <a:extLst>
            <a:ext uri="{FF2B5EF4-FFF2-40B4-BE49-F238E27FC236}">
              <a16:creationId xmlns:a16="http://schemas.microsoft.com/office/drawing/2014/main" id="{43E6A5CD-20E7-4C96-B77F-F4A5B9F68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53</xdr:col>
      <xdr:colOff>0</xdr:colOff>
      <xdr:row>1</xdr:row>
      <xdr:rowOff>0</xdr:rowOff>
    </xdr:from>
    <xdr:to>
      <xdr:col>58</xdr:col>
      <xdr:colOff>578827</xdr:colOff>
      <xdr:row>15</xdr:row>
      <xdr:rowOff>191380</xdr:rowOff>
    </xdr:to>
    <xdr:graphicFrame macro="">
      <xdr:nvGraphicFramePr>
        <xdr:cNvPr id="28" name="Chart 27">
          <a:extLst>
            <a:ext uri="{FF2B5EF4-FFF2-40B4-BE49-F238E27FC236}">
              <a16:creationId xmlns:a16="http://schemas.microsoft.com/office/drawing/2014/main" id="{A20CBA94-98E6-4129-9F99-304284C80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53</xdr:col>
      <xdr:colOff>0</xdr:colOff>
      <xdr:row>17</xdr:row>
      <xdr:rowOff>0</xdr:rowOff>
    </xdr:from>
    <xdr:to>
      <xdr:col>58</xdr:col>
      <xdr:colOff>589622</xdr:colOff>
      <xdr:row>32</xdr:row>
      <xdr:rowOff>4445</xdr:rowOff>
    </xdr:to>
    <xdr:graphicFrame macro="">
      <xdr:nvGraphicFramePr>
        <xdr:cNvPr id="29" name="Chart 28">
          <a:extLst>
            <a:ext uri="{FF2B5EF4-FFF2-40B4-BE49-F238E27FC236}">
              <a16:creationId xmlns:a16="http://schemas.microsoft.com/office/drawing/2014/main" id="{1C64DD19-8187-4C35-B19B-CB321E08B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53</xdr:col>
      <xdr:colOff>0</xdr:colOff>
      <xdr:row>33</xdr:row>
      <xdr:rowOff>100745</xdr:rowOff>
    </xdr:from>
    <xdr:to>
      <xdr:col>59</xdr:col>
      <xdr:colOff>108585</xdr:colOff>
      <xdr:row>48</xdr:row>
      <xdr:rowOff>93760</xdr:rowOff>
    </xdr:to>
    <xdr:graphicFrame macro="">
      <xdr:nvGraphicFramePr>
        <xdr:cNvPr id="30" name="Chart 29">
          <a:extLst>
            <a:ext uri="{FF2B5EF4-FFF2-40B4-BE49-F238E27FC236}">
              <a16:creationId xmlns:a16="http://schemas.microsoft.com/office/drawing/2014/main" id="{7FDE1136-E53E-48CC-950A-57D85EE7A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53</xdr:col>
      <xdr:colOff>0</xdr:colOff>
      <xdr:row>49</xdr:row>
      <xdr:rowOff>0</xdr:rowOff>
    </xdr:from>
    <xdr:to>
      <xdr:col>58</xdr:col>
      <xdr:colOff>589622</xdr:colOff>
      <xdr:row>63</xdr:row>
      <xdr:rowOff>176861</xdr:rowOff>
    </xdr:to>
    <xdr:graphicFrame macro="">
      <xdr:nvGraphicFramePr>
        <xdr:cNvPr id="31" name="Chart 30">
          <a:extLst>
            <a:ext uri="{FF2B5EF4-FFF2-40B4-BE49-F238E27FC236}">
              <a16:creationId xmlns:a16="http://schemas.microsoft.com/office/drawing/2014/main" id="{20A7CC7C-3EBA-49D1-A3A5-D162E482F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60</xdr:col>
      <xdr:colOff>0</xdr:colOff>
      <xdr:row>1</xdr:row>
      <xdr:rowOff>0</xdr:rowOff>
    </xdr:from>
    <xdr:to>
      <xdr:col>65</xdr:col>
      <xdr:colOff>578826</xdr:colOff>
      <xdr:row>15</xdr:row>
      <xdr:rowOff>191380</xdr:rowOff>
    </xdr:to>
    <xdr:graphicFrame macro="">
      <xdr:nvGraphicFramePr>
        <xdr:cNvPr id="32" name="Chart 31">
          <a:extLst>
            <a:ext uri="{FF2B5EF4-FFF2-40B4-BE49-F238E27FC236}">
              <a16:creationId xmlns:a16="http://schemas.microsoft.com/office/drawing/2014/main" id="{9669901B-E733-4CD9-A2DD-E6798B107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60</xdr:col>
      <xdr:colOff>0</xdr:colOff>
      <xdr:row>17</xdr:row>
      <xdr:rowOff>0</xdr:rowOff>
    </xdr:from>
    <xdr:to>
      <xdr:col>65</xdr:col>
      <xdr:colOff>589621</xdr:colOff>
      <xdr:row>32</xdr:row>
      <xdr:rowOff>4445</xdr:rowOff>
    </xdr:to>
    <xdr:graphicFrame macro="">
      <xdr:nvGraphicFramePr>
        <xdr:cNvPr id="33" name="Chart 32">
          <a:extLst>
            <a:ext uri="{FF2B5EF4-FFF2-40B4-BE49-F238E27FC236}">
              <a16:creationId xmlns:a16="http://schemas.microsoft.com/office/drawing/2014/main" id="{5003FAA0-E73F-46BF-8797-6EC610123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60</xdr:col>
      <xdr:colOff>0</xdr:colOff>
      <xdr:row>33</xdr:row>
      <xdr:rowOff>0</xdr:rowOff>
    </xdr:from>
    <xdr:to>
      <xdr:col>66</xdr:col>
      <xdr:colOff>108584</xdr:colOff>
      <xdr:row>47</xdr:row>
      <xdr:rowOff>185347</xdr:rowOff>
    </xdr:to>
    <xdr:graphicFrame macro="">
      <xdr:nvGraphicFramePr>
        <xdr:cNvPr id="34" name="Chart 33">
          <a:extLst>
            <a:ext uri="{FF2B5EF4-FFF2-40B4-BE49-F238E27FC236}">
              <a16:creationId xmlns:a16="http://schemas.microsoft.com/office/drawing/2014/main" id="{1515D54B-4734-41F7-AE13-F7DA70761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60</xdr:col>
      <xdr:colOff>0</xdr:colOff>
      <xdr:row>50</xdr:row>
      <xdr:rowOff>0</xdr:rowOff>
    </xdr:from>
    <xdr:to>
      <xdr:col>65</xdr:col>
      <xdr:colOff>589621</xdr:colOff>
      <xdr:row>64</xdr:row>
      <xdr:rowOff>176861</xdr:rowOff>
    </xdr:to>
    <xdr:graphicFrame macro="">
      <xdr:nvGraphicFramePr>
        <xdr:cNvPr id="35" name="Chart 34">
          <a:extLst>
            <a:ext uri="{FF2B5EF4-FFF2-40B4-BE49-F238E27FC236}">
              <a16:creationId xmlns:a16="http://schemas.microsoft.com/office/drawing/2014/main" id="{3DD869B6-E7AD-42B2-A021-AD9703F67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483578</xdr:colOff>
      <xdr:row>1</xdr:row>
      <xdr:rowOff>58615</xdr:rowOff>
    </xdr:from>
    <xdr:to>
      <xdr:col>11</xdr:col>
      <xdr:colOff>637443</xdr:colOff>
      <xdr:row>15</xdr:row>
      <xdr:rowOff>131885</xdr:rowOff>
    </xdr:to>
    <xdr:graphicFrame macro="">
      <xdr:nvGraphicFramePr>
        <xdr:cNvPr id="17" name="Chart 16">
          <a:extLst>
            <a:ext uri="{FF2B5EF4-FFF2-40B4-BE49-F238E27FC236}">
              <a16:creationId xmlns:a16="http://schemas.microsoft.com/office/drawing/2014/main" id="{458F44CA-DB63-43C7-B4EF-5F43036FB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12</xdr:col>
      <xdr:colOff>131885</xdr:colOff>
      <xdr:row>1</xdr:row>
      <xdr:rowOff>80597</xdr:rowOff>
    </xdr:from>
    <xdr:to>
      <xdr:col>17</xdr:col>
      <xdr:colOff>285750</xdr:colOff>
      <xdr:row>15</xdr:row>
      <xdr:rowOff>153867</xdr:rowOff>
    </xdr:to>
    <xdr:graphicFrame macro="">
      <xdr:nvGraphicFramePr>
        <xdr:cNvPr id="21" name="Chart 20">
          <a:extLst>
            <a:ext uri="{FF2B5EF4-FFF2-40B4-BE49-F238E27FC236}">
              <a16:creationId xmlns:a16="http://schemas.microsoft.com/office/drawing/2014/main" id="{C7FBA10A-5F34-4DF2-B5A6-0F952DE1B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527539</xdr:colOff>
      <xdr:row>16</xdr:row>
      <xdr:rowOff>175846</xdr:rowOff>
    </xdr:from>
    <xdr:to>
      <xdr:col>11</xdr:col>
      <xdr:colOff>681404</xdr:colOff>
      <xdr:row>31</xdr:row>
      <xdr:rowOff>65943</xdr:rowOff>
    </xdr:to>
    <xdr:graphicFrame macro="">
      <xdr:nvGraphicFramePr>
        <xdr:cNvPr id="36" name="Chart 35">
          <a:extLst>
            <a:ext uri="{FF2B5EF4-FFF2-40B4-BE49-F238E27FC236}">
              <a16:creationId xmlns:a16="http://schemas.microsoft.com/office/drawing/2014/main" id="{AA71EE62-CB67-438F-A47A-B40FA8B3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518160</xdr:colOff>
      <xdr:row>34</xdr:row>
      <xdr:rowOff>22860</xdr:rowOff>
    </xdr:from>
    <xdr:to>
      <xdr:col>11</xdr:col>
      <xdr:colOff>672025</xdr:colOff>
      <xdr:row>48</xdr:row>
      <xdr:rowOff>97312</xdr:rowOff>
    </xdr:to>
    <xdr:graphicFrame macro="">
      <xdr:nvGraphicFramePr>
        <xdr:cNvPr id="37" name="Chart 36">
          <a:extLst>
            <a:ext uri="{FF2B5EF4-FFF2-40B4-BE49-F238E27FC236}">
              <a16:creationId xmlns:a16="http://schemas.microsoft.com/office/drawing/2014/main" id="{B671F39A-F643-41CB-984A-BD97AE261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487680</xdr:colOff>
      <xdr:row>50</xdr:row>
      <xdr:rowOff>99060</xdr:rowOff>
    </xdr:from>
    <xdr:to>
      <xdr:col>11</xdr:col>
      <xdr:colOff>641545</xdr:colOff>
      <xdr:row>64</xdr:row>
      <xdr:rowOff>173512</xdr:rowOff>
    </xdr:to>
    <xdr:graphicFrame macro="">
      <xdr:nvGraphicFramePr>
        <xdr:cNvPr id="38" name="Chart 37">
          <a:extLst>
            <a:ext uri="{FF2B5EF4-FFF2-40B4-BE49-F238E27FC236}">
              <a16:creationId xmlns:a16="http://schemas.microsoft.com/office/drawing/2014/main" id="{338AE0ED-507D-4C3E-B1C5-0FFB2D561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12</xdr:col>
      <xdr:colOff>160020</xdr:colOff>
      <xdr:row>17</xdr:row>
      <xdr:rowOff>0</xdr:rowOff>
    </xdr:from>
    <xdr:to>
      <xdr:col>17</xdr:col>
      <xdr:colOff>313885</xdr:colOff>
      <xdr:row>31</xdr:row>
      <xdr:rowOff>74452</xdr:rowOff>
    </xdr:to>
    <xdr:graphicFrame macro="">
      <xdr:nvGraphicFramePr>
        <xdr:cNvPr id="40" name="Chart 39">
          <a:extLst>
            <a:ext uri="{FF2B5EF4-FFF2-40B4-BE49-F238E27FC236}">
              <a16:creationId xmlns:a16="http://schemas.microsoft.com/office/drawing/2014/main" id="{B53B9D8A-89CB-416E-A3B3-2DA37BE05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12</xdr:col>
      <xdr:colOff>208689</xdr:colOff>
      <xdr:row>34</xdr:row>
      <xdr:rowOff>6882</xdr:rowOff>
    </xdr:from>
    <xdr:to>
      <xdr:col>17</xdr:col>
      <xdr:colOff>362554</xdr:colOff>
      <xdr:row>48</xdr:row>
      <xdr:rowOff>81335</xdr:rowOff>
    </xdr:to>
    <xdr:graphicFrame macro="">
      <xdr:nvGraphicFramePr>
        <xdr:cNvPr id="41" name="Chart 40">
          <a:extLst>
            <a:ext uri="{FF2B5EF4-FFF2-40B4-BE49-F238E27FC236}">
              <a16:creationId xmlns:a16="http://schemas.microsoft.com/office/drawing/2014/main" id="{99AD201F-B596-42A6-BE9F-DC2DC98A3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12</xdr:col>
      <xdr:colOff>219260</xdr:colOff>
      <xdr:row>50</xdr:row>
      <xdr:rowOff>77183</xdr:rowOff>
    </xdr:from>
    <xdr:to>
      <xdr:col>17</xdr:col>
      <xdr:colOff>373125</xdr:colOff>
      <xdr:row>64</xdr:row>
      <xdr:rowOff>150160</xdr:rowOff>
    </xdr:to>
    <xdr:graphicFrame macro="">
      <xdr:nvGraphicFramePr>
        <xdr:cNvPr id="42" name="Chart 41">
          <a:extLst>
            <a:ext uri="{FF2B5EF4-FFF2-40B4-BE49-F238E27FC236}">
              <a16:creationId xmlns:a16="http://schemas.microsoft.com/office/drawing/2014/main" id="{B0BC587E-AA31-4095-8BF8-406244DFB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342900</xdr:colOff>
      <xdr:row>1</xdr:row>
      <xdr:rowOff>95250</xdr:rowOff>
    </xdr:from>
    <xdr:to>
      <xdr:col>9</xdr:col>
      <xdr:colOff>525162</xdr:colOff>
      <xdr:row>19</xdr:row>
      <xdr:rowOff>41189</xdr:rowOff>
    </xdr:to>
    <xdr:graphicFrame macro="">
      <xdr:nvGraphicFramePr>
        <xdr:cNvPr id="2" name="Chart 1">
          <a:extLst>
            <a:ext uri="{FF2B5EF4-FFF2-40B4-BE49-F238E27FC236}">
              <a16:creationId xmlns:a16="http://schemas.microsoft.com/office/drawing/2014/main" id="{7FF78DAC-2D37-4457-BC6B-478D6F578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391349</xdr:colOff>
      <xdr:row>20</xdr:row>
      <xdr:rowOff>124597</xdr:rowOff>
    </xdr:from>
    <xdr:to>
      <xdr:col>9</xdr:col>
      <xdr:colOff>494270</xdr:colOff>
      <xdr:row>37</xdr:row>
      <xdr:rowOff>82379</xdr:rowOff>
    </xdr:to>
    <xdr:graphicFrame macro="">
      <xdr:nvGraphicFramePr>
        <xdr:cNvPr id="3" name="Chart 2">
          <a:extLst>
            <a:ext uri="{FF2B5EF4-FFF2-40B4-BE49-F238E27FC236}">
              <a16:creationId xmlns:a16="http://schemas.microsoft.com/office/drawing/2014/main" id="{3F218C6F-8A82-41F5-8367-2D7B64C55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183429</xdr:colOff>
      <xdr:row>26</xdr:row>
      <xdr:rowOff>97518</xdr:rowOff>
    </xdr:from>
    <xdr:to>
      <xdr:col>9</xdr:col>
      <xdr:colOff>520614</xdr:colOff>
      <xdr:row>33</xdr:row>
      <xdr:rowOff>174922</xdr:rowOff>
    </xdr:to>
    <xdr:sp macro="" textlink="">
      <xdr:nvSpPr>
        <xdr:cNvPr id="4" name="TextBox 3">
          <a:extLst>
            <a:ext uri="{FF2B5EF4-FFF2-40B4-BE49-F238E27FC236}">
              <a16:creationId xmlns:a16="http://schemas.microsoft.com/office/drawing/2014/main" id="{B7D3309E-7BF6-4E44-8B85-8BF02EC63A32}"/>
            </a:ext>
          </a:extLst>
        </xdr:cNvPr>
        <xdr:cNvSpPr txBox="1"/>
      </xdr:nvSpPr>
      <xdr:spPr>
        <a:xfrm rot="5400000">
          <a:off x="5132455" y="5548762"/>
          <a:ext cx="1374864" cy="337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12</xdr:col>
      <xdr:colOff>226542</xdr:colOff>
      <xdr:row>1</xdr:row>
      <xdr:rowOff>164757</xdr:rowOff>
    </xdr:from>
    <xdr:to>
      <xdr:col>21</xdr:col>
      <xdr:colOff>370474</xdr:colOff>
      <xdr:row>19</xdr:row>
      <xdr:rowOff>137526</xdr:rowOff>
    </xdr:to>
    <xdr:graphicFrame macro="">
      <xdr:nvGraphicFramePr>
        <xdr:cNvPr id="6" name="Chart 5">
          <a:extLst>
            <a:ext uri="{FF2B5EF4-FFF2-40B4-BE49-F238E27FC236}">
              <a16:creationId xmlns:a16="http://schemas.microsoft.com/office/drawing/2014/main" id="{7EB10892-A465-4AB4-B573-D56BB253F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72082</xdr:colOff>
      <xdr:row>2</xdr:row>
      <xdr:rowOff>4390</xdr:rowOff>
    </xdr:from>
    <xdr:to>
      <xdr:col>32</xdr:col>
      <xdr:colOff>216014</xdr:colOff>
      <xdr:row>19</xdr:row>
      <xdr:rowOff>168568</xdr:rowOff>
    </xdr:to>
    <xdr:graphicFrame macro="">
      <xdr:nvGraphicFramePr>
        <xdr:cNvPr id="7" name="Chart 6">
          <a:extLst>
            <a:ext uri="{FF2B5EF4-FFF2-40B4-BE49-F238E27FC236}">
              <a16:creationId xmlns:a16="http://schemas.microsoft.com/office/drawing/2014/main" id="{4245E350-DC40-4513-A7C5-9723AFE14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453081</xdr:colOff>
      <xdr:row>1</xdr:row>
      <xdr:rowOff>171299</xdr:rowOff>
    </xdr:from>
    <xdr:to>
      <xdr:col>42</xdr:col>
      <xdr:colOff>597013</xdr:colOff>
      <xdr:row>19</xdr:row>
      <xdr:rowOff>150126</xdr:rowOff>
    </xdr:to>
    <xdr:graphicFrame macro="">
      <xdr:nvGraphicFramePr>
        <xdr:cNvPr id="8" name="Chart 7">
          <a:extLst>
            <a:ext uri="{FF2B5EF4-FFF2-40B4-BE49-F238E27FC236}">
              <a16:creationId xmlns:a16="http://schemas.microsoft.com/office/drawing/2014/main" id="{292C16D9-5EA0-4C54-BD14-7EF531BD2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154460</xdr:colOff>
      <xdr:row>1</xdr:row>
      <xdr:rowOff>173454</xdr:rowOff>
    </xdr:from>
    <xdr:to>
      <xdr:col>53</xdr:col>
      <xdr:colOff>298392</xdr:colOff>
      <xdr:row>19</xdr:row>
      <xdr:rowOff>152281</xdr:rowOff>
    </xdr:to>
    <xdr:graphicFrame macro="">
      <xdr:nvGraphicFramePr>
        <xdr:cNvPr id="9" name="Chart 8">
          <a:extLst>
            <a:ext uri="{FF2B5EF4-FFF2-40B4-BE49-F238E27FC236}">
              <a16:creationId xmlns:a16="http://schemas.microsoft.com/office/drawing/2014/main" id="{3F0ACCC2-D36F-41CD-8456-8A61375B6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535459</xdr:colOff>
      <xdr:row>2</xdr:row>
      <xdr:rowOff>21148</xdr:rowOff>
    </xdr:from>
    <xdr:to>
      <xdr:col>64</xdr:col>
      <xdr:colOff>71850</xdr:colOff>
      <xdr:row>19</xdr:row>
      <xdr:rowOff>185325</xdr:rowOff>
    </xdr:to>
    <xdr:graphicFrame macro="">
      <xdr:nvGraphicFramePr>
        <xdr:cNvPr id="10" name="Chart 9">
          <a:extLst>
            <a:ext uri="{FF2B5EF4-FFF2-40B4-BE49-F238E27FC236}">
              <a16:creationId xmlns:a16="http://schemas.microsoft.com/office/drawing/2014/main" id="{D305195E-4FC5-4C5C-AE25-281746566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267729</xdr:colOff>
      <xdr:row>1</xdr:row>
      <xdr:rowOff>175054</xdr:rowOff>
    </xdr:from>
    <xdr:to>
      <xdr:col>74</xdr:col>
      <xdr:colOff>411662</xdr:colOff>
      <xdr:row>19</xdr:row>
      <xdr:rowOff>147823</xdr:rowOff>
    </xdr:to>
    <xdr:graphicFrame macro="">
      <xdr:nvGraphicFramePr>
        <xdr:cNvPr id="11" name="Chart 10">
          <a:extLst>
            <a:ext uri="{FF2B5EF4-FFF2-40B4-BE49-F238E27FC236}">
              <a16:creationId xmlns:a16="http://schemas.microsoft.com/office/drawing/2014/main" id="{0BC4393E-CC6C-482B-B85C-4DC13E389C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75</xdr:col>
      <xdr:colOff>566350</xdr:colOff>
      <xdr:row>1</xdr:row>
      <xdr:rowOff>164757</xdr:rowOff>
    </xdr:from>
    <xdr:to>
      <xdr:col>85</xdr:col>
      <xdr:colOff>102743</xdr:colOff>
      <xdr:row>19</xdr:row>
      <xdr:rowOff>137526</xdr:rowOff>
    </xdr:to>
    <xdr:graphicFrame macro="">
      <xdr:nvGraphicFramePr>
        <xdr:cNvPr id="12" name="Chart 11">
          <a:extLst>
            <a:ext uri="{FF2B5EF4-FFF2-40B4-BE49-F238E27FC236}">
              <a16:creationId xmlns:a16="http://schemas.microsoft.com/office/drawing/2014/main" id="{9026226E-AFD3-4EDB-BA93-ADC8568CE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86</xdr:col>
      <xdr:colOff>257432</xdr:colOff>
      <xdr:row>2</xdr:row>
      <xdr:rowOff>0</xdr:rowOff>
    </xdr:from>
    <xdr:to>
      <xdr:col>95</xdr:col>
      <xdr:colOff>401365</xdr:colOff>
      <xdr:row>19</xdr:row>
      <xdr:rowOff>158120</xdr:rowOff>
    </xdr:to>
    <xdr:graphicFrame macro="">
      <xdr:nvGraphicFramePr>
        <xdr:cNvPr id="13" name="Chart 12">
          <a:extLst>
            <a:ext uri="{FF2B5EF4-FFF2-40B4-BE49-F238E27FC236}">
              <a16:creationId xmlns:a16="http://schemas.microsoft.com/office/drawing/2014/main" id="{5844C2CE-D1EA-44AE-ABCE-E06E792F1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96</xdr:col>
      <xdr:colOff>381000</xdr:colOff>
      <xdr:row>2</xdr:row>
      <xdr:rowOff>30891</xdr:rowOff>
    </xdr:from>
    <xdr:to>
      <xdr:col>105</xdr:col>
      <xdr:colOff>524933</xdr:colOff>
      <xdr:row>20</xdr:row>
      <xdr:rowOff>3660</xdr:rowOff>
    </xdr:to>
    <xdr:graphicFrame macro="">
      <xdr:nvGraphicFramePr>
        <xdr:cNvPr id="14" name="Chart 13">
          <a:extLst>
            <a:ext uri="{FF2B5EF4-FFF2-40B4-BE49-F238E27FC236}">
              <a16:creationId xmlns:a16="http://schemas.microsoft.com/office/drawing/2014/main" id="{0580B73D-B18A-479F-99B3-88587DC903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463025</xdr:colOff>
      <xdr:row>12</xdr:row>
      <xdr:rowOff>158081</xdr:rowOff>
    </xdr:from>
    <xdr:to>
      <xdr:col>21</xdr:col>
      <xdr:colOff>252817</xdr:colOff>
      <xdr:row>12</xdr:row>
      <xdr:rowOff>180522</xdr:rowOff>
    </xdr:to>
    <xdr:cxnSp macro="">
      <xdr:nvCxnSpPr>
        <xdr:cNvPr id="16" name="Straight Connector 15">
          <a:extLst>
            <a:ext uri="{FF2B5EF4-FFF2-40B4-BE49-F238E27FC236}">
              <a16:creationId xmlns:a16="http://schemas.microsoft.com/office/drawing/2014/main" id="{5245FF73-9F2D-F3ED-4090-C54BCD15C1FB}"/>
            </a:ext>
          </a:extLst>
        </xdr:cNvPr>
        <xdr:cNvCxnSpPr/>
      </xdr:nvCxnSpPr>
      <xdr:spPr>
        <a:xfrm flipV="1">
          <a:off x="7753511" y="2495567"/>
          <a:ext cx="5257657" cy="22441"/>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21</xdr:col>
      <xdr:colOff>102477</xdr:colOff>
      <xdr:row>9</xdr:row>
      <xdr:rowOff>68747</xdr:rowOff>
    </xdr:from>
    <xdr:to>
      <xdr:col>21</xdr:col>
      <xdr:colOff>437602</xdr:colOff>
      <xdr:row>16</xdr:row>
      <xdr:rowOff>144730</xdr:rowOff>
    </xdr:to>
    <xdr:sp macro="" textlink="">
      <xdr:nvSpPr>
        <xdr:cNvPr id="17" name="TextBox 16">
          <a:extLst>
            <a:ext uri="{FF2B5EF4-FFF2-40B4-BE49-F238E27FC236}">
              <a16:creationId xmlns:a16="http://schemas.microsoft.com/office/drawing/2014/main" id="{0A158BB0-2D48-4036-B330-24EB4C549825}"/>
            </a:ext>
          </a:extLst>
        </xdr:cNvPr>
        <xdr:cNvSpPr txBox="1"/>
      </xdr:nvSpPr>
      <xdr:spPr>
        <a:xfrm rot="5400000">
          <a:off x="12341669" y="2369338"/>
          <a:ext cx="1373443"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23</xdr:col>
      <xdr:colOff>308565</xdr:colOff>
      <xdr:row>14</xdr:row>
      <xdr:rowOff>33871</xdr:rowOff>
    </xdr:from>
    <xdr:to>
      <xdr:col>32</xdr:col>
      <xdr:colOff>98357</xdr:colOff>
      <xdr:row>14</xdr:row>
      <xdr:rowOff>54892</xdr:rowOff>
    </xdr:to>
    <xdr:cxnSp macro="">
      <xdr:nvCxnSpPr>
        <xdr:cNvPr id="18" name="Straight Connector 17">
          <a:extLst>
            <a:ext uri="{FF2B5EF4-FFF2-40B4-BE49-F238E27FC236}">
              <a16:creationId xmlns:a16="http://schemas.microsoft.com/office/drawing/2014/main" id="{A9BD8B5D-3F27-489D-AC3C-3599989CDB64}"/>
            </a:ext>
          </a:extLst>
        </xdr:cNvPr>
        <xdr:cNvCxnSpPr/>
      </xdr:nvCxnSpPr>
      <xdr:spPr>
        <a:xfrm flipV="1">
          <a:off x="14281997" y="2742060"/>
          <a:ext cx="5257657" cy="21021"/>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31</xdr:col>
      <xdr:colOff>555557</xdr:colOff>
      <xdr:row>10</xdr:row>
      <xdr:rowOff>129887</xdr:rowOff>
    </xdr:from>
    <xdr:to>
      <xdr:col>32</xdr:col>
      <xdr:colOff>283142</xdr:colOff>
      <xdr:row>18</xdr:row>
      <xdr:rowOff>20521</xdr:rowOff>
    </xdr:to>
    <xdr:sp macro="" textlink="">
      <xdr:nvSpPr>
        <xdr:cNvPr id="19" name="TextBox 18">
          <a:extLst>
            <a:ext uri="{FF2B5EF4-FFF2-40B4-BE49-F238E27FC236}">
              <a16:creationId xmlns:a16="http://schemas.microsoft.com/office/drawing/2014/main" id="{A9F12493-7381-4C6E-8EEA-E318C1C4FDE2}"/>
            </a:ext>
          </a:extLst>
        </xdr:cNvPr>
        <xdr:cNvSpPr txBox="1"/>
      </xdr:nvSpPr>
      <xdr:spPr>
        <a:xfrm rot="5400000">
          <a:off x="18870154" y="2615831"/>
          <a:ext cx="1373445"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34</xdr:col>
      <xdr:colOff>91843</xdr:colOff>
      <xdr:row>10</xdr:row>
      <xdr:rowOff>37534</xdr:rowOff>
    </xdr:from>
    <xdr:to>
      <xdr:col>42</xdr:col>
      <xdr:colOff>489175</xdr:colOff>
      <xdr:row>10</xdr:row>
      <xdr:rowOff>59975</xdr:rowOff>
    </xdr:to>
    <xdr:cxnSp macro="">
      <xdr:nvCxnSpPr>
        <xdr:cNvPr id="20" name="Straight Connector 19">
          <a:extLst>
            <a:ext uri="{FF2B5EF4-FFF2-40B4-BE49-F238E27FC236}">
              <a16:creationId xmlns:a16="http://schemas.microsoft.com/office/drawing/2014/main" id="{B05407F9-2005-40DA-8964-87516DBD7A3C}"/>
            </a:ext>
          </a:extLst>
        </xdr:cNvPr>
        <xdr:cNvCxnSpPr/>
      </xdr:nvCxnSpPr>
      <xdr:spPr>
        <a:xfrm flipV="1">
          <a:off x="20748221" y="2004318"/>
          <a:ext cx="5257657" cy="22441"/>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42</xdr:col>
      <xdr:colOff>338835</xdr:colOff>
      <xdr:row>6</xdr:row>
      <xdr:rowOff>133551</xdr:rowOff>
    </xdr:from>
    <xdr:to>
      <xdr:col>43</xdr:col>
      <xdr:colOff>66420</xdr:colOff>
      <xdr:row>14</xdr:row>
      <xdr:rowOff>24184</xdr:rowOff>
    </xdr:to>
    <xdr:sp macro="" textlink="">
      <xdr:nvSpPr>
        <xdr:cNvPr id="21" name="TextBox 20">
          <a:extLst>
            <a:ext uri="{FF2B5EF4-FFF2-40B4-BE49-F238E27FC236}">
              <a16:creationId xmlns:a16="http://schemas.microsoft.com/office/drawing/2014/main" id="{FCAC46E2-5EFB-425E-91FA-3E2FA663C6A6}"/>
            </a:ext>
          </a:extLst>
        </xdr:cNvPr>
        <xdr:cNvSpPr txBox="1"/>
      </xdr:nvSpPr>
      <xdr:spPr>
        <a:xfrm rot="5400000">
          <a:off x="25336379" y="1878088"/>
          <a:ext cx="1373444"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44</xdr:col>
      <xdr:colOff>385369</xdr:colOff>
      <xdr:row>11</xdr:row>
      <xdr:rowOff>58651</xdr:rowOff>
    </xdr:from>
    <xdr:to>
      <xdr:col>53</xdr:col>
      <xdr:colOff>175161</xdr:colOff>
      <xdr:row>11</xdr:row>
      <xdr:rowOff>80469</xdr:rowOff>
    </xdr:to>
    <xdr:cxnSp macro="">
      <xdr:nvCxnSpPr>
        <xdr:cNvPr id="22" name="Straight Connector 21">
          <a:extLst>
            <a:ext uri="{FF2B5EF4-FFF2-40B4-BE49-F238E27FC236}">
              <a16:creationId xmlns:a16="http://schemas.microsoft.com/office/drawing/2014/main" id="{F45525EA-33E3-4231-BCAA-B358C80438FC}"/>
            </a:ext>
          </a:extLst>
        </xdr:cNvPr>
        <xdr:cNvCxnSpPr/>
      </xdr:nvCxnSpPr>
      <xdr:spPr>
        <a:xfrm flipV="1">
          <a:off x="27117153" y="2210786"/>
          <a:ext cx="5257657" cy="2181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53</xdr:col>
      <xdr:colOff>24821</xdr:colOff>
      <xdr:row>7</xdr:row>
      <xdr:rowOff>154043</xdr:rowOff>
    </xdr:from>
    <xdr:to>
      <xdr:col>53</xdr:col>
      <xdr:colOff>359946</xdr:colOff>
      <xdr:row>15</xdr:row>
      <xdr:rowOff>45300</xdr:rowOff>
    </xdr:to>
    <xdr:sp macro="" textlink="">
      <xdr:nvSpPr>
        <xdr:cNvPr id="23" name="TextBox 22">
          <a:extLst>
            <a:ext uri="{FF2B5EF4-FFF2-40B4-BE49-F238E27FC236}">
              <a16:creationId xmlns:a16="http://schemas.microsoft.com/office/drawing/2014/main" id="{AEA40146-188F-4DD8-AD83-A36DB5E676F6}"/>
            </a:ext>
          </a:extLst>
        </xdr:cNvPr>
        <xdr:cNvSpPr txBox="1"/>
      </xdr:nvSpPr>
      <xdr:spPr>
        <a:xfrm rot="5400000">
          <a:off x="31704999" y="2084244"/>
          <a:ext cx="1374068"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55</xdr:col>
      <xdr:colOff>174221</xdr:colOff>
      <xdr:row>13</xdr:row>
      <xdr:rowOff>9346</xdr:rowOff>
    </xdr:from>
    <xdr:to>
      <xdr:col>63</xdr:col>
      <xdr:colOff>571554</xdr:colOff>
      <xdr:row>13</xdr:row>
      <xdr:rowOff>31164</xdr:rowOff>
    </xdr:to>
    <xdr:cxnSp macro="">
      <xdr:nvCxnSpPr>
        <xdr:cNvPr id="24" name="Straight Connector 23">
          <a:extLst>
            <a:ext uri="{FF2B5EF4-FFF2-40B4-BE49-F238E27FC236}">
              <a16:creationId xmlns:a16="http://schemas.microsoft.com/office/drawing/2014/main" id="{EC183DFA-9E39-41EA-9456-B6BDCA5F11A9}"/>
            </a:ext>
          </a:extLst>
        </xdr:cNvPr>
        <xdr:cNvCxnSpPr/>
      </xdr:nvCxnSpPr>
      <xdr:spPr>
        <a:xfrm flipV="1">
          <a:off x="33588951" y="2532184"/>
          <a:ext cx="5257657" cy="2181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63</xdr:col>
      <xdr:colOff>421214</xdr:colOff>
      <xdr:row>9</xdr:row>
      <xdr:rowOff>105364</xdr:rowOff>
    </xdr:from>
    <xdr:to>
      <xdr:col>64</xdr:col>
      <xdr:colOff>148798</xdr:colOff>
      <xdr:row>16</xdr:row>
      <xdr:rowOff>181348</xdr:rowOff>
    </xdr:to>
    <xdr:sp macro="" textlink="">
      <xdr:nvSpPr>
        <xdr:cNvPr id="25" name="TextBox 24">
          <a:extLst>
            <a:ext uri="{FF2B5EF4-FFF2-40B4-BE49-F238E27FC236}">
              <a16:creationId xmlns:a16="http://schemas.microsoft.com/office/drawing/2014/main" id="{81BD343B-C977-4056-A6AA-24BE88448E56}"/>
            </a:ext>
          </a:extLst>
        </xdr:cNvPr>
        <xdr:cNvSpPr txBox="1"/>
      </xdr:nvSpPr>
      <xdr:spPr>
        <a:xfrm rot="5400000">
          <a:off x="38177109" y="2405955"/>
          <a:ext cx="1373444"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96</xdr:col>
      <xdr:colOff>604213</xdr:colOff>
      <xdr:row>14</xdr:row>
      <xdr:rowOff>158710</xdr:rowOff>
    </xdr:from>
    <xdr:to>
      <xdr:col>105</xdr:col>
      <xdr:colOff>394005</xdr:colOff>
      <xdr:row>14</xdr:row>
      <xdr:rowOff>180528</xdr:rowOff>
    </xdr:to>
    <xdr:cxnSp macro="">
      <xdr:nvCxnSpPr>
        <xdr:cNvPr id="26" name="Straight Connector 25">
          <a:extLst>
            <a:ext uri="{FF2B5EF4-FFF2-40B4-BE49-F238E27FC236}">
              <a16:creationId xmlns:a16="http://schemas.microsoft.com/office/drawing/2014/main" id="{46B4ECAB-08A2-4E5C-9DAF-74E04D583A61}"/>
            </a:ext>
          </a:extLst>
        </xdr:cNvPr>
        <xdr:cNvCxnSpPr/>
      </xdr:nvCxnSpPr>
      <xdr:spPr>
        <a:xfrm flipV="1">
          <a:off x="58928105" y="2866899"/>
          <a:ext cx="5257657" cy="2181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105</xdr:col>
      <xdr:colOff>243665</xdr:colOff>
      <xdr:row>11</xdr:row>
      <xdr:rowOff>69376</xdr:rowOff>
    </xdr:from>
    <xdr:to>
      <xdr:col>105</xdr:col>
      <xdr:colOff>578790</xdr:colOff>
      <xdr:row>18</xdr:row>
      <xdr:rowOff>145359</xdr:rowOff>
    </xdr:to>
    <xdr:sp macro="" textlink="">
      <xdr:nvSpPr>
        <xdr:cNvPr id="27" name="TextBox 26">
          <a:extLst>
            <a:ext uri="{FF2B5EF4-FFF2-40B4-BE49-F238E27FC236}">
              <a16:creationId xmlns:a16="http://schemas.microsoft.com/office/drawing/2014/main" id="{D0CF89F9-EA86-4D0B-9D43-9D43366AF8B8}"/>
            </a:ext>
          </a:extLst>
        </xdr:cNvPr>
        <xdr:cNvSpPr txBox="1"/>
      </xdr:nvSpPr>
      <xdr:spPr>
        <a:xfrm rot="5400000">
          <a:off x="63516263" y="2740670"/>
          <a:ext cx="1373443"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76</xdr:col>
      <xdr:colOff>197417</xdr:colOff>
      <xdr:row>10</xdr:row>
      <xdr:rowOff>22558</xdr:rowOff>
    </xdr:from>
    <xdr:to>
      <xdr:col>84</xdr:col>
      <xdr:colOff>594750</xdr:colOff>
      <xdr:row>10</xdr:row>
      <xdr:rowOff>44376</xdr:rowOff>
    </xdr:to>
    <xdr:cxnSp macro="">
      <xdr:nvCxnSpPr>
        <xdr:cNvPr id="28" name="Straight Connector 27">
          <a:extLst>
            <a:ext uri="{FF2B5EF4-FFF2-40B4-BE49-F238E27FC236}">
              <a16:creationId xmlns:a16="http://schemas.microsoft.com/office/drawing/2014/main" id="{6DA27B58-1332-4ECB-A889-E29394657982}"/>
            </a:ext>
          </a:extLst>
        </xdr:cNvPr>
        <xdr:cNvCxnSpPr/>
      </xdr:nvCxnSpPr>
      <xdr:spPr>
        <a:xfrm flipV="1">
          <a:off x="46370498" y="1989342"/>
          <a:ext cx="5257657" cy="2181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84</xdr:col>
      <xdr:colOff>444410</xdr:colOff>
      <xdr:row>6</xdr:row>
      <xdr:rowOff>117952</xdr:rowOff>
    </xdr:from>
    <xdr:to>
      <xdr:col>85</xdr:col>
      <xdr:colOff>171994</xdr:colOff>
      <xdr:row>14</xdr:row>
      <xdr:rowOff>9209</xdr:rowOff>
    </xdr:to>
    <xdr:sp macro="" textlink="">
      <xdr:nvSpPr>
        <xdr:cNvPr id="29" name="TextBox 28">
          <a:extLst>
            <a:ext uri="{FF2B5EF4-FFF2-40B4-BE49-F238E27FC236}">
              <a16:creationId xmlns:a16="http://schemas.microsoft.com/office/drawing/2014/main" id="{0EA3B31F-A3A6-480C-9933-F1653D60DD75}"/>
            </a:ext>
          </a:extLst>
        </xdr:cNvPr>
        <xdr:cNvSpPr txBox="1"/>
      </xdr:nvSpPr>
      <xdr:spPr>
        <a:xfrm rot="5400000">
          <a:off x="50958344" y="1862801"/>
          <a:ext cx="1374068"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twoCellAnchor>
    <xdr:from>
      <xdr:col>65</xdr:col>
      <xdr:colOff>514033</xdr:colOff>
      <xdr:row>11</xdr:row>
      <xdr:rowOff>55947</xdr:rowOff>
    </xdr:from>
    <xdr:to>
      <xdr:col>74</xdr:col>
      <xdr:colOff>303825</xdr:colOff>
      <xdr:row>11</xdr:row>
      <xdr:rowOff>77765</xdr:rowOff>
    </xdr:to>
    <xdr:cxnSp macro="">
      <xdr:nvCxnSpPr>
        <xdr:cNvPr id="30" name="Straight Connector 29">
          <a:extLst>
            <a:ext uri="{FF2B5EF4-FFF2-40B4-BE49-F238E27FC236}">
              <a16:creationId xmlns:a16="http://schemas.microsoft.com/office/drawing/2014/main" id="{F6D6FD54-5944-4221-96D8-E9D665D3946F}"/>
            </a:ext>
          </a:extLst>
        </xdr:cNvPr>
        <xdr:cNvCxnSpPr/>
      </xdr:nvCxnSpPr>
      <xdr:spPr>
        <a:xfrm flipV="1">
          <a:off x="40004168" y="2208082"/>
          <a:ext cx="5257657" cy="21818"/>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74</xdr:col>
      <xdr:colOff>153485</xdr:colOff>
      <xdr:row>7</xdr:row>
      <xdr:rowOff>151339</xdr:rowOff>
    </xdr:from>
    <xdr:to>
      <xdr:col>74</xdr:col>
      <xdr:colOff>488610</xdr:colOff>
      <xdr:row>15</xdr:row>
      <xdr:rowOff>42596</xdr:rowOff>
    </xdr:to>
    <xdr:sp macro="" textlink="">
      <xdr:nvSpPr>
        <xdr:cNvPr id="31" name="TextBox 30">
          <a:extLst>
            <a:ext uri="{FF2B5EF4-FFF2-40B4-BE49-F238E27FC236}">
              <a16:creationId xmlns:a16="http://schemas.microsoft.com/office/drawing/2014/main" id="{D0979CA9-20A4-47A6-94B2-5E15D611FD82}"/>
            </a:ext>
          </a:extLst>
        </xdr:cNvPr>
        <xdr:cNvSpPr txBox="1"/>
      </xdr:nvSpPr>
      <xdr:spPr>
        <a:xfrm rot="5400000">
          <a:off x="44592014" y="2081540"/>
          <a:ext cx="1374068" cy="33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a:solidFill>
                <a:schemeClr val="tx1">
                  <a:lumMod val="75000"/>
                  <a:lumOff val="25000"/>
                </a:schemeClr>
              </a:solidFill>
            </a:rPr>
            <a:t>APPA Standard = 20</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0.07201</cdr:x>
      <cdr:y>0.56934</cdr:y>
    </cdr:from>
    <cdr:to>
      <cdr:x>0.95577</cdr:x>
      <cdr:y>0.57157</cdr:y>
    </cdr:to>
    <cdr:cxnSp macro="">
      <cdr:nvCxnSpPr>
        <cdr:cNvPr id="2" name="Straight Connector 1">
          <a:extLst xmlns:a="http://schemas.openxmlformats.org/drawingml/2006/main">
            <a:ext uri="{FF2B5EF4-FFF2-40B4-BE49-F238E27FC236}">
              <a16:creationId xmlns:a16="http://schemas.microsoft.com/office/drawing/2014/main" id="{711BA7DA-68A4-13C6-4E2F-BB9E12178423}"/>
            </a:ext>
          </a:extLst>
        </cdr:cNvPr>
        <cdr:cNvCxnSpPr/>
      </cdr:nvCxnSpPr>
      <cdr:spPr>
        <a:xfrm xmlns:a="http://schemas.openxmlformats.org/drawingml/2006/main">
          <a:off x="316428" y="1521654"/>
          <a:ext cx="3883181" cy="5960"/>
        </a:xfrm>
        <a:prstGeom xmlns:a="http://schemas.openxmlformats.org/drawingml/2006/main" prst="line">
          <a:avLst/>
        </a:prstGeom>
        <a:ln xmlns:a="http://schemas.openxmlformats.org/drawingml/2006/mai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0</xdr:col>
      <xdr:colOff>354330</xdr:colOff>
      <xdr:row>1</xdr:row>
      <xdr:rowOff>0</xdr:rowOff>
    </xdr:from>
    <xdr:to>
      <xdr:col>8</xdr:col>
      <xdr:colOff>564173</xdr:colOff>
      <xdr:row>16</xdr:row>
      <xdr:rowOff>20955</xdr:rowOff>
    </xdr:to>
    <xdr:graphicFrame macro="">
      <xdr:nvGraphicFramePr>
        <xdr:cNvPr id="2" name="Chart 1">
          <a:extLst>
            <a:ext uri="{FF2B5EF4-FFF2-40B4-BE49-F238E27FC236}">
              <a16:creationId xmlns:a16="http://schemas.microsoft.com/office/drawing/2014/main" id="{28755049-BDDA-4E98-BAC9-1ABAECBA4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190056</xdr:colOff>
      <xdr:row>1</xdr:row>
      <xdr:rowOff>145873</xdr:rowOff>
    </xdr:from>
    <xdr:to>
      <xdr:col>36</xdr:col>
      <xdr:colOff>373228</xdr:colOff>
      <xdr:row>16</xdr:row>
      <xdr:rowOff>166828</xdr:rowOff>
    </xdr:to>
    <xdr:graphicFrame macro="">
      <xdr:nvGraphicFramePr>
        <xdr:cNvPr id="3" name="Chart 2">
          <a:extLst>
            <a:ext uri="{FF2B5EF4-FFF2-40B4-BE49-F238E27FC236}">
              <a16:creationId xmlns:a16="http://schemas.microsoft.com/office/drawing/2014/main" id="{EA4F07E8-4CB6-4A99-9CEF-3BF035BB0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258959</xdr:colOff>
      <xdr:row>1</xdr:row>
      <xdr:rowOff>169334</xdr:rowOff>
    </xdr:from>
    <xdr:to>
      <xdr:col>45</xdr:col>
      <xdr:colOff>442131</xdr:colOff>
      <xdr:row>17</xdr:row>
      <xdr:rowOff>5561</xdr:rowOff>
    </xdr:to>
    <xdr:graphicFrame macro="">
      <xdr:nvGraphicFramePr>
        <xdr:cNvPr id="4" name="Chart 3">
          <a:extLst>
            <a:ext uri="{FF2B5EF4-FFF2-40B4-BE49-F238E27FC236}">
              <a16:creationId xmlns:a16="http://schemas.microsoft.com/office/drawing/2014/main" id="{8119DFDB-3BE8-47D3-A5C2-9EA12A918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46</xdr:col>
      <xdr:colOff>460930</xdr:colOff>
      <xdr:row>2</xdr:row>
      <xdr:rowOff>740</xdr:rowOff>
    </xdr:from>
    <xdr:to>
      <xdr:col>55</xdr:col>
      <xdr:colOff>36042</xdr:colOff>
      <xdr:row>17</xdr:row>
      <xdr:rowOff>21695</xdr:rowOff>
    </xdr:to>
    <xdr:graphicFrame macro="">
      <xdr:nvGraphicFramePr>
        <xdr:cNvPr id="5" name="Chart 4">
          <a:extLst>
            <a:ext uri="{FF2B5EF4-FFF2-40B4-BE49-F238E27FC236}">
              <a16:creationId xmlns:a16="http://schemas.microsoft.com/office/drawing/2014/main" id="{E6975A51-12E1-4542-81D3-78AA8882B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56</xdr:col>
      <xdr:colOff>60687</xdr:colOff>
      <xdr:row>1</xdr:row>
      <xdr:rowOff>155049</xdr:rowOff>
    </xdr:from>
    <xdr:to>
      <xdr:col>64</xdr:col>
      <xdr:colOff>243859</xdr:colOff>
      <xdr:row>16</xdr:row>
      <xdr:rowOff>176004</xdr:rowOff>
    </xdr:to>
    <xdr:graphicFrame macro="">
      <xdr:nvGraphicFramePr>
        <xdr:cNvPr id="6" name="Chart 5">
          <a:extLst>
            <a:ext uri="{FF2B5EF4-FFF2-40B4-BE49-F238E27FC236}">
              <a16:creationId xmlns:a16="http://schemas.microsoft.com/office/drawing/2014/main" id="{254549E5-3741-4674-9D71-2A14D28CF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243195</xdr:colOff>
      <xdr:row>1</xdr:row>
      <xdr:rowOff>161635</xdr:rowOff>
    </xdr:from>
    <xdr:to>
      <xdr:col>73</xdr:col>
      <xdr:colOff>426367</xdr:colOff>
      <xdr:row>16</xdr:row>
      <xdr:rowOff>182590</xdr:rowOff>
    </xdr:to>
    <xdr:graphicFrame macro="">
      <xdr:nvGraphicFramePr>
        <xdr:cNvPr id="7" name="Chart 6">
          <a:extLst>
            <a:ext uri="{FF2B5EF4-FFF2-40B4-BE49-F238E27FC236}">
              <a16:creationId xmlns:a16="http://schemas.microsoft.com/office/drawing/2014/main" id="{DF20CF37-E338-4F71-ADD4-64F337B30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74</xdr:col>
      <xdr:colOff>419484</xdr:colOff>
      <xdr:row>1</xdr:row>
      <xdr:rowOff>178140</xdr:rowOff>
    </xdr:from>
    <xdr:to>
      <xdr:col>82</xdr:col>
      <xdr:colOff>602656</xdr:colOff>
      <xdr:row>17</xdr:row>
      <xdr:rowOff>14368</xdr:rowOff>
    </xdr:to>
    <xdr:graphicFrame macro="">
      <xdr:nvGraphicFramePr>
        <xdr:cNvPr id="8" name="Chart 7">
          <a:extLst>
            <a:ext uri="{FF2B5EF4-FFF2-40B4-BE49-F238E27FC236}">
              <a16:creationId xmlns:a16="http://schemas.microsoft.com/office/drawing/2014/main" id="{1513AE38-0A2E-4C7D-8D99-ECE16D3DC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84</xdr:col>
      <xdr:colOff>18502</xdr:colOff>
      <xdr:row>2</xdr:row>
      <xdr:rowOff>1109</xdr:rowOff>
    </xdr:from>
    <xdr:to>
      <xdr:col>92</xdr:col>
      <xdr:colOff>201674</xdr:colOff>
      <xdr:row>17</xdr:row>
      <xdr:rowOff>22064</xdr:rowOff>
    </xdr:to>
    <xdr:graphicFrame macro="">
      <xdr:nvGraphicFramePr>
        <xdr:cNvPr id="9" name="Chart 8">
          <a:extLst>
            <a:ext uri="{FF2B5EF4-FFF2-40B4-BE49-F238E27FC236}">
              <a16:creationId xmlns:a16="http://schemas.microsoft.com/office/drawing/2014/main" id="{C12BC2C9-1513-4478-A76C-54919190D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38485</xdr:colOff>
      <xdr:row>1</xdr:row>
      <xdr:rowOff>53880</xdr:rowOff>
    </xdr:from>
    <xdr:to>
      <xdr:col>18</xdr:col>
      <xdr:colOff>221657</xdr:colOff>
      <xdr:row>16</xdr:row>
      <xdr:rowOff>74835</xdr:rowOff>
    </xdr:to>
    <xdr:graphicFrame macro="">
      <xdr:nvGraphicFramePr>
        <xdr:cNvPr id="10" name="Chart 9">
          <a:extLst>
            <a:ext uri="{FF2B5EF4-FFF2-40B4-BE49-F238E27FC236}">
              <a16:creationId xmlns:a16="http://schemas.microsoft.com/office/drawing/2014/main" id="{31FDA826-D3F6-419C-B93B-FF8A6A31A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146242</xdr:colOff>
      <xdr:row>1</xdr:row>
      <xdr:rowOff>100061</xdr:rowOff>
    </xdr:from>
    <xdr:to>
      <xdr:col>27</xdr:col>
      <xdr:colOff>329415</xdr:colOff>
      <xdr:row>16</xdr:row>
      <xdr:rowOff>121016</xdr:rowOff>
    </xdr:to>
    <xdr:graphicFrame macro="">
      <xdr:nvGraphicFramePr>
        <xdr:cNvPr id="11" name="Chart 10">
          <a:extLst>
            <a:ext uri="{FF2B5EF4-FFF2-40B4-BE49-F238E27FC236}">
              <a16:creationId xmlns:a16="http://schemas.microsoft.com/office/drawing/2014/main" id="{FE0E0A17-B68B-4277-A059-7DC45305B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0.08239</cdr:x>
      <cdr:y>0.59236</cdr:y>
    </cdr:from>
    <cdr:to>
      <cdr:x>0.96922</cdr:x>
      <cdr:y>0.59459</cdr:y>
    </cdr:to>
    <cdr:cxnSp macro="">
      <cdr:nvCxnSpPr>
        <cdr:cNvPr id="2" name="Straight Connector 1">
          <a:extLst xmlns:a="http://schemas.openxmlformats.org/drawingml/2006/main">
            <a:ext uri="{FF2B5EF4-FFF2-40B4-BE49-F238E27FC236}">
              <a16:creationId xmlns:a16="http://schemas.microsoft.com/office/drawing/2014/main" id="{D81E3C50-4F86-0F53-F600-5C60124CA037}"/>
            </a:ext>
          </a:extLst>
        </cdr:cNvPr>
        <cdr:cNvCxnSpPr/>
      </cdr:nvCxnSpPr>
      <cdr:spPr>
        <a:xfrm xmlns:a="http://schemas.openxmlformats.org/drawingml/2006/main">
          <a:off x="362528" y="1553152"/>
          <a:ext cx="3902352" cy="5840"/>
        </a:xfrm>
        <a:prstGeom xmlns:a="http://schemas.openxmlformats.org/drawingml/2006/main" prst="line">
          <a:avLst/>
        </a:prstGeom>
        <a:ln xmlns:a="http://schemas.openxmlformats.org/drawingml/2006/mai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0.07886</cdr:x>
      <cdr:y>0.45145</cdr:y>
    </cdr:from>
    <cdr:to>
      <cdr:x>0.96531</cdr:x>
      <cdr:y>0.45368</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47172" y="1183698"/>
          <a:ext cx="3902352" cy="5840"/>
        </a:xfrm>
        <a:prstGeom xmlns:a="http://schemas.openxmlformats.org/drawingml/2006/main" prst="line">
          <a:avLst/>
        </a:prstGeom>
        <a:ln xmlns:a="http://schemas.openxmlformats.org/drawingml/2006/mai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0.03146</cdr:x>
      <cdr:y>0.50174</cdr:y>
    </cdr:from>
    <cdr:to>
      <cdr:x>0.98473</cdr:x>
      <cdr:y>0.50505</cdr:y>
    </cdr:to>
    <cdr:cxnSp macro="">
      <cdr:nvCxnSpPr>
        <cdr:cNvPr id="3" name="Straight Connector 2">
          <a:extLst xmlns:a="http://schemas.openxmlformats.org/drawingml/2006/main">
            <a:ext uri="{FF2B5EF4-FFF2-40B4-BE49-F238E27FC236}">
              <a16:creationId xmlns:a16="http://schemas.microsoft.com/office/drawing/2014/main" id="{799F52B7-9867-62D5-3E89-D8BF232BB2DF}"/>
            </a:ext>
          </a:extLst>
        </cdr:cNvPr>
        <cdr:cNvCxnSpPr/>
      </cdr:nvCxnSpPr>
      <cdr:spPr>
        <a:xfrm xmlns:a="http://schemas.openxmlformats.org/drawingml/2006/main">
          <a:off x="368185" y="1916507"/>
          <a:ext cx="11157840" cy="12612"/>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0.07886</cdr:x>
      <cdr:y>0.37885</cdr:y>
    </cdr:from>
    <cdr:to>
      <cdr:x>0.96531</cdr:x>
      <cdr:y>0.38108</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38924" y="1039259"/>
          <a:ext cx="3809780" cy="6117"/>
        </a:xfrm>
        <a:prstGeom xmlns:a="http://schemas.openxmlformats.org/drawingml/2006/main" prst="line">
          <a:avLst/>
        </a:prstGeom>
        <a:ln xmlns:a="http://schemas.openxmlformats.org/drawingml/2006/mai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0.08289</cdr:x>
      <cdr:y>0.40095</cdr:y>
    </cdr:from>
    <cdr:to>
      <cdr:x>0.96934</cdr:x>
      <cdr:y>0.40318</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56242" y="1099873"/>
          <a:ext cx="3809780" cy="6117"/>
        </a:xfrm>
        <a:prstGeom xmlns:a="http://schemas.openxmlformats.org/drawingml/2006/main" prst="line">
          <a:avLst/>
        </a:prstGeom>
        <a:ln xmlns:a="http://schemas.openxmlformats.org/drawingml/2006/mai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0.07886</cdr:x>
      <cdr:y>0.47039</cdr:y>
    </cdr:from>
    <cdr:to>
      <cdr:x>0.96531</cdr:x>
      <cdr:y>0.47262</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38924" y="1290371"/>
          <a:ext cx="3809780" cy="6117"/>
        </a:xfrm>
        <a:prstGeom xmlns:a="http://schemas.openxmlformats.org/drawingml/2006/main" prst="line">
          <a:avLst/>
        </a:prstGeom>
        <a:ln xmlns:a="http://schemas.openxmlformats.org/drawingml/2006/mai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0.07886</cdr:x>
      <cdr:y>0.43251</cdr:y>
    </cdr:from>
    <cdr:to>
      <cdr:x>0.96531</cdr:x>
      <cdr:y>0.43474</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338924" y="1186464"/>
          <a:ext cx="3809780" cy="6117"/>
        </a:xfrm>
        <a:prstGeom xmlns:a="http://schemas.openxmlformats.org/drawingml/2006/main" prst="line">
          <a:avLst/>
        </a:prstGeom>
        <a:ln xmlns:a="http://schemas.openxmlformats.org/drawingml/2006/main">
          <a:solidFill>
            <a:srgbClr val="002060"/>
          </a:solidFill>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0.04644</cdr:x>
      <cdr:y>0.56187</cdr:y>
    </cdr:from>
    <cdr:to>
      <cdr:x>0.97523</cdr:x>
      <cdr:y>0.56187</cdr:y>
    </cdr:to>
    <cdr:cxnSp macro="">
      <cdr:nvCxnSpPr>
        <cdr:cNvPr id="3" name="Straight Connector 2">
          <a:extLst xmlns:a="http://schemas.openxmlformats.org/drawingml/2006/main">
            <a:ext uri="{FF2B5EF4-FFF2-40B4-BE49-F238E27FC236}">
              <a16:creationId xmlns:a16="http://schemas.microsoft.com/office/drawing/2014/main" id="{43793EFF-7E6F-0004-EB8A-BF2BEA45FB36}"/>
            </a:ext>
          </a:extLst>
        </cdr:cNvPr>
        <cdr:cNvCxnSpPr/>
      </cdr:nvCxnSpPr>
      <cdr:spPr>
        <a:xfrm xmlns:a="http://schemas.openxmlformats.org/drawingml/2006/main">
          <a:off x="259773" y="1541318"/>
          <a:ext cx="5195454" cy="0"/>
        </a:xfrm>
        <a:prstGeom xmlns:a="http://schemas.openxmlformats.org/drawingml/2006/main" prst="line">
          <a:avLst/>
        </a:prstGeom>
        <a:ln xmlns:a="http://schemas.openxmlformats.org/drawingml/2006/main">
          <a:solidFill>
            <a:schemeClr val="accent1"/>
          </a:solidFill>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persons/person.xml><?xml version="1.0" encoding="utf-8"?>
<personList xmlns="http://schemas.microsoft.com/office/spreadsheetml/2018/threadedcomments" xmlns:x="http://schemas.openxmlformats.org/spreadsheetml/2006/main">
  <person displayName="Davis, Bryanna" id="{7678EDF6-E422-4DD9-90BE-94190771F359}" userId="S::BDavis@countyofberks.com::0ce750f9-d4ef-4659-9c31-a65c89a39fa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C2" dT="2024-06-04T14:30:52.55" personId="{7678EDF6-E422-4DD9-90BE-94190771F359}" id="{040B81C1-118E-487D-B9DA-0D1908D4F7D1}">
    <text>What do we want to list as? Every 2 months or every month?
Most restrictive would be every month</text>
  </threadedComment>
  <threadedComment ref="EE18" dT="2024-06-04T16:43:51.31" personId="{7678EDF6-E422-4DD9-90BE-94190771F359}" id="{2F2571FE-6B70-4B56-98E5-D3E10D646B72}">
    <text xml:space="preserve">Said "usually more than 1 face to face per month" but didn’t give any other detail, I listed as 1 per month as the minimum is that ok?
</text>
  </threadedComment>
  <threadedComment ref="EB34" dT="2024-06-04T13:57:43.92" personId="{7678EDF6-E422-4DD9-90BE-94190771F359}" id="{A68D2FA1-1785-4813-AC3D-3B8C1BEEC98F}">
    <text>What do we want to list this as?
Most restrictive would be face to face every 2 months.</text>
  </threadedComment>
  <threadedComment ref="EC34" dT="2024-06-04T16:12:16.90" personId="{7678EDF6-E422-4DD9-90BE-94190771F359}" id="{2E25152A-F056-4100-A4F5-D5F72929A2E3}">
    <text>1 face to face every month or 1 face to face every two months?</text>
  </threadedComment>
  <threadedComment ref="EB49" dT="2024-06-04T14:00:10.36" personId="{7678EDF6-E422-4DD9-90BE-94190771F359}" id="{E1EBE68B-C5C0-432C-A73C-E0A9382EC4E0}">
    <text>Do we want to list this as not req or electronic?
Most restrictive would be electronic</text>
  </threadedComment>
  <threadedComment ref="EB55" dT="2024-06-04T14:01:47.82" personId="{7678EDF6-E422-4DD9-90BE-94190771F359}" id="{E975E16E-D8FE-4B57-910A-D96340116F7D}">
    <text xml:space="preserve">Not req or electronic reporting?
Most restrictive would be electronic </text>
  </threadedComment>
</ThreadedComments>
</file>

<file path=xl/threadedComments/threadedComment2.xml><?xml version="1.0" encoding="utf-8"?>
<ThreadedComments xmlns="http://schemas.microsoft.com/office/spreadsheetml/2018/threadedcomments" xmlns:x="http://schemas.openxmlformats.org/spreadsheetml/2006/main">
  <threadedComment ref="EC2" dT="2024-06-04T14:30:52.55" personId="{7678EDF6-E422-4DD9-90BE-94190771F359}" id="{D5E9BAE8-AECA-4A3C-84B4-BBE0B8799AAF}">
    <text>What do we want to list as? Every 2 months or every month?
Most restrictive would be every month</text>
  </threadedComment>
  <threadedComment ref="EB7" dT="2024-06-04T14:00:10.36" personId="{7678EDF6-E422-4DD9-90BE-94190771F359}" id="{7AED3877-79DE-4D32-B180-65050CD1C832}">
    <text>Do we want to list this as not req or electronic?
Most restrictive would be electronic</text>
  </threadedComment>
</ThreadedComments>
</file>

<file path=xl/threadedComments/threadedComment3.xml><?xml version="1.0" encoding="utf-8"?>
<ThreadedComments xmlns="http://schemas.microsoft.com/office/spreadsheetml/2018/threadedcomments" xmlns:x="http://schemas.openxmlformats.org/spreadsheetml/2006/main">
  <threadedComment ref="EE7" dT="2024-06-04T16:43:51.31" personId="{7678EDF6-E422-4DD9-90BE-94190771F359}" id="{FD78A0AA-5FA9-485D-9107-49242A5398CB}">
    <text xml:space="preserve">Said "usually more than 1 face to face per month" but didn’t give any other detail, I listed as 1 per month as the minimum is that ok?
</text>
  </threadedComment>
  <threadedComment ref="EB15" dT="2024-06-04T13:57:43.92" personId="{7678EDF6-E422-4DD9-90BE-94190771F359}" id="{E43B8DA9-B594-4C2B-A428-1D112A47D203}">
    <text>What do we want to list this as?
Most restrictive would be face to face every 2 months.</text>
  </threadedComment>
  <threadedComment ref="EC15" dT="2024-06-04T16:12:16.90" personId="{7678EDF6-E422-4DD9-90BE-94190771F359}" id="{8C662F20-2227-468C-B56D-9B1B4D74BA1E}">
    <text>1 face to face every month or 1 face to face every two months?</text>
  </threadedComment>
</ThreadedComments>
</file>

<file path=xl/threadedComments/threadedComment4.xml><?xml version="1.0" encoding="utf-8"?>
<ThreadedComments xmlns="http://schemas.microsoft.com/office/spreadsheetml/2018/threadedcomments" xmlns:x="http://schemas.openxmlformats.org/spreadsheetml/2006/main">
  <threadedComment ref="EB3" dT="2024-06-04T14:01:47.82" personId="{7678EDF6-E422-4DD9-90BE-94190771F359}" id="{0BCF2E95-E36D-469E-99D6-EFDA2121D9D4}">
    <text xml:space="preserve">Not req or electronic reporting?
Most restrictive would be electronic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F80"/>
  <sheetViews>
    <sheetView zoomScaleNormal="100" workbookViewId="0">
      <pane xSplit="1" ySplit="1" topLeftCell="B67" activePane="bottomRight" state="frozen"/>
      <selection pane="topRight" activeCell="B1" sqref="B1"/>
      <selection pane="bottomLeft" activeCell="A2" sqref="A2"/>
      <selection pane="bottomRight" activeCell="D81" sqref="D81"/>
    </sheetView>
  </sheetViews>
  <sheetFormatPr defaultColWidth="8.7109375" defaultRowHeight="15" x14ac:dyDescent="0.25"/>
  <cols>
    <col min="1" max="1" width="17.140625" style="73" bestFit="1" customWidth="1"/>
    <col min="2" max="2" width="6.5703125" style="73" bestFit="1" customWidth="1"/>
    <col min="3" max="3" width="25.7109375" style="73" customWidth="1"/>
    <col min="4" max="5" width="26.140625" style="73" customWidth="1"/>
    <col min="6" max="6" width="25.7109375" style="73" customWidth="1"/>
    <col min="7" max="7" width="26.140625" style="73" customWidth="1"/>
    <col min="8" max="8" width="25.7109375" style="73" customWidth="1"/>
    <col min="9" max="9" width="26.140625" style="73" customWidth="1"/>
    <col min="10" max="10" width="38.7109375" style="73" customWidth="1"/>
    <col min="11" max="11" width="33.7109375" style="73" customWidth="1"/>
    <col min="12" max="12" width="26.140625" style="73" customWidth="1"/>
    <col min="13" max="13" width="26.28515625" style="73" customWidth="1"/>
    <col min="14" max="14" width="26.140625" style="73" customWidth="1"/>
    <col min="15" max="15" width="26" style="73" customWidth="1"/>
    <col min="16" max="16" width="25.7109375" style="73" customWidth="1"/>
    <col min="17" max="17" width="41.7109375" style="73" customWidth="1"/>
    <col min="18" max="19" width="26.140625" style="73" customWidth="1"/>
    <col min="20" max="20" width="25.7109375" style="73" customWidth="1"/>
    <col min="21" max="21" width="24.7109375" style="73" customWidth="1"/>
    <col min="22" max="22" width="26.140625" style="73" customWidth="1"/>
    <col min="23" max="23" width="60" style="73" customWidth="1"/>
    <col min="24" max="24" width="26.7109375" style="73" customWidth="1"/>
    <col min="25" max="26" width="26.42578125" style="73" customWidth="1"/>
    <col min="27" max="27" width="25.42578125" style="73" customWidth="1"/>
    <col min="28" max="28" width="13.140625" style="73" customWidth="1"/>
    <col min="29" max="29" width="26.140625" style="73" customWidth="1"/>
    <col min="30" max="30" width="25.7109375" style="73" customWidth="1"/>
    <col min="31" max="31" width="26.140625" style="73" customWidth="1"/>
    <col min="32" max="32" width="35.140625" style="73" customWidth="1"/>
    <col min="33" max="33" width="29.42578125" style="73" customWidth="1"/>
    <col min="34" max="34" width="26.42578125" style="73" customWidth="1"/>
    <col min="35" max="35" width="25.7109375" style="73" customWidth="1"/>
    <col min="36" max="36" width="26.140625" style="73" customWidth="1"/>
    <col min="37" max="37" width="22.28515625" style="73" customWidth="1"/>
    <col min="38" max="38" width="27.42578125" style="73" customWidth="1"/>
    <col min="39" max="39" width="33.42578125" style="73" customWidth="1"/>
    <col min="40" max="40" width="26" style="73" customWidth="1"/>
    <col min="41" max="41" width="34.7109375" style="73" customWidth="1"/>
    <col min="42" max="43" width="26.140625" style="73" customWidth="1"/>
    <col min="44" max="44" width="50.28515625" style="73" customWidth="1"/>
    <col min="45" max="45" width="30" style="73" customWidth="1"/>
    <col min="46" max="46" width="48.28515625" style="73" customWidth="1"/>
    <col min="47" max="47" width="26.140625" style="73" customWidth="1"/>
    <col min="48" max="48" width="47.7109375" style="73" customWidth="1"/>
    <col min="49" max="49" width="30.140625" style="73" customWidth="1"/>
    <col min="50" max="50" width="26.42578125" style="73" customWidth="1"/>
    <col min="51" max="51" width="30.7109375" style="73" customWidth="1"/>
    <col min="52" max="52" width="26" style="73" customWidth="1"/>
    <col min="53" max="53" width="25.7109375" style="73" customWidth="1"/>
    <col min="54" max="54" width="26.7109375" style="73" customWidth="1"/>
    <col min="55" max="55" width="26" style="73" customWidth="1"/>
    <col min="56" max="56" width="53.42578125" style="73" customWidth="1"/>
    <col min="57" max="58" width="25.7109375" style="73" customWidth="1"/>
    <col min="59" max="59" width="26.42578125" style="73" customWidth="1"/>
    <col min="60" max="60" width="42.7109375" style="73" customWidth="1"/>
    <col min="61" max="61" width="26.140625" style="73" customWidth="1"/>
    <col min="62" max="62" width="26.42578125" style="73" customWidth="1"/>
    <col min="63" max="63" width="26.140625" style="73" customWidth="1"/>
    <col min="64" max="64" width="37.7109375" style="73" customWidth="1"/>
    <col min="65" max="65" width="26" style="73" customWidth="1"/>
    <col min="66" max="66" width="34.7109375" style="73" customWidth="1"/>
    <col min="67" max="67" width="26.42578125" style="73" customWidth="1"/>
    <col min="68" max="68" width="36.7109375" style="73" customWidth="1"/>
    <col min="69" max="69" width="26.140625" style="73" customWidth="1"/>
    <col min="70" max="70" width="31.140625" style="73" customWidth="1"/>
    <col min="71" max="71" width="26.28515625" style="73" customWidth="1"/>
    <col min="72" max="72" width="26.7109375" style="73" customWidth="1"/>
    <col min="73" max="73" width="26.42578125" style="73" customWidth="1"/>
    <col min="74" max="75" width="26" style="73" customWidth="1"/>
    <col min="76" max="76" width="26.140625" style="73" customWidth="1"/>
    <col min="77" max="77" width="36.28515625" style="73" customWidth="1"/>
    <col min="78" max="78" width="26.28515625" style="73" customWidth="1"/>
    <col min="79" max="79" width="26.42578125" style="73" customWidth="1"/>
    <col min="80" max="80" width="30.140625" style="73" customWidth="1"/>
    <col min="81" max="81" width="26.7109375" style="73" customWidth="1"/>
    <col min="82" max="82" width="26.42578125" style="73" customWidth="1"/>
    <col min="83" max="83" width="34.7109375" style="73" customWidth="1"/>
    <col min="84" max="84" width="33.7109375" style="73" customWidth="1"/>
    <col min="85" max="85" width="52.140625" style="73" customWidth="1"/>
    <col min="86" max="86" width="26.7109375" style="73" customWidth="1"/>
    <col min="87" max="87" width="27.140625" style="73" customWidth="1"/>
    <col min="88" max="88" width="25.7109375" style="73" customWidth="1"/>
    <col min="89" max="89" width="48.7109375" style="73" customWidth="1"/>
    <col min="90" max="90" width="29.42578125" style="73" customWidth="1"/>
    <col min="91" max="91" width="25.7109375" style="73" customWidth="1"/>
    <col min="92" max="92" width="26.7109375" style="73" customWidth="1"/>
    <col min="93" max="93" width="39.7109375" style="73" customWidth="1"/>
    <col min="94" max="94" width="25.7109375" style="73" customWidth="1"/>
    <col min="95" max="95" width="25.42578125" style="73" customWidth="1"/>
    <col min="96" max="96" width="26" style="73" customWidth="1"/>
    <col min="97" max="97" width="26.28515625" style="73" customWidth="1"/>
    <col min="98" max="98" width="32.7109375" style="73" customWidth="1"/>
    <col min="99" max="99" width="25.7109375" style="73" customWidth="1"/>
    <col min="100" max="100" width="33.42578125" style="73" customWidth="1"/>
    <col min="101" max="102" width="26.42578125" style="73" customWidth="1"/>
    <col min="103" max="103" width="54.7109375" style="73" customWidth="1"/>
    <col min="104" max="106" width="26.140625" style="73" customWidth="1"/>
    <col min="107" max="107" width="25.7109375" style="73" customWidth="1"/>
    <col min="108" max="108" width="35" style="73" customWidth="1"/>
    <col min="109" max="109" width="29.140625" style="73" customWidth="1"/>
    <col min="110" max="110" width="26.42578125" style="73" customWidth="1"/>
    <col min="111" max="111" width="32.140625" style="73" customWidth="1"/>
    <col min="112" max="112" width="26.28515625" style="73" customWidth="1"/>
    <col min="113" max="113" width="26.42578125" style="73" customWidth="1"/>
    <col min="114" max="114" width="26.140625" style="73" customWidth="1"/>
    <col min="115" max="115" width="25.7109375" style="73" customWidth="1"/>
    <col min="116" max="116" width="26.140625" style="73" customWidth="1"/>
    <col min="117" max="117" width="25.7109375" style="73" customWidth="1"/>
    <col min="118" max="118" width="26.7109375" style="73" customWidth="1"/>
    <col min="119" max="119" width="26.28515625" style="73" customWidth="1"/>
    <col min="120" max="120" width="27" style="73" customWidth="1"/>
    <col min="121" max="121" width="26.7109375" style="73" customWidth="1"/>
    <col min="122" max="124" width="26.140625" style="73" customWidth="1"/>
    <col min="125" max="125" width="52.7109375" style="73" customWidth="1"/>
    <col min="126" max="126" width="33.28515625" style="73" customWidth="1"/>
    <col min="127" max="127" width="164.85546875" style="73" customWidth="1"/>
    <col min="128" max="128" width="15.5703125" style="73" customWidth="1"/>
    <col min="129" max="129" width="10.28515625" style="74" bestFit="1" customWidth="1"/>
    <col min="130" max="130" width="8.42578125" style="74" customWidth="1"/>
    <col min="131" max="131" width="10.42578125" style="75" customWidth="1"/>
    <col min="132" max="132" width="14.42578125" style="75" customWidth="1"/>
    <col min="133" max="133" width="11.5703125" style="73" customWidth="1"/>
    <col min="134" max="134" width="11.28515625" style="73" customWidth="1"/>
    <col min="135" max="135" width="13.5703125" style="73" customWidth="1"/>
    <col min="136" max="136" width="13.28515625" style="73" customWidth="1"/>
    <col min="137" max="16384" width="8.7109375" style="73"/>
  </cols>
  <sheetData>
    <row r="1" spans="1:136" s="77" customFormat="1" ht="180.75" thickBot="1" x14ac:dyDescent="0.3">
      <c r="A1" s="32" t="s">
        <v>0</v>
      </c>
      <c r="B1" s="30" t="s">
        <v>455</v>
      </c>
      <c r="C1" s="30" t="s">
        <v>1</v>
      </c>
      <c r="D1" s="30" t="s">
        <v>2</v>
      </c>
      <c r="E1" s="30" t="s">
        <v>484</v>
      </c>
      <c r="F1" s="30" t="s">
        <v>657</v>
      </c>
      <c r="G1" s="30" t="s">
        <v>4</v>
      </c>
      <c r="H1" s="30" t="s">
        <v>5</v>
      </c>
      <c r="I1" s="30" t="s">
        <v>6</v>
      </c>
      <c r="J1" s="30"/>
      <c r="K1" s="30" t="s">
        <v>7</v>
      </c>
      <c r="L1" s="30" t="s">
        <v>652</v>
      </c>
      <c r="M1" s="30" t="s">
        <v>9</v>
      </c>
      <c r="N1" s="30" t="s">
        <v>10</v>
      </c>
      <c r="O1" s="30" t="s">
        <v>11</v>
      </c>
      <c r="P1" s="30"/>
      <c r="Q1" s="30" t="s">
        <v>12</v>
      </c>
      <c r="R1" s="30" t="s">
        <v>653</v>
      </c>
      <c r="S1" s="30" t="s">
        <v>14</v>
      </c>
      <c r="T1" s="30" t="s">
        <v>15</v>
      </c>
      <c r="U1" s="30" t="s">
        <v>16</v>
      </c>
      <c r="V1" s="30"/>
      <c r="W1" s="30" t="s">
        <v>17</v>
      </c>
      <c r="X1" s="30" t="s">
        <v>654</v>
      </c>
      <c r="Y1" s="30" t="s">
        <v>19</v>
      </c>
      <c r="Z1" s="30" t="s">
        <v>20</v>
      </c>
      <c r="AA1" s="30" t="s">
        <v>21</v>
      </c>
      <c r="AB1" s="30"/>
      <c r="AC1" s="30" t="s">
        <v>22</v>
      </c>
      <c r="AD1" s="30" t="s">
        <v>655</v>
      </c>
      <c r="AE1" s="30" t="s">
        <v>24</v>
      </c>
      <c r="AF1" s="30" t="s">
        <v>25</v>
      </c>
      <c r="AG1" s="30" t="s">
        <v>26</v>
      </c>
      <c r="AH1" s="30"/>
      <c r="AI1" s="30" t="s">
        <v>27</v>
      </c>
      <c r="AJ1" s="30"/>
      <c r="AK1" s="30" t="s">
        <v>28</v>
      </c>
      <c r="AL1" s="30"/>
      <c r="AM1" s="30" t="s">
        <v>29</v>
      </c>
      <c r="AN1" s="30" t="s">
        <v>656</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622</v>
      </c>
      <c r="ED1" s="92" t="s">
        <v>585</v>
      </c>
      <c r="EE1" s="92" t="s">
        <v>590</v>
      </c>
      <c r="EF1" s="93" t="s">
        <v>619</v>
      </c>
    </row>
    <row r="2" spans="1:136" ht="150" x14ac:dyDescent="0.25">
      <c r="A2" s="33" t="s">
        <v>133</v>
      </c>
      <c r="B2" s="2">
        <v>5</v>
      </c>
      <c r="C2" s="2">
        <v>1592</v>
      </c>
      <c r="D2" s="2">
        <v>17</v>
      </c>
      <c r="E2" s="45">
        <f>C2/D2</f>
        <v>93.647058823529406</v>
      </c>
      <c r="F2" s="2" t="s">
        <v>115</v>
      </c>
      <c r="G2" s="2">
        <v>1</v>
      </c>
      <c r="H2" s="2">
        <v>300</v>
      </c>
      <c r="I2" s="2" t="s">
        <v>134</v>
      </c>
      <c r="J2" s="2"/>
      <c r="K2" s="2"/>
      <c r="L2" s="2" t="s">
        <v>114</v>
      </c>
      <c r="M2" s="2"/>
      <c r="N2" s="2"/>
      <c r="O2" s="2"/>
      <c r="P2" s="2"/>
      <c r="Q2" s="2"/>
      <c r="R2" s="2" t="s">
        <v>114</v>
      </c>
      <c r="S2" s="2"/>
      <c r="T2" s="2"/>
      <c r="U2" s="2"/>
      <c r="V2" s="2"/>
      <c r="W2" s="2"/>
      <c r="X2" s="2" t="s">
        <v>114</v>
      </c>
      <c r="Y2" s="2"/>
      <c r="Z2" s="2"/>
      <c r="AA2" s="2"/>
      <c r="AB2" s="2"/>
      <c r="AC2" s="2"/>
      <c r="AD2" s="2" t="s">
        <v>115</v>
      </c>
      <c r="AE2" s="2">
        <v>8</v>
      </c>
      <c r="AF2" s="2">
        <v>60</v>
      </c>
      <c r="AG2" s="2" t="s">
        <v>96</v>
      </c>
      <c r="AH2" s="2" t="s">
        <v>135</v>
      </c>
      <c r="AI2" s="2" t="s">
        <v>117</v>
      </c>
      <c r="AJ2" s="2"/>
      <c r="AK2" s="2" t="s">
        <v>136</v>
      </c>
      <c r="AL2" s="2"/>
      <c r="AM2" s="2" t="s">
        <v>137</v>
      </c>
      <c r="AN2" s="2" t="s">
        <v>114</v>
      </c>
      <c r="AO2" s="2"/>
      <c r="AP2" s="2"/>
      <c r="AQ2" s="2"/>
      <c r="AR2" s="2"/>
      <c r="AS2" s="2"/>
      <c r="AT2" s="2"/>
      <c r="AU2" s="2"/>
      <c r="AV2" s="2"/>
      <c r="AW2" s="2"/>
      <c r="AX2" s="2"/>
      <c r="AY2" s="2"/>
      <c r="AZ2" s="2" t="s">
        <v>114</v>
      </c>
      <c r="BA2" s="2"/>
      <c r="BB2" s="2"/>
      <c r="BC2" s="2"/>
      <c r="BD2" s="2"/>
      <c r="BE2" s="2"/>
      <c r="BF2" s="2"/>
      <c r="BG2" s="2"/>
      <c r="BH2" s="2"/>
      <c r="BI2" s="2"/>
      <c r="BJ2" s="2"/>
      <c r="BK2" s="2"/>
      <c r="BL2" s="2"/>
      <c r="BM2" s="2"/>
      <c r="BN2" s="2"/>
      <c r="BO2" s="2"/>
      <c r="BP2" s="2"/>
      <c r="BQ2" s="2"/>
      <c r="BR2" s="2"/>
      <c r="BS2" s="2"/>
      <c r="BT2" s="2"/>
      <c r="BU2" s="2"/>
      <c r="BV2" s="2" t="s">
        <v>115</v>
      </c>
      <c r="BW2" s="2">
        <v>1</v>
      </c>
      <c r="BX2" s="2">
        <v>30</v>
      </c>
      <c r="BY2" s="2"/>
      <c r="BZ2" s="2" t="s">
        <v>115</v>
      </c>
      <c r="CA2" s="2">
        <v>1</v>
      </c>
      <c r="CB2" s="2">
        <v>60</v>
      </c>
      <c r="CC2" s="2"/>
      <c r="CD2" s="2" t="s">
        <v>115</v>
      </c>
      <c r="CE2" s="2">
        <v>4</v>
      </c>
      <c r="CF2" s="2">
        <v>120</v>
      </c>
      <c r="CG2" s="2" t="s">
        <v>138</v>
      </c>
      <c r="CH2" s="2" t="s">
        <v>115</v>
      </c>
      <c r="CI2" s="2">
        <v>1</v>
      </c>
      <c r="CJ2" s="2">
        <v>30</v>
      </c>
      <c r="CK2" s="2" t="s">
        <v>139</v>
      </c>
      <c r="CL2" s="2" t="s">
        <v>115</v>
      </c>
      <c r="CM2" s="2">
        <v>1</v>
      </c>
      <c r="CN2" s="2">
        <v>50</v>
      </c>
      <c r="CO2" s="2"/>
      <c r="CP2" s="2" t="s">
        <v>115</v>
      </c>
      <c r="CQ2" s="2" t="s">
        <v>514</v>
      </c>
      <c r="CR2" s="2">
        <v>3</v>
      </c>
      <c r="CS2" s="2">
        <v>300</v>
      </c>
      <c r="CT2" s="2" t="s">
        <v>515</v>
      </c>
      <c r="CU2" s="2"/>
      <c r="CV2" s="2"/>
      <c r="CW2" s="2"/>
      <c r="CX2" s="2"/>
      <c r="CY2" s="2"/>
      <c r="CZ2" s="2"/>
      <c r="DA2" s="2"/>
      <c r="DB2" s="2"/>
      <c r="DC2" s="2"/>
      <c r="DD2" s="2"/>
      <c r="DE2" s="2" t="s">
        <v>97</v>
      </c>
      <c r="DF2" s="2" t="s">
        <v>98</v>
      </c>
      <c r="DG2" s="2" t="s">
        <v>99</v>
      </c>
      <c r="DH2" s="2"/>
      <c r="DI2" s="2" t="s">
        <v>101</v>
      </c>
      <c r="DJ2" s="2" t="s">
        <v>102</v>
      </c>
      <c r="DK2" s="2" t="s">
        <v>103</v>
      </c>
      <c r="DL2" s="2" t="s">
        <v>104</v>
      </c>
      <c r="DM2" s="2" t="s">
        <v>105</v>
      </c>
      <c r="DN2" s="2"/>
      <c r="DO2" s="2" t="s">
        <v>107</v>
      </c>
      <c r="DP2" s="2"/>
      <c r="DQ2" s="2" t="s">
        <v>109</v>
      </c>
      <c r="DR2" s="2"/>
      <c r="DS2" s="2" t="s">
        <v>111</v>
      </c>
      <c r="DT2" s="2" t="s">
        <v>112</v>
      </c>
      <c r="DU2" s="2"/>
      <c r="DV2" s="2">
        <v>80</v>
      </c>
      <c r="DW2" s="2"/>
      <c r="DX2" s="73">
        <v>106748</v>
      </c>
      <c r="DY2" s="74">
        <v>518.70000000000005</v>
      </c>
      <c r="DZ2" s="74">
        <f>DX2/DY2</f>
        <v>205.79911316753422</v>
      </c>
      <c r="EA2" s="94">
        <f>DY2/D2</f>
        <v>30.511764705882356</v>
      </c>
      <c r="EB2" s="2" t="s">
        <v>134</v>
      </c>
      <c r="EC2" s="73" t="s">
        <v>573</v>
      </c>
      <c r="ED2" s="2" t="s">
        <v>117</v>
      </c>
      <c r="EE2" s="2" t="s">
        <v>136</v>
      </c>
      <c r="EF2" s="89">
        <f>C2/DX2</f>
        <v>1.4913628358376738E-2</v>
      </c>
    </row>
    <row r="3" spans="1:136" ht="75" x14ac:dyDescent="0.25">
      <c r="A3" s="34" t="s">
        <v>167</v>
      </c>
      <c r="B3" s="2">
        <v>2</v>
      </c>
      <c r="C3" s="2">
        <v>11499</v>
      </c>
      <c r="D3" s="2">
        <v>132</v>
      </c>
      <c r="E3" s="45">
        <f t="shared" ref="E3:E67" si="0">C3/D3</f>
        <v>87.11363636363636</v>
      </c>
      <c r="F3" s="2" t="s">
        <v>114</v>
      </c>
      <c r="G3" s="2"/>
      <c r="H3" s="2"/>
      <c r="I3" s="2"/>
      <c r="J3" s="2"/>
      <c r="K3" s="2"/>
      <c r="L3" s="2" t="s">
        <v>115</v>
      </c>
      <c r="M3" s="2">
        <v>35</v>
      </c>
      <c r="N3" s="2">
        <v>63</v>
      </c>
      <c r="O3" s="2" t="s">
        <v>116</v>
      </c>
      <c r="P3" s="2"/>
      <c r="Q3" s="2"/>
      <c r="R3" s="2" t="s">
        <v>115</v>
      </c>
      <c r="S3" s="2">
        <v>11</v>
      </c>
      <c r="T3" s="2">
        <v>51</v>
      </c>
      <c r="U3" s="2" t="s">
        <v>117</v>
      </c>
      <c r="V3" s="2"/>
      <c r="W3" s="2"/>
      <c r="X3" s="2" t="s">
        <v>114</v>
      </c>
      <c r="Y3" s="2"/>
      <c r="Z3" s="2"/>
      <c r="AA3" s="2"/>
      <c r="AB3" s="2"/>
      <c r="AC3" s="2"/>
      <c r="AD3" s="2" t="s">
        <v>114</v>
      </c>
      <c r="AE3" s="2"/>
      <c r="AF3" s="2"/>
      <c r="AG3" s="2"/>
      <c r="AH3" s="2"/>
      <c r="AI3" s="2"/>
      <c r="AJ3" s="2"/>
      <c r="AK3" s="2"/>
      <c r="AL3" s="2"/>
      <c r="AM3" s="2"/>
      <c r="AN3" s="2" t="s">
        <v>115</v>
      </c>
      <c r="AO3" s="2">
        <v>4</v>
      </c>
      <c r="AP3" s="2">
        <v>244</v>
      </c>
      <c r="AQ3" s="2" t="s">
        <v>96</v>
      </c>
      <c r="AR3" s="2" t="s">
        <v>168</v>
      </c>
      <c r="AS3" s="2" t="s">
        <v>96</v>
      </c>
      <c r="AT3" s="2" t="s">
        <v>169</v>
      </c>
      <c r="AU3" s="2" t="s">
        <v>96</v>
      </c>
      <c r="AV3" s="2" t="s">
        <v>170</v>
      </c>
      <c r="AW3" s="2" t="s">
        <v>96</v>
      </c>
      <c r="AX3" s="2" t="s">
        <v>168</v>
      </c>
      <c r="AY3" s="2"/>
      <c r="AZ3" s="2" t="s">
        <v>115</v>
      </c>
      <c r="BA3" s="2" t="s">
        <v>115</v>
      </c>
      <c r="BB3" s="2">
        <v>4</v>
      </c>
      <c r="BC3" s="2">
        <v>63</v>
      </c>
      <c r="BD3" s="2"/>
      <c r="BE3" s="2" t="s">
        <v>115</v>
      </c>
      <c r="BF3" s="2">
        <v>7</v>
      </c>
      <c r="BG3" s="2">
        <v>49</v>
      </c>
      <c r="BH3" s="2"/>
      <c r="BI3" s="2" t="s">
        <v>115</v>
      </c>
      <c r="BJ3" s="2">
        <v>1</v>
      </c>
      <c r="BK3" s="2">
        <v>40</v>
      </c>
      <c r="BL3" s="2"/>
      <c r="BM3" s="2" t="s">
        <v>115</v>
      </c>
      <c r="BN3" s="2">
        <v>6</v>
      </c>
      <c r="BO3" s="2">
        <v>44</v>
      </c>
      <c r="BP3" s="2"/>
      <c r="BQ3" s="2" t="s">
        <v>115</v>
      </c>
      <c r="BR3" s="2" t="s">
        <v>171</v>
      </c>
      <c r="BS3" s="2">
        <v>10</v>
      </c>
      <c r="BT3" s="2">
        <v>50</v>
      </c>
      <c r="BU3" s="2" t="s">
        <v>172</v>
      </c>
      <c r="BV3" s="2" t="s">
        <v>115</v>
      </c>
      <c r="BW3" s="2">
        <v>4</v>
      </c>
      <c r="BX3" s="2">
        <v>60</v>
      </c>
      <c r="BY3" s="2"/>
      <c r="BZ3" s="2" t="s">
        <v>115</v>
      </c>
      <c r="CA3" s="2">
        <v>6</v>
      </c>
      <c r="CB3" s="2">
        <v>65</v>
      </c>
      <c r="CC3" s="2"/>
      <c r="CD3" s="2" t="s">
        <v>115</v>
      </c>
      <c r="CE3" s="2">
        <v>3</v>
      </c>
      <c r="CF3" s="2">
        <v>186</v>
      </c>
      <c r="CG3" s="2"/>
      <c r="CH3" s="2" t="s">
        <v>115</v>
      </c>
      <c r="CI3" s="2">
        <v>1</v>
      </c>
      <c r="CJ3" s="2">
        <v>47</v>
      </c>
      <c r="CK3" s="2" t="s">
        <v>173</v>
      </c>
      <c r="CL3" s="2" t="s">
        <v>114</v>
      </c>
      <c r="CM3" s="2"/>
      <c r="CN3" s="2"/>
      <c r="CO3" s="2"/>
      <c r="CP3" s="2" t="s">
        <v>115</v>
      </c>
      <c r="CQ3" s="2" t="s">
        <v>174</v>
      </c>
      <c r="CR3" s="2">
        <v>3</v>
      </c>
      <c r="CS3" s="2">
        <v>161</v>
      </c>
      <c r="CT3" s="2"/>
      <c r="CU3" s="2" t="s">
        <v>115</v>
      </c>
      <c r="CV3" s="2" t="s">
        <v>175</v>
      </c>
      <c r="CW3" s="2">
        <v>3</v>
      </c>
      <c r="CX3" s="2">
        <v>303</v>
      </c>
      <c r="CY3" s="2"/>
      <c r="CZ3" s="2" t="s">
        <v>115</v>
      </c>
      <c r="DA3" s="2" t="s">
        <v>176</v>
      </c>
      <c r="DB3" s="2">
        <v>5</v>
      </c>
      <c r="DC3" s="2">
        <v>60</v>
      </c>
      <c r="DD3" s="2"/>
      <c r="DE3" s="2" t="s">
        <v>97</v>
      </c>
      <c r="DF3" s="2"/>
      <c r="DG3" s="2"/>
      <c r="DH3" s="2"/>
      <c r="DI3" s="2"/>
      <c r="DJ3" s="2" t="s">
        <v>102</v>
      </c>
      <c r="DK3" s="2" t="s">
        <v>103</v>
      </c>
      <c r="DL3" s="2" t="s">
        <v>104</v>
      </c>
      <c r="DM3" s="2" t="s">
        <v>105</v>
      </c>
      <c r="DN3" s="2"/>
      <c r="DO3" s="2" t="s">
        <v>107</v>
      </c>
      <c r="DP3" s="2"/>
      <c r="DQ3" s="2"/>
      <c r="DR3" s="2" t="s">
        <v>110</v>
      </c>
      <c r="DS3" s="2"/>
      <c r="DT3" s="2"/>
      <c r="DU3" s="2"/>
      <c r="DV3" s="2">
        <v>75</v>
      </c>
      <c r="DW3" s="2"/>
      <c r="DX3" s="73">
        <v>1224825</v>
      </c>
      <c r="DY3" s="74">
        <v>730</v>
      </c>
      <c r="DZ3" s="74">
        <f>DX3/DY3</f>
        <v>1677.8424657534247</v>
      </c>
      <c r="EA3" s="94">
        <f>DY3/D3</f>
        <v>5.5303030303030303</v>
      </c>
      <c r="EB3" s="75" t="s">
        <v>572</v>
      </c>
      <c r="EC3" s="2" t="s">
        <v>116</v>
      </c>
      <c r="ED3" s="2" t="s">
        <v>117</v>
      </c>
      <c r="EE3" s="73" t="s">
        <v>570</v>
      </c>
      <c r="EF3" s="89">
        <f>C3/DX3</f>
        <v>9.3882799583613983E-3</v>
      </c>
    </row>
    <row r="4" spans="1:136" ht="75" x14ac:dyDescent="0.25">
      <c r="A4" s="34" t="s">
        <v>397</v>
      </c>
      <c r="B4" s="2">
        <v>6</v>
      </c>
      <c r="C4" s="2">
        <v>932</v>
      </c>
      <c r="D4" s="2">
        <v>12</v>
      </c>
      <c r="E4" s="45">
        <f t="shared" si="0"/>
        <v>77.666666666666671</v>
      </c>
      <c r="F4" s="2" t="s">
        <v>115</v>
      </c>
      <c r="G4" s="2">
        <v>1</v>
      </c>
      <c r="H4" s="2">
        <v>170</v>
      </c>
      <c r="I4" s="2" t="s">
        <v>184</v>
      </c>
      <c r="J4" s="2"/>
      <c r="K4" s="2"/>
      <c r="L4" s="2" t="s">
        <v>114</v>
      </c>
      <c r="M4" s="2"/>
      <c r="N4" s="2"/>
      <c r="O4" s="2"/>
      <c r="P4" s="2"/>
      <c r="Q4" s="2"/>
      <c r="R4" s="2" t="s">
        <v>114</v>
      </c>
      <c r="S4" s="2"/>
      <c r="T4" s="2"/>
      <c r="U4" s="2"/>
      <c r="V4" s="2"/>
      <c r="W4" s="2"/>
      <c r="X4" s="2" t="s">
        <v>114</v>
      </c>
      <c r="Y4" s="2"/>
      <c r="Z4" s="2"/>
      <c r="AA4" s="2"/>
      <c r="AB4" s="2"/>
      <c r="AC4" s="2"/>
      <c r="AD4" s="2" t="s">
        <v>115</v>
      </c>
      <c r="AE4" s="2">
        <v>3</v>
      </c>
      <c r="AF4" s="2">
        <v>110</v>
      </c>
      <c r="AG4" s="2" t="s">
        <v>116</v>
      </c>
      <c r="AH4" s="2"/>
      <c r="AI4" s="2" t="s">
        <v>117</v>
      </c>
      <c r="AJ4" s="2"/>
      <c r="AK4" s="2" t="s">
        <v>136</v>
      </c>
      <c r="AL4" s="2"/>
      <c r="AM4" s="2"/>
      <c r="AN4" s="2" t="s">
        <v>114</v>
      </c>
      <c r="AO4" s="2"/>
      <c r="AP4" s="2"/>
      <c r="AQ4" s="2"/>
      <c r="AR4" s="2"/>
      <c r="AS4" s="2"/>
      <c r="AT4" s="2"/>
      <c r="AU4" s="2"/>
      <c r="AV4" s="2"/>
      <c r="AW4" s="2"/>
      <c r="AX4" s="2"/>
      <c r="AY4" s="2"/>
      <c r="AZ4" s="2" t="s">
        <v>115</v>
      </c>
      <c r="BA4" s="2" t="s">
        <v>114</v>
      </c>
      <c r="BB4" s="2"/>
      <c r="BC4" s="2"/>
      <c r="BD4" s="2"/>
      <c r="BE4" s="2" t="s">
        <v>114</v>
      </c>
      <c r="BF4" s="2"/>
      <c r="BG4" s="2"/>
      <c r="BH4" s="2"/>
      <c r="BI4" s="2" t="s">
        <v>115</v>
      </c>
      <c r="BJ4" s="2">
        <v>1</v>
      </c>
      <c r="BK4" s="2">
        <v>12</v>
      </c>
      <c r="BL4" s="2"/>
      <c r="BM4" s="2" t="s">
        <v>114</v>
      </c>
      <c r="BN4" s="2"/>
      <c r="BO4" s="2"/>
      <c r="BP4" s="2"/>
      <c r="BQ4" s="2" t="s">
        <v>115</v>
      </c>
      <c r="BR4" s="2" t="s">
        <v>398</v>
      </c>
      <c r="BS4" s="2">
        <v>1</v>
      </c>
      <c r="BT4" s="2">
        <v>8</v>
      </c>
      <c r="BU4" s="2" t="s">
        <v>399</v>
      </c>
      <c r="BV4" s="2" t="s">
        <v>115</v>
      </c>
      <c r="BW4" s="2">
        <v>1</v>
      </c>
      <c r="BX4" s="2">
        <v>25</v>
      </c>
      <c r="BY4" s="2" t="s">
        <v>400</v>
      </c>
      <c r="BZ4" s="2" t="s">
        <v>114</v>
      </c>
      <c r="CA4" s="2"/>
      <c r="CB4" s="2"/>
      <c r="CC4" s="2"/>
      <c r="CD4" s="2" t="s">
        <v>114</v>
      </c>
      <c r="CE4" s="2"/>
      <c r="CF4" s="2"/>
      <c r="CG4" s="2"/>
      <c r="CH4" s="2" t="s">
        <v>114</v>
      </c>
      <c r="CI4" s="2"/>
      <c r="CJ4" s="2"/>
      <c r="CK4" s="2"/>
      <c r="CL4" s="2" t="s">
        <v>114</v>
      </c>
      <c r="CM4" s="2"/>
      <c r="CN4" s="2"/>
      <c r="CO4" s="2"/>
      <c r="CP4" s="2" t="s">
        <v>115</v>
      </c>
      <c r="CQ4" s="2" t="s">
        <v>147</v>
      </c>
      <c r="CR4" s="2">
        <v>1</v>
      </c>
      <c r="CS4" s="2">
        <v>150</v>
      </c>
      <c r="CT4" s="2"/>
      <c r="CU4" s="2" t="s">
        <v>115</v>
      </c>
      <c r="CV4" s="2" t="s">
        <v>401</v>
      </c>
      <c r="CW4" s="2">
        <v>1</v>
      </c>
      <c r="CX4" s="2">
        <v>35</v>
      </c>
      <c r="CY4" s="2"/>
      <c r="CZ4" s="2" t="s">
        <v>115</v>
      </c>
      <c r="DA4" s="2" t="s">
        <v>402</v>
      </c>
      <c r="DB4" s="2">
        <v>2</v>
      </c>
      <c r="DC4" s="2">
        <v>30</v>
      </c>
      <c r="DD4" s="2"/>
      <c r="DE4" s="2" t="s">
        <v>97</v>
      </c>
      <c r="DF4" s="2" t="s">
        <v>98</v>
      </c>
      <c r="DG4" s="2" t="s">
        <v>99</v>
      </c>
      <c r="DH4" s="2"/>
      <c r="DI4" s="2" t="s">
        <v>101</v>
      </c>
      <c r="DJ4" s="2" t="s">
        <v>102</v>
      </c>
      <c r="DK4" s="2" t="s">
        <v>103</v>
      </c>
      <c r="DL4" s="2" t="s">
        <v>104</v>
      </c>
      <c r="DM4" s="2" t="s">
        <v>105</v>
      </c>
      <c r="DN4" s="2" t="s">
        <v>106</v>
      </c>
      <c r="DO4" s="2" t="s">
        <v>107</v>
      </c>
      <c r="DP4" s="2"/>
      <c r="DQ4" s="2"/>
      <c r="DR4" s="2" t="s">
        <v>110</v>
      </c>
      <c r="DS4" s="2" t="s">
        <v>111</v>
      </c>
      <c r="DT4" s="2" t="s">
        <v>112</v>
      </c>
      <c r="DU4" s="2"/>
      <c r="DV4" s="2">
        <v>80</v>
      </c>
      <c r="DW4" s="2"/>
      <c r="DX4" s="73">
        <v>64074</v>
      </c>
      <c r="DY4" s="74">
        <v>653.29999999999995</v>
      </c>
      <c r="DZ4" s="74">
        <f>DX4/DY4</f>
        <v>98.077452931272006</v>
      </c>
      <c r="EA4" s="94">
        <f t="shared" ref="EA4:EA67" si="1">DY4/D4</f>
        <v>54.441666666666663</v>
      </c>
      <c r="EB4" s="2" t="s">
        <v>184</v>
      </c>
      <c r="EC4" s="2" t="s">
        <v>116</v>
      </c>
      <c r="ED4" s="2" t="s">
        <v>117</v>
      </c>
      <c r="EE4" s="2" t="s">
        <v>136</v>
      </c>
      <c r="EF4" s="89">
        <f t="shared" ref="EF4:EF67" si="2">C4/DX4</f>
        <v>1.4545681555701221E-2</v>
      </c>
    </row>
    <row r="5" spans="1:136" ht="270" x14ac:dyDescent="0.25">
      <c r="A5" s="34" t="s">
        <v>370</v>
      </c>
      <c r="B5" s="2">
        <v>4</v>
      </c>
      <c r="C5" s="2">
        <v>1698</v>
      </c>
      <c r="D5" s="2">
        <v>23</v>
      </c>
      <c r="E5" s="45">
        <f t="shared" si="0"/>
        <v>73.826086956521735</v>
      </c>
      <c r="F5" s="2" t="s">
        <v>115</v>
      </c>
      <c r="G5" s="2">
        <v>4</v>
      </c>
      <c r="H5" s="2">
        <v>235</v>
      </c>
      <c r="I5" s="2" t="s">
        <v>184</v>
      </c>
      <c r="J5" s="2" t="s">
        <v>371</v>
      </c>
      <c r="K5" s="2"/>
      <c r="L5" s="2" t="s">
        <v>115</v>
      </c>
      <c r="M5" s="2">
        <v>4</v>
      </c>
      <c r="N5" s="2">
        <v>72</v>
      </c>
      <c r="O5" s="2" t="s">
        <v>116</v>
      </c>
      <c r="P5" s="2"/>
      <c r="Q5" s="2" t="s">
        <v>372</v>
      </c>
      <c r="R5" s="2" t="s">
        <v>517</v>
      </c>
      <c r="S5" s="2">
        <v>5</v>
      </c>
      <c r="T5" s="2">
        <v>50</v>
      </c>
      <c r="U5" s="2" t="s">
        <v>117</v>
      </c>
      <c r="V5" s="2"/>
      <c r="W5" s="2" t="s">
        <v>373</v>
      </c>
      <c r="X5" s="2" t="s">
        <v>517</v>
      </c>
      <c r="Y5" s="2">
        <v>2</v>
      </c>
      <c r="Z5" s="2">
        <v>58</v>
      </c>
      <c r="AA5" s="2" t="s">
        <v>136</v>
      </c>
      <c r="AB5" s="2"/>
      <c r="AC5" s="2" t="s">
        <v>374</v>
      </c>
      <c r="AD5" s="2" t="s">
        <v>114</v>
      </c>
      <c r="AE5" s="2"/>
      <c r="AF5" s="2"/>
      <c r="AG5" s="2"/>
      <c r="AH5" s="2"/>
      <c r="AI5" s="2"/>
      <c r="AJ5" s="2"/>
      <c r="AK5" s="2"/>
      <c r="AL5" s="2"/>
      <c r="AM5" s="2"/>
      <c r="AN5" s="2" t="s">
        <v>115</v>
      </c>
      <c r="AO5" s="2">
        <v>12</v>
      </c>
      <c r="AP5" s="2">
        <v>59</v>
      </c>
      <c r="AQ5" s="2" t="s">
        <v>96</v>
      </c>
      <c r="AR5" s="2" t="s">
        <v>375</v>
      </c>
      <c r="AS5" s="2" t="s">
        <v>116</v>
      </c>
      <c r="AT5" s="2"/>
      <c r="AU5" s="2" t="s">
        <v>117</v>
      </c>
      <c r="AV5" s="2"/>
      <c r="AW5" s="2" t="s">
        <v>136</v>
      </c>
      <c r="AX5" s="2"/>
      <c r="AY5" s="2" t="s">
        <v>376</v>
      </c>
      <c r="AZ5" s="2" t="s">
        <v>115</v>
      </c>
      <c r="BA5" s="2" t="s">
        <v>114</v>
      </c>
      <c r="BB5" s="2"/>
      <c r="BC5" s="2"/>
      <c r="BD5" s="2"/>
      <c r="BE5" s="2" t="s">
        <v>114</v>
      </c>
      <c r="BF5" s="2"/>
      <c r="BG5" s="2"/>
      <c r="BH5" s="2"/>
      <c r="BI5" s="2" t="s">
        <v>115</v>
      </c>
      <c r="BJ5" s="2">
        <v>1</v>
      </c>
      <c r="BK5" s="2">
        <v>8</v>
      </c>
      <c r="BL5" s="2" t="s">
        <v>377</v>
      </c>
      <c r="BM5" s="2" t="s">
        <v>114</v>
      </c>
      <c r="BN5" s="2"/>
      <c r="BO5" s="2"/>
      <c r="BP5" s="2"/>
      <c r="BQ5" s="2" t="s">
        <v>115</v>
      </c>
      <c r="BR5" s="2" t="s">
        <v>378</v>
      </c>
      <c r="BS5" s="2">
        <v>1</v>
      </c>
      <c r="BT5" s="2">
        <v>30</v>
      </c>
      <c r="BU5" s="2" t="s">
        <v>379</v>
      </c>
      <c r="BV5" s="2" t="s">
        <v>115</v>
      </c>
      <c r="BW5" s="2">
        <v>1</v>
      </c>
      <c r="BX5" s="2">
        <v>58</v>
      </c>
      <c r="BY5" s="2"/>
      <c r="BZ5" s="2" t="s">
        <v>114</v>
      </c>
      <c r="CA5" s="2"/>
      <c r="CB5" s="2"/>
      <c r="CC5" s="2"/>
      <c r="CD5" s="2" t="s">
        <v>114</v>
      </c>
      <c r="CE5" s="2"/>
      <c r="CF5" s="2"/>
      <c r="CG5" s="2"/>
      <c r="CH5" s="2" t="s">
        <v>114</v>
      </c>
      <c r="CI5" s="2"/>
      <c r="CJ5" s="2"/>
      <c r="CK5" s="2"/>
      <c r="CL5" s="2" t="s">
        <v>114</v>
      </c>
      <c r="CM5" s="2"/>
      <c r="CN5" s="2"/>
      <c r="CO5" s="2"/>
      <c r="CP5" s="2" t="s">
        <v>115</v>
      </c>
      <c r="CQ5" s="2" t="s">
        <v>380</v>
      </c>
      <c r="CR5" s="2">
        <v>1</v>
      </c>
      <c r="CS5" s="2">
        <v>115</v>
      </c>
      <c r="CT5" s="2" t="s">
        <v>381</v>
      </c>
      <c r="CU5" s="2" t="s">
        <v>114</v>
      </c>
      <c r="CV5" s="2"/>
      <c r="CW5" s="2"/>
      <c r="CX5" s="2"/>
      <c r="CY5" s="2"/>
      <c r="CZ5" s="2"/>
      <c r="DA5" s="2"/>
      <c r="DB5" s="2"/>
      <c r="DC5" s="2"/>
      <c r="DD5" s="2"/>
      <c r="DE5" s="2"/>
      <c r="DF5" s="2" t="s">
        <v>98</v>
      </c>
      <c r="DG5" s="2"/>
      <c r="DH5" s="2"/>
      <c r="DI5" s="2" t="s">
        <v>101</v>
      </c>
      <c r="DJ5" s="2" t="s">
        <v>102</v>
      </c>
      <c r="DK5" s="2" t="s">
        <v>103</v>
      </c>
      <c r="DL5" s="2" t="s">
        <v>104</v>
      </c>
      <c r="DM5" s="2"/>
      <c r="DN5" s="2"/>
      <c r="DO5" s="2" t="s">
        <v>107</v>
      </c>
      <c r="DP5" s="2"/>
      <c r="DQ5" s="2" t="s">
        <v>109</v>
      </c>
      <c r="DR5" s="2" t="s">
        <v>110</v>
      </c>
      <c r="DS5" s="2"/>
      <c r="DT5" s="2" t="s">
        <v>112</v>
      </c>
      <c r="DU5" s="2" t="s">
        <v>382</v>
      </c>
      <c r="DV5" s="2">
        <v>60</v>
      </c>
      <c r="DW5" s="2" t="s">
        <v>383</v>
      </c>
      <c r="DX5" s="73">
        <v>165631</v>
      </c>
      <c r="DY5" s="74">
        <v>434.7</v>
      </c>
      <c r="DZ5" s="74">
        <f t="shared" ref="DZ5:DZ67" si="3">DX5/DY5</f>
        <v>381.02369450195539</v>
      </c>
      <c r="EA5" s="94">
        <f t="shared" si="1"/>
        <v>18.899999999999999</v>
      </c>
      <c r="EB5" s="75" t="s">
        <v>571</v>
      </c>
      <c r="EC5" s="2" t="s">
        <v>116</v>
      </c>
      <c r="ED5" s="2" t="s">
        <v>117</v>
      </c>
      <c r="EE5" s="2" t="s">
        <v>136</v>
      </c>
      <c r="EF5" s="89">
        <f t="shared" si="2"/>
        <v>1.0251704089210353E-2</v>
      </c>
    </row>
    <row r="6" spans="1:136" ht="60" x14ac:dyDescent="0.25">
      <c r="A6" s="34" t="s">
        <v>236</v>
      </c>
      <c r="B6" s="2">
        <v>6</v>
      </c>
      <c r="C6" s="2">
        <v>1000</v>
      </c>
      <c r="D6" s="2">
        <v>5</v>
      </c>
      <c r="E6" s="45">
        <f t="shared" si="0"/>
        <v>200</v>
      </c>
      <c r="F6" s="2" t="s">
        <v>114</v>
      </c>
      <c r="G6" s="2"/>
      <c r="H6" s="2"/>
      <c r="I6" s="2"/>
      <c r="J6" s="2"/>
      <c r="K6" s="2"/>
      <c r="L6" s="2" t="s">
        <v>114</v>
      </c>
      <c r="M6" s="2"/>
      <c r="N6" s="2"/>
      <c r="O6" s="2"/>
      <c r="P6" s="2"/>
      <c r="Q6" s="2"/>
      <c r="R6" s="2" t="s">
        <v>114</v>
      </c>
      <c r="S6" s="2"/>
      <c r="T6" s="2"/>
      <c r="U6" s="2"/>
      <c r="V6" s="2"/>
      <c r="W6" s="2"/>
      <c r="X6" s="2" t="s">
        <v>114</v>
      </c>
      <c r="Y6" s="2"/>
      <c r="Z6" s="2"/>
      <c r="AA6" s="2"/>
      <c r="AB6" s="2"/>
      <c r="AC6" s="2"/>
      <c r="AD6" s="2" t="s">
        <v>114</v>
      </c>
      <c r="AE6" s="2"/>
      <c r="AF6" s="2"/>
      <c r="AG6" s="2"/>
      <c r="AH6" s="2"/>
      <c r="AI6" s="2"/>
      <c r="AJ6" s="2"/>
      <c r="AK6" s="2"/>
      <c r="AL6" s="2"/>
      <c r="AM6" s="2"/>
      <c r="AN6" s="4" t="s">
        <v>115</v>
      </c>
      <c r="AO6" s="2">
        <v>5</v>
      </c>
      <c r="AP6" s="2">
        <v>200</v>
      </c>
      <c r="AQ6" s="2" t="s">
        <v>96</v>
      </c>
      <c r="AR6" s="2" t="s">
        <v>237</v>
      </c>
      <c r="AS6" s="2" t="s">
        <v>96</v>
      </c>
      <c r="AT6" s="2" t="s">
        <v>237</v>
      </c>
      <c r="AU6" s="2" t="s">
        <v>96</v>
      </c>
      <c r="AV6" s="2" t="s">
        <v>237</v>
      </c>
      <c r="AW6" s="2" t="s">
        <v>96</v>
      </c>
      <c r="AX6" s="2" t="s">
        <v>237</v>
      </c>
      <c r="AY6" s="2"/>
      <c r="AZ6" s="2" t="s">
        <v>115</v>
      </c>
      <c r="BA6" s="2" t="s">
        <v>115</v>
      </c>
      <c r="BB6" s="2">
        <v>2</v>
      </c>
      <c r="BC6" s="2">
        <v>5</v>
      </c>
      <c r="BD6" s="2"/>
      <c r="BE6" s="2" t="s">
        <v>114</v>
      </c>
      <c r="BF6" s="2"/>
      <c r="BG6" s="2"/>
      <c r="BH6" s="2"/>
      <c r="BI6" s="2" t="s">
        <v>114</v>
      </c>
      <c r="BJ6" s="2"/>
      <c r="BK6" s="2"/>
      <c r="BL6" s="2"/>
      <c r="BM6" s="2" t="s">
        <v>114</v>
      </c>
      <c r="BN6" s="2"/>
      <c r="BO6" s="2"/>
      <c r="BP6" s="2"/>
      <c r="BQ6" s="2" t="s">
        <v>114</v>
      </c>
      <c r="BR6" s="2"/>
      <c r="BS6" s="2"/>
      <c r="BT6" s="2"/>
      <c r="BU6" s="2"/>
      <c r="BV6" s="2" t="s">
        <v>114</v>
      </c>
      <c r="BW6" s="2"/>
      <c r="BX6" s="2"/>
      <c r="BY6" s="2"/>
      <c r="BZ6" s="2" t="s">
        <v>114</v>
      </c>
      <c r="CA6" s="2"/>
      <c r="CB6" s="2"/>
      <c r="CC6" s="2"/>
      <c r="CD6" s="2" t="s">
        <v>114</v>
      </c>
      <c r="CE6" s="2"/>
      <c r="CF6" s="2"/>
      <c r="CG6" s="2"/>
      <c r="CH6" s="2" t="s">
        <v>114</v>
      </c>
      <c r="CI6" s="2"/>
      <c r="CJ6" s="2"/>
      <c r="CK6" s="2"/>
      <c r="CL6" s="2" t="s">
        <v>114</v>
      </c>
      <c r="CM6" s="2"/>
      <c r="CN6" s="2"/>
      <c r="CO6" s="2"/>
      <c r="CP6" s="2" t="s">
        <v>114</v>
      </c>
      <c r="CQ6" s="2"/>
      <c r="CR6" s="2"/>
      <c r="CS6" s="2"/>
      <c r="CT6" s="2"/>
      <c r="CU6" s="2"/>
      <c r="CV6" s="2"/>
      <c r="CW6" s="2"/>
      <c r="CX6" s="2"/>
      <c r="CY6" s="2"/>
      <c r="CZ6" s="2"/>
      <c r="DA6" s="2"/>
      <c r="DB6" s="2"/>
      <c r="DC6" s="2"/>
      <c r="DD6" s="2"/>
      <c r="DE6" s="2" t="s">
        <v>97</v>
      </c>
      <c r="DF6" s="2" t="s">
        <v>98</v>
      </c>
      <c r="DG6" s="2" t="s">
        <v>99</v>
      </c>
      <c r="DH6" s="2"/>
      <c r="DI6" s="2" t="s">
        <v>101</v>
      </c>
      <c r="DJ6" s="2" t="s">
        <v>102</v>
      </c>
      <c r="DK6" s="2" t="s">
        <v>103</v>
      </c>
      <c r="DL6" s="2" t="s">
        <v>104</v>
      </c>
      <c r="DM6" s="2" t="s">
        <v>105</v>
      </c>
      <c r="DN6" s="2"/>
      <c r="DO6" s="2" t="s">
        <v>107</v>
      </c>
      <c r="DP6" s="2"/>
      <c r="DQ6" s="2" t="s">
        <v>109</v>
      </c>
      <c r="DR6" s="2" t="s">
        <v>110</v>
      </c>
      <c r="DS6" s="2" t="s">
        <v>111</v>
      </c>
      <c r="DT6" s="2" t="s">
        <v>112</v>
      </c>
      <c r="DU6" s="2"/>
      <c r="DV6" s="2">
        <v>100</v>
      </c>
      <c r="DW6" s="2"/>
      <c r="DX6" s="73">
        <v>47350</v>
      </c>
      <c r="DY6" s="74">
        <v>1012</v>
      </c>
      <c r="DZ6" s="74">
        <f t="shared" si="3"/>
        <v>46.788537549407117</v>
      </c>
      <c r="EA6" s="94">
        <f t="shared" si="1"/>
        <v>202.4</v>
      </c>
      <c r="EB6" s="75" t="s">
        <v>573</v>
      </c>
      <c r="EC6" s="2" t="s">
        <v>116</v>
      </c>
      <c r="ED6" s="73" t="s">
        <v>573</v>
      </c>
      <c r="EE6" s="73" t="s">
        <v>116</v>
      </c>
      <c r="EF6" s="89">
        <f t="shared" si="2"/>
        <v>2.1119324181626188E-2</v>
      </c>
    </row>
    <row r="7" spans="1:136" ht="75" x14ac:dyDescent="0.25">
      <c r="A7" s="34" t="s">
        <v>283</v>
      </c>
      <c r="B7" s="2">
        <v>3</v>
      </c>
      <c r="C7" s="2">
        <v>4805</v>
      </c>
      <c r="D7" s="2">
        <v>49</v>
      </c>
      <c r="E7" s="45">
        <f t="shared" si="0"/>
        <v>98.061224489795919</v>
      </c>
      <c r="F7" s="2" t="s">
        <v>115</v>
      </c>
      <c r="G7" s="2">
        <v>1</v>
      </c>
      <c r="H7" s="2">
        <v>361</v>
      </c>
      <c r="I7" s="2" t="s">
        <v>134</v>
      </c>
      <c r="J7" s="2"/>
      <c r="K7" s="2" t="s">
        <v>284</v>
      </c>
      <c r="L7" s="2" t="s">
        <v>114</v>
      </c>
      <c r="M7" s="2"/>
      <c r="N7" s="2"/>
      <c r="O7" s="2"/>
      <c r="P7" s="2"/>
      <c r="Q7" s="2"/>
      <c r="R7" s="2" t="s">
        <v>114</v>
      </c>
      <c r="S7" s="2"/>
      <c r="T7" s="2"/>
      <c r="U7" s="2"/>
      <c r="V7" s="2"/>
      <c r="W7" s="2"/>
      <c r="X7" s="2" t="s">
        <v>114</v>
      </c>
      <c r="Y7" s="2"/>
      <c r="Z7" s="2"/>
      <c r="AA7" s="2"/>
      <c r="AB7" s="2"/>
      <c r="AC7" s="2"/>
      <c r="AD7" s="2" t="s">
        <v>115</v>
      </c>
      <c r="AE7" s="2">
        <v>21</v>
      </c>
      <c r="AF7" s="2">
        <v>56</v>
      </c>
      <c r="AG7" s="2" t="s">
        <v>116</v>
      </c>
      <c r="AH7" s="2"/>
      <c r="AI7" s="2" t="s">
        <v>117</v>
      </c>
      <c r="AJ7" s="2"/>
      <c r="AK7" s="2" t="s">
        <v>136</v>
      </c>
      <c r="AL7" s="2"/>
      <c r="AM7" s="2" t="s">
        <v>285</v>
      </c>
      <c r="AN7" s="2" t="s">
        <v>115</v>
      </c>
      <c r="AO7" s="2">
        <v>2</v>
      </c>
      <c r="AP7" s="2">
        <v>77</v>
      </c>
      <c r="AQ7" s="2" t="s">
        <v>134</v>
      </c>
      <c r="AR7" s="2"/>
      <c r="AS7" s="2" t="s">
        <v>116</v>
      </c>
      <c r="AT7" s="2"/>
      <c r="AU7" s="2" t="s">
        <v>117</v>
      </c>
      <c r="AV7" s="2"/>
      <c r="AW7" s="2" t="s">
        <v>136</v>
      </c>
      <c r="AX7" s="2"/>
      <c r="AY7" s="2" t="s">
        <v>286</v>
      </c>
      <c r="AZ7" s="2" t="s">
        <v>115</v>
      </c>
      <c r="BA7" s="2" t="s">
        <v>115</v>
      </c>
      <c r="BB7" s="2">
        <v>1</v>
      </c>
      <c r="BC7" s="2">
        <v>33</v>
      </c>
      <c r="BD7" s="2" t="s">
        <v>287</v>
      </c>
      <c r="BE7" s="2" t="s">
        <v>115</v>
      </c>
      <c r="BF7" s="2">
        <v>1</v>
      </c>
      <c r="BG7" s="2">
        <v>30</v>
      </c>
      <c r="BH7" s="2" t="s">
        <v>288</v>
      </c>
      <c r="BI7" s="2" t="s">
        <v>115</v>
      </c>
      <c r="BJ7" s="2">
        <v>1</v>
      </c>
      <c r="BK7" s="2">
        <v>20</v>
      </c>
      <c r="BL7" s="2" t="s">
        <v>289</v>
      </c>
      <c r="BM7" s="2" t="s">
        <v>115</v>
      </c>
      <c r="BN7" s="2">
        <v>3</v>
      </c>
      <c r="BO7" s="2">
        <v>30</v>
      </c>
      <c r="BP7" s="2" t="s">
        <v>290</v>
      </c>
      <c r="BQ7" s="2" t="s">
        <v>114</v>
      </c>
      <c r="BR7" s="2"/>
      <c r="BS7" s="2"/>
      <c r="BT7" s="2"/>
      <c r="BU7" s="2"/>
      <c r="BV7" s="2" t="s">
        <v>115</v>
      </c>
      <c r="BW7" s="2">
        <v>4</v>
      </c>
      <c r="BX7" s="2">
        <v>60</v>
      </c>
      <c r="BY7" s="2" t="s">
        <v>291</v>
      </c>
      <c r="BZ7" s="2" t="s">
        <v>115</v>
      </c>
      <c r="CA7" s="2">
        <v>5</v>
      </c>
      <c r="CB7" s="2">
        <v>52</v>
      </c>
      <c r="CC7" s="2" t="s">
        <v>292</v>
      </c>
      <c r="CD7" s="2" t="s">
        <v>114</v>
      </c>
      <c r="CE7" s="2"/>
      <c r="CF7" s="2"/>
      <c r="CG7" s="2"/>
      <c r="CH7" s="2" t="s">
        <v>114</v>
      </c>
      <c r="CI7" s="2"/>
      <c r="CJ7" s="2"/>
      <c r="CK7" s="2"/>
      <c r="CL7" s="2" t="s">
        <v>115</v>
      </c>
      <c r="CM7" s="2">
        <v>2</v>
      </c>
      <c r="CN7" s="2">
        <v>17</v>
      </c>
      <c r="CO7" s="2" t="s">
        <v>293</v>
      </c>
      <c r="CP7" s="2" t="s">
        <v>115</v>
      </c>
      <c r="CQ7" s="2" t="s">
        <v>294</v>
      </c>
      <c r="CR7" s="2">
        <v>3</v>
      </c>
      <c r="CS7" s="2">
        <v>42</v>
      </c>
      <c r="CT7" s="2" t="s">
        <v>295</v>
      </c>
      <c r="CU7" s="2" t="s">
        <v>115</v>
      </c>
      <c r="CV7" s="2" t="s">
        <v>296</v>
      </c>
      <c r="CW7" s="2">
        <v>1</v>
      </c>
      <c r="CX7" s="2">
        <v>49</v>
      </c>
      <c r="CY7" s="2" t="s">
        <v>297</v>
      </c>
      <c r="CZ7" s="2" t="s">
        <v>115</v>
      </c>
      <c r="DA7" s="2" t="s">
        <v>298</v>
      </c>
      <c r="DB7" s="2">
        <v>4</v>
      </c>
      <c r="DC7" s="2">
        <v>267</v>
      </c>
      <c r="DD7" s="2" t="s">
        <v>299</v>
      </c>
      <c r="DE7" s="2" t="s">
        <v>97</v>
      </c>
      <c r="DF7" s="2" t="s">
        <v>98</v>
      </c>
      <c r="DG7" s="2" t="s">
        <v>99</v>
      </c>
      <c r="DH7" s="2"/>
      <c r="DI7" s="2"/>
      <c r="DJ7" s="2" t="s">
        <v>102</v>
      </c>
      <c r="DK7" s="2" t="s">
        <v>103</v>
      </c>
      <c r="DL7" s="2" t="s">
        <v>104</v>
      </c>
      <c r="DM7" s="2"/>
      <c r="DN7" s="2" t="s">
        <v>106</v>
      </c>
      <c r="DO7" s="2" t="s">
        <v>107</v>
      </c>
      <c r="DP7" s="2"/>
      <c r="DQ7" s="2" t="s">
        <v>109</v>
      </c>
      <c r="DR7" s="2" t="s">
        <v>110</v>
      </c>
      <c r="DS7" s="2"/>
      <c r="DT7" s="2" t="s">
        <v>112</v>
      </c>
      <c r="DU7" s="2"/>
      <c r="DV7" s="2">
        <v>100</v>
      </c>
      <c r="DW7" s="2"/>
      <c r="DX7" s="73">
        <v>432821</v>
      </c>
      <c r="DY7" s="74">
        <v>856.4</v>
      </c>
      <c r="DZ7" s="74">
        <f t="shared" si="3"/>
        <v>505.39584306398882</v>
      </c>
      <c r="EA7" s="94">
        <f t="shared" si="1"/>
        <v>17.477551020408164</v>
      </c>
      <c r="EB7" s="2" t="s">
        <v>134</v>
      </c>
      <c r="EC7" s="2" t="s">
        <v>116</v>
      </c>
      <c r="ED7" s="2" t="s">
        <v>117</v>
      </c>
      <c r="EE7" s="2" t="s">
        <v>136</v>
      </c>
      <c r="EF7" s="89">
        <f t="shared" si="2"/>
        <v>1.1101587030204172E-2</v>
      </c>
    </row>
    <row r="8" spans="1:136" ht="60" x14ac:dyDescent="0.25">
      <c r="A8" s="34" t="s">
        <v>240</v>
      </c>
      <c r="B8" s="2">
        <v>5</v>
      </c>
      <c r="C8" s="2">
        <v>3075</v>
      </c>
      <c r="D8" s="2">
        <v>19</v>
      </c>
      <c r="E8" s="45">
        <f t="shared" si="0"/>
        <v>161.84210526315789</v>
      </c>
      <c r="F8" s="2" t="s">
        <v>114</v>
      </c>
      <c r="G8" s="2"/>
      <c r="H8" s="2"/>
      <c r="I8" s="2"/>
      <c r="J8" s="2"/>
      <c r="K8" s="2"/>
      <c r="L8" s="2" t="s">
        <v>114</v>
      </c>
      <c r="M8" s="2"/>
      <c r="N8" s="2"/>
      <c r="O8" s="2"/>
      <c r="P8" s="2"/>
      <c r="Q8" s="2"/>
      <c r="R8" s="2" t="s">
        <v>114</v>
      </c>
      <c r="S8" s="2"/>
      <c r="T8" s="2"/>
      <c r="U8" s="2"/>
      <c r="V8" s="2"/>
      <c r="W8" s="2"/>
      <c r="X8" s="2" t="s">
        <v>114</v>
      </c>
      <c r="Y8" s="2"/>
      <c r="Z8" s="2"/>
      <c r="AA8" s="2"/>
      <c r="AB8" s="2"/>
      <c r="AC8" s="2"/>
      <c r="AD8" s="2" t="s">
        <v>114</v>
      </c>
      <c r="AE8" s="2"/>
      <c r="AF8" s="2"/>
      <c r="AG8" s="2"/>
      <c r="AH8" s="2"/>
      <c r="AI8" s="2"/>
      <c r="AJ8" s="2"/>
      <c r="AK8" s="2"/>
      <c r="AL8" s="2"/>
      <c r="AM8" s="2"/>
      <c r="AN8" s="4" t="s">
        <v>115</v>
      </c>
      <c r="AO8" s="2">
        <v>10</v>
      </c>
      <c r="AP8" s="2">
        <v>155</v>
      </c>
      <c r="AQ8" s="2" t="s">
        <v>134</v>
      </c>
      <c r="AR8" s="2"/>
      <c r="AS8" s="2" t="s">
        <v>184</v>
      </c>
      <c r="AT8" s="2"/>
      <c r="AU8" s="2" t="s">
        <v>116</v>
      </c>
      <c r="AV8" s="2"/>
      <c r="AW8" s="2" t="s">
        <v>117</v>
      </c>
      <c r="AX8" s="2"/>
      <c r="AY8" s="2"/>
      <c r="AZ8" s="2" t="s">
        <v>115</v>
      </c>
      <c r="BA8" s="2" t="s">
        <v>115</v>
      </c>
      <c r="BB8" s="2">
        <v>3</v>
      </c>
      <c r="BC8" s="2">
        <v>45</v>
      </c>
      <c r="BD8" s="2" t="s">
        <v>241</v>
      </c>
      <c r="BE8" s="2" t="s">
        <v>114</v>
      </c>
      <c r="BF8" s="2"/>
      <c r="BG8" s="2"/>
      <c r="BH8" s="2"/>
      <c r="BI8" s="2" t="s">
        <v>115</v>
      </c>
      <c r="BJ8" s="2">
        <v>1</v>
      </c>
      <c r="BK8" s="2">
        <v>0</v>
      </c>
      <c r="BL8" s="2" t="s">
        <v>242</v>
      </c>
      <c r="BM8" s="2" t="s">
        <v>115</v>
      </c>
      <c r="BN8" s="2">
        <v>2</v>
      </c>
      <c r="BO8" s="2">
        <v>45</v>
      </c>
      <c r="BP8" s="2" t="s">
        <v>241</v>
      </c>
      <c r="BQ8" s="2" t="s">
        <v>114</v>
      </c>
      <c r="BR8" s="2"/>
      <c r="BS8" s="2"/>
      <c r="BT8" s="2"/>
      <c r="BU8" s="2"/>
      <c r="BV8" s="2" t="s">
        <v>115</v>
      </c>
      <c r="BW8" s="2">
        <v>1</v>
      </c>
      <c r="BX8" s="2">
        <v>75</v>
      </c>
      <c r="BY8" s="2"/>
      <c r="BZ8" s="2" t="s">
        <v>114</v>
      </c>
      <c r="CA8" s="2"/>
      <c r="CB8" s="2"/>
      <c r="CC8" s="2"/>
      <c r="CD8" s="2" t="s">
        <v>114</v>
      </c>
      <c r="CE8" s="2"/>
      <c r="CF8" s="2"/>
      <c r="CG8" s="2"/>
      <c r="CH8" s="2" t="s">
        <v>115</v>
      </c>
      <c r="CI8" s="2">
        <v>1</v>
      </c>
      <c r="CJ8" s="2">
        <v>145</v>
      </c>
      <c r="CK8" s="2"/>
      <c r="CL8" s="2" t="s">
        <v>114</v>
      </c>
      <c r="CM8" s="2"/>
      <c r="CN8" s="2"/>
      <c r="CO8" s="2"/>
      <c r="CP8" s="2" t="s">
        <v>115</v>
      </c>
      <c r="CQ8" s="2" t="s">
        <v>130</v>
      </c>
      <c r="CR8" s="2">
        <v>1</v>
      </c>
      <c r="CS8" s="2">
        <v>278</v>
      </c>
      <c r="CT8" s="2"/>
      <c r="CU8" s="2" t="s">
        <v>114</v>
      </c>
      <c r="CV8" s="2"/>
      <c r="CW8" s="2"/>
      <c r="CX8" s="2"/>
      <c r="CY8" s="2"/>
      <c r="CZ8" s="2"/>
      <c r="DA8" s="2"/>
      <c r="DB8" s="2"/>
      <c r="DC8" s="2"/>
      <c r="DD8" s="2"/>
      <c r="DE8" s="2" t="s">
        <v>97</v>
      </c>
      <c r="DF8" s="2" t="s">
        <v>98</v>
      </c>
      <c r="DG8" s="2" t="s">
        <v>99</v>
      </c>
      <c r="DH8" s="2" t="s">
        <v>100</v>
      </c>
      <c r="DI8" s="2"/>
      <c r="DJ8" s="2" t="s">
        <v>102</v>
      </c>
      <c r="DK8" s="2" t="s">
        <v>103</v>
      </c>
      <c r="DL8" s="2" t="s">
        <v>104</v>
      </c>
      <c r="DM8" s="2"/>
      <c r="DN8" s="2" t="s">
        <v>106</v>
      </c>
      <c r="DO8" s="2" t="s">
        <v>107</v>
      </c>
      <c r="DP8" s="2"/>
      <c r="DQ8" s="2" t="s">
        <v>109</v>
      </c>
      <c r="DR8" s="2"/>
      <c r="DS8" s="2" t="s">
        <v>111</v>
      </c>
      <c r="DT8" s="2" t="s">
        <v>112</v>
      </c>
      <c r="DU8" s="2"/>
      <c r="DV8" s="2">
        <v>95</v>
      </c>
      <c r="DW8" s="2"/>
      <c r="DX8" s="73">
        <v>120273</v>
      </c>
      <c r="DY8" s="74">
        <v>525.1</v>
      </c>
      <c r="DZ8" s="74">
        <f t="shared" si="3"/>
        <v>229.0478004189678</v>
      </c>
      <c r="EA8" s="94">
        <f t="shared" si="1"/>
        <v>27.63684210526316</v>
      </c>
      <c r="EB8" s="2" t="s">
        <v>134</v>
      </c>
      <c r="EC8" s="2" t="s">
        <v>184</v>
      </c>
      <c r="ED8" s="2" t="s">
        <v>116</v>
      </c>
      <c r="EE8" s="2" t="s">
        <v>117</v>
      </c>
      <c r="EF8" s="89">
        <f t="shared" si="2"/>
        <v>2.5566835449352721E-2</v>
      </c>
    </row>
    <row r="9" spans="1:136" ht="60" x14ac:dyDescent="0.25">
      <c r="A9" s="34" t="s">
        <v>229</v>
      </c>
      <c r="B9" s="2">
        <v>6</v>
      </c>
      <c r="C9" s="2">
        <v>806</v>
      </c>
      <c r="D9" s="2">
        <v>14</v>
      </c>
      <c r="E9" s="45">
        <f t="shared" si="0"/>
        <v>57.571428571428569</v>
      </c>
      <c r="F9" s="2" t="s">
        <v>114</v>
      </c>
      <c r="G9" s="2"/>
      <c r="H9" s="2"/>
      <c r="I9" s="2"/>
      <c r="J9" s="2"/>
      <c r="K9" s="2"/>
      <c r="L9" s="2" t="s">
        <v>114</v>
      </c>
      <c r="M9" s="2"/>
      <c r="N9" s="2"/>
      <c r="O9" s="2"/>
      <c r="P9" s="2"/>
      <c r="Q9" s="2"/>
      <c r="R9" s="2" t="s">
        <v>114</v>
      </c>
      <c r="S9" s="2"/>
      <c r="T9" s="2"/>
      <c r="U9" s="2"/>
      <c r="V9" s="2"/>
      <c r="W9" s="2"/>
      <c r="X9" s="2" t="s">
        <v>114</v>
      </c>
      <c r="Y9" s="2"/>
      <c r="Z9" s="2"/>
      <c r="AA9" s="2"/>
      <c r="AB9" s="2"/>
      <c r="AC9" s="2"/>
      <c r="AD9" s="2" t="s">
        <v>114</v>
      </c>
      <c r="AE9" s="2"/>
      <c r="AF9" s="2"/>
      <c r="AG9" s="2"/>
      <c r="AH9" s="2"/>
      <c r="AI9" s="2"/>
      <c r="AJ9" s="2"/>
      <c r="AK9" s="2"/>
      <c r="AL9" s="2"/>
      <c r="AM9" s="2"/>
      <c r="AN9" s="4" t="s">
        <v>115</v>
      </c>
      <c r="AO9" s="2">
        <v>11</v>
      </c>
      <c r="AP9" s="2">
        <v>65</v>
      </c>
      <c r="AQ9" s="2" t="s">
        <v>96</v>
      </c>
      <c r="AR9" s="2" t="s">
        <v>230</v>
      </c>
      <c r="AS9" s="2" t="s">
        <v>96</v>
      </c>
      <c r="AT9" s="2" t="s">
        <v>231</v>
      </c>
      <c r="AU9" s="2" t="s">
        <v>96</v>
      </c>
      <c r="AV9" s="2" t="s">
        <v>232</v>
      </c>
      <c r="AW9" s="2" t="s">
        <v>96</v>
      </c>
      <c r="AX9" s="2" t="s">
        <v>233</v>
      </c>
      <c r="AY9" s="2"/>
      <c r="AZ9" s="2" t="s">
        <v>115</v>
      </c>
      <c r="BA9" s="2" t="s">
        <v>115</v>
      </c>
      <c r="BB9" s="2">
        <v>1</v>
      </c>
      <c r="BC9" s="2">
        <v>27</v>
      </c>
      <c r="BD9" s="2"/>
      <c r="BE9" s="2" t="s">
        <v>114</v>
      </c>
      <c r="BF9" s="2"/>
      <c r="BG9" s="2"/>
      <c r="BH9" s="2"/>
      <c r="BI9" s="2" t="s">
        <v>114</v>
      </c>
      <c r="BJ9" s="2"/>
      <c r="BK9" s="2"/>
      <c r="BL9" s="2"/>
      <c r="BM9" s="2" t="s">
        <v>114</v>
      </c>
      <c r="BN9" s="2"/>
      <c r="BO9" s="2"/>
      <c r="BP9" s="2"/>
      <c r="BQ9" s="2" t="s">
        <v>114</v>
      </c>
      <c r="BR9" s="2"/>
      <c r="BS9" s="2"/>
      <c r="BT9" s="2"/>
      <c r="BU9" s="2"/>
      <c r="BV9" s="2" t="s">
        <v>114</v>
      </c>
      <c r="BW9" s="2"/>
      <c r="BX9" s="2"/>
      <c r="BY9" s="2"/>
      <c r="BZ9" s="2" t="s">
        <v>114</v>
      </c>
      <c r="CA9" s="2"/>
      <c r="CB9" s="2"/>
      <c r="CC9" s="2"/>
      <c r="CD9" s="2" t="s">
        <v>114</v>
      </c>
      <c r="CE9" s="2"/>
      <c r="CF9" s="2"/>
      <c r="CG9" s="2"/>
      <c r="CH9" s="2" t="s">
        <v>114</v>
      </c>
      <c r="CI9" s="2"/>
      <c r="CJ9" s="2"/>
      <c r="CK9" s="2"/>
      <c r="CL9" s="2" t="s">
        <v>114</v>
      </c>
      <c r="CM9" s="2"/>
      <c r="CN9" s="2"/>
      <c r="CO9" s="2"/>
      <c r="CP9" s="2" t="s">
        <v>114</v>
      </c>
      <c r="CQ9" s="2"/>
      <c r="CR9" s="2"/>
      <c r="CS9" s="2"/>
      <c r="CT9" s="2"/>
      <c r="CU9" s="2"/>
      <c r="CV9" s="2"/>
      <c r="CW9" s="2"/>
      <c r="CX9" s="2"/>
      <c r="CY9" s="2"/>
      <c r="CZ9" s="2"/>
      <c r="DA9" s="2"/>
      <c r="DB9" s="2"/>
      <c r="DC9" s="2"/>
      <c r="DD9" s="2"/>
      <c r="DE9" s="2" t="s">
        <v>97</v>
      </c>
      <c r="DF9" s="2" t="s">
        <v>98</v>
      </c>
      <c r="DG9" s="2" t="s">
        <v>99</v>
      </c>
      <c r="DH9" s="2"/>
      <c r="DI9" s="2" t="s">
        <v>101</v>
      </c>
      <c r="DJ9" s="2" t="s">
        <v>102</v>
      </c>
      <c r="DK9" s="2" t="s">
        <v>103</v>
      </c>
      <c r="DL9" s="2"/>
      <c r="DM9" s="2" t="s">
        <v>105</v>
      </c>
      <c r="DN9" s="2" t="s">
        <v>106</v>
      </c>
      <c r="DO9" s="2" t="s">
        <v>107</v>
      </c>
      <c r="DP9" s="2"/>
      <c r="DQ9" s="2" t="s">
        <v>109</v>
      </c>
      <c r="DR9" s="2" t="s">
        <v>110</v>
      </c>
      <c r="DS9" s="2" t="s">
        <v>111</v>
      </c>
      <c r="DT9" s="2" t="s">
        <v>112</v>
      </c>
      <c r="DU9" s="2"/>
      <c r="DV9" s="2">
        <v>75</v>
      </c>
      <c r="DW9" s="2"/>
      <c r="DX9" s="73">
        <v>59695</v>
      </c>
      <c r="DY9" s="74">
        <v>1147.4000000000001</v>
      </c>
      <c r="DZ9" s="74">
        <f t="shared" si="3"/>
        <v>52.026320376503392</v>
      </c>
      <c r="EA9" s="94">
        <f t="shared" si="1"/>
        <v>81.95714285714287</v>
      </c>
      <c r="EB9" s="75" t="s">
        <v>184</v>
      </c>
      <c r="EC9" s="73" t="s">
        <v>120</v>
      </c>
      <c r="ED9" s="2" t="s">
        <v>116</v>
      </c>
      <c r="EE9" s="73" t="s">
        <v>116</v>
      </c>
      <c r="EF9" s="89">
        <f t="shared" si="2"/>
        <v>1.3501968339056872E-2</v>
      </c>
    </row>
    <row r="10" spans="1:136" ht="75" x14ac:dyDescent="0.25">
      <c r="A10" s="34" t="s">
        <v>251</v>
      </c>
      <c r="B10" s="2" t="s">
        <v>456</v>
      </c>
      <c r="C10" s="2">
        <v>5816</v>
      </c>
      <c r="D10" s="2">
        <v>61</v>
      </c>
      <c r="E10" s="45">
        <f t="shared" si="0"/>
        <v>95.344262295081961</v>
      </c>
      <c r="F10" s="2" t="s">
        <v>115</v>
      </c>
      <c r="G10" s="2">
        <v>3</v>
      </c>
      <c r="H10" s="2">
        <v>419</v>
      </c>
      <c r="I10" s="2" t="s">
        <v>518</v>
      </c>
      <c r="J10" s="2" t="s">
        <v>252</v>
      </c>
      <c r="K10" s="2"/>
      <c r="L10" s="2" t="s">
        <v>114</v>
      </c>
      <c r="M10" s="2"/>
      <c r="N10" s="2"/>
      <c r="O10" s="2"/>
      <c r="P10" s="2"/>
      <c r="Q10" s="2"/>
      <c r="R10" s="2" t="s">
        <v>114</v>
      </c>
      <c r="S10" s="2"/>
      <c r="T10" s="2"/>
      <c r="U10" s="2"/>
      <c r="V10" s="2"/>
      <c r="W10" s="2"/>
      <c r="X10" s="2" t="s">
        <v>114</v>
      </c>
      <c r="Y10" s="2"/>
      <c r="Z10" s="2"/>
      <c r="AA10" s="2"/>
      <c r="AB10" s="2"/>
      <c r="AC10" s="2"/>
      <c r="AD10" s="2" t="s">
        <v>115</v>
      </c>
      <c r="AE10" s="2">
        <v>34</v>
      </c>
      <c r="AF10" s="2">
        <v>60</v>
      </c>
      <c r="AG10" s="2" t="s">
        <v>116</v>
      </c>
      <c r="AH10" s="2"/>
      <c r="AI10" s="2" t="s">
        <v>117</v>
      </c>
      <c r="AJ10" s="2"/>
      <c r="AK10" s="2" t="s">
        <v>96</v>
      </c>
      <c r="AL10" s="2" t="s">
        <v>253</v>
      </c>
      <c r="AM10" s="2"/>
      <c r="AN10" s="2" t="s">
        <v>114</v>
      </c>
      <c r="AO10" s="2"/>
      <c r="AP10" s="2"/>
      <c r="AQ10" s="2"/>
      <c r="AR10" s="2"/>
      <c r="AS10" s="2"/>
      <c r="AT10" s="2"/>
      <c r="AU10" s="2"/>
      <c r="AV10" s="2"/>
      <c r="AW10" s="2"/>
      <c r="AX10" s="2"/>
      <c r="AY10" s="2"/>
      <c r="AZ10" s="2" t="s">
        <v>115</v>
      </c>
      <c r="BA10" s="2" t="s">
        <v>115</v>
      </c>
      <c r="BB10" s="2">
        <v>3</v>
      </c>
      <c r="BC10" s="2">
        <v>20</v>
      </c>
      <c r="BD10" s="2"/>
      <c r="BE10" s="2" t="s">
        <v>115</v>
      </c>
      <c r="BF10" s="2">
        <v>2</v>
      </c>
      <c r="BG10" s="2">
        <v>15</v>
      </c>
      <c r="BH10" s="2"/>
      <c r="BI10" s="2" t="s">
        <v>114</v>
      </c>
      <c r="BJ10" s="2"/>
      <c r="BK10" s="2"/>
      <c r="BL10" s="2"/>
      <c r="BM10" s="2" t="s">
        <v>114</v>
      </c>
      <c r="BN10" s="2"/>
      <c r="BO10" s="2"/>
      <c r="BP10" s="2"/>
      <c r="BQ10" s="2" t="s">
        <v>114</v>
      </c>
      <c r="BR10" s="2"/>
      <c r="BS10" s="2"/>
      <c r="BT10" s="2"/>
      <c r="BU10" s="2"/>
      <c r="BV10" s="2" t="s">
        <v>114</v>
      </c>
      <c r="BW10" s="2"/>
      <c r="BX10" s="2"/>
      <c r="BY10" s="2"/>
      <c r="BZ10" s="2" t="s">
        <v>114</v>
      </c>
      <c r="CA10" s="2"/>
      <c r="CB10" s="2"/>
      <c r="CC10" s="2"/>
      <c r="CD10" s="2" t="s">
        <v>114</v>
      </c>
      <c r="CE10" s="2"/>
      <c r="CF10" s="2"/>
      <c r="CG10" s="2"/>
      <c r="CH10" s="2" t="s">
        <v>114</v>
      </c>
      <c r="CI10" s="2"/>
      <c r="CJ10" s="2"/>
      <c r="CK10" s="2"/>
      <c r="CL10" s="2" t="s">
        <v>114</v>
      </c>
      <c r="CM10" s="2"/>
      <c r="CN10" s="2"/>
      <c r="CO10" s="2"/>
      <c r="CP10" s="2" t="s">
        <v>115</v>
      </c>
      <c r="CQ10" s="2" t="s">
        <v>254</v>
      </c>
      <c r="CR10" s="2">
        <v>6</v>
      </c>
      <c r="CS10" s="2">
        <v>90</v>
      </c>
      <c r="CT10" s="2"/>
      <c r="CU10" s="2" t="s">
        <v>114</v>
      </c>
      <c r="CV10" s="2"/>
      <c r="CW10" s="2"/>
      <c r="CX10" s="2"/>
      <c r="CY10" s="2"/>
      <c r="CZ10" s="2"/>
      <c r="DA10" s="2"/>
      <c r="DB10" s="2"/>
      <c r="DC10" s="2"/>
      <c r="DD10" s="2"/>
      <c r="DE10" s="2"/>
      <c r="DF10" s="2"/>
      <c r="DG10" s="2"/>
      <c r="DH10" s="2"/>
      <c r="DI10" s="2"/>
      <c r="DJ10" s="2" t="s">
        <v>102</v>
      </c>
      <c r="DK10" s="2" t="s">
        <v>103</v>
      </c>
      <c r="DL10" s="2" t="s">
        <v>104</v>
      </c>
      <c r="DM10" s="2"/>
      <c r="DN10" s="2"/>
      <c r="DO10" s="2"/>
      <c r="DP10" s="2"/>
      <c r="DQ10" s="2" t="s">
        <v>109</v>
      </c>
      <c r="DR10" s="2"/>
      <c r="DS10" s="2"/>
      <c r="DT10" s="2" t="s">
        <v>112</v>
      </c>
      <c r="DU10" s="2"/>
      <c r="DV10" s="2">
        <v>90</v>
      </c>
      <c r="DW10" s="2"/>
      <c r="DX10" s="73">
        <v>645984</v>
      </c>
      <c r="DY10" s="74">
        <v>604.4</v>
      </c>
      <c r="DZ10" s="74">
        <f t="shared" si="3"/>
        <v>1068.8021178027795</v>
      </c>
      <c r="EA10" s="94">
        <f t="shared" si="1"/>
        <v>9.9081967213114748</v>
      </c>
      <c r="EB10" s="75" t="s">
        <v>518</v>
      </c>
      <c r="EC10" s="2" t="s">
        <v>116</v>
      </c>
      <c r="ED10" s="2" t="s">
        <v>117</v>
      </c>
      <c r="EF10" s="89">
        <f t="shared" si="2"/>
        <v>9.0033189676524492E-3</v>
      </c>
    </row>
    <row r="11" spans="1:136" ht="75" x14ac:dyDescent="0.25">
      <c r="A11" s="34" t="s">
        <v>345</v>
      </c>
      <c r="B11" s="2">
        <v>4</v>
      </c>
      <c r="C11" s="2">
        <v>1767</v>
      </c>
      <c r="D11" s="2">
        <v>22</v>
      </c>
      <c r="E11" s="45">
        <f t="shared" si="0"/>
        <v>80.318181818181813</v>
      </c>
      <c r="F11" s="2" t="s">
        <v>114</v>
      </c>
      <c r="G11" s="2"/>
      <c r="H11" s="2"/>
      <c r="I11" s="2"/>
      <c r="J11" s="2"/>
      <c r="K11" s="2"/>
      <c r="L11" s="2" t="s">
        <v>114</v>
      </c>
      <c r="M11" s="2"/>
      <c r="N11" s="2"/>
      <c r="O11" s="2"/>
      <c r="P11" s="2"/>
      <c r="Q11" s="2"/>
      <c r="R11" s="2" t="s">
        <v>114</v>
      </c>
      <c r="S11" s="2"/>
      <c r="T11" s="2"/>
      <c r="U11" s="2"/>
      <c r="V11" s="2"/>
      <c r="W11" s="2"/>
      <c r="X11" s="2" t="s">
        <v>114</v>
      </c>
      <c r="Y11" s="2"/>
      <c r="Z11" s="2"/>
      <c r="AA11" s="2"/>
      <c r="AB11" s="2"/>
      <c r="AC11" s="2"/>
      <c r="AD11" s="2" t="s">
        <v>115</v>
      </c>
      <c r="AE11" s="2">
        <v>9</v>
      </c>
      <c r="AF11" s="2">
        <v>73</v>
      </c>
      <c r="AG11" s="2" t="s">
        <v>184</v>
      </c>
      <c r="AH11" s="2"/>
      <c r="AI11" s="2" t="s">
        <v>116</v>
      </c>
      <c r="AJ11" s="2"/>
      <c r="AK11" s="2" t="s">
        <v>117</v>
      </c>
      <c r="AL11" s="2"/>
      <c r="AM11" s="2"/>
      <c r="AN11" s="2" t="s">
        <v>115</v>
      </c>
      <c r="AO11" s="2">
        <v>10</v>
      </c>
      <c r="AP11" s="2">
        <v>55</v>
      </c>
      <c r="AQ11" s="2" t="s">
        <v>180</v>
      </c>
      <c r="AR11" s="2"/>
      <c r="AS11" s="2" t="s">
        <v>184</v>
      </c>
      <c r="AT11" s="2"/>
      <c r="AU11" s="2" t="s">
        <v>116</v>
      </c>
      <c r="AV11" s="2"/>
      <c r="AW11" s="2" t="s">
        <v>117</v>
      </c>
      <c r="AX11" s="2"/>
      <c r="AY11" s="2"/>
      <c r="AZ11" s="2" t="s">
        <v>115</v>
      </c>
      <c r="BA11" s="2" t="s">
        <v>115</v>
      </c>
      <c r="BB11" s="2">
        <v>1</v>
      </c>
      <c r="BC11" s="2">
        <v>35</v>
      </c>
      <c r="BD11" s="2"/>
      <c r="BE11" s="2" t="s">
        <v>115</v>
      </c>
      <c r="BF11" s="2">
        <v>1</v>
      </c>
      <c r="BG11" s="2">
        <v>22</v>
      </c>
      <c r="BH11" s="2"/>
      <c r="BI11" s="2" t="s">
        <v>115</v>
      </c>
      <c r="BJ11" s="2">
        <v>1</v>
      </c>
      <c r="BK11" s="2">
        <v>30</v>
      </c>
      <c r="BL11" s="2"/>
      <c r="BM11" s="2" t="s">
        <v>114</v>
      </c>
      <c r="BN11" s="2"/>
      <c r="BO11" s="2"/>
      <c r="BP11" s="2"/>
      <c r="BQ11" s="2" t="s">
        <v>114</v>
      </c>
      <c r="BR11" s="2"/>
      <c r="BS11" s="2"/>
      <c r="BT11" s="2"/>
      <c r="BU11" s="2"/>
      <c r="BV11" s="2" t="s">
        <v>115</v>
      </c>
      <c r="BW11" s="2">
        <v>1</v>
      </c>
      <c r="BX11" s="2">
        <v>57</v>
      </c>
      <c r="BY11" s="2"/>
      <c r="BZ11" s="2" t="s">
        <v>115</v>
      </c>
      <c r="CA11" s="2">
        <v>1</v>
      </c>
      <c r="CB11" s="2">
        <v>11</v>
      </c>
      <c r="CC11" s="2"/>
      <c r="CD11" s="2" t="s">
        <v>114</v>
      </c>
      <c r="CE11" s="2"/>
      <c r="CF11" s="2"/>
      <c r="CG11" s="2"/>
      <c r="CH11" s="2" t="s">
        <v>114</v>
      </c>
      <c r="CI11" s="2"/>
      <c r="CJ11" s="2"/>
      <c r="CK11" s="2"/>
      <c r="CL11" s="2" t="s">
        <v>115</v>
      </c>
      <c r="CM11" s="2">
        <v>1</v>
      </c>
      <c r="CN11" s="2">
        <v>48</v>
      </c>
      <c r="CO11" s="2" t="s">
        <v>346</v>
      </c>
      <c r="CP11" s="2" t="s">
        <v>115</v>
      </c>
      <c r="CQ11" s="2" t="s">
        <v>347</v>
      </c>
      <c r="CR11" s="2">
        <v>3</v>
      </c>
      <c r="CS11" s="2">
        <v>83</v>
      </c>
      <c r="CT11" s="2" t="s">
        <v>348</v>
      </c>
      <c r="CU11" s="2" t="s">
        <v>115</v>
      </c>
      <c r="CV11" s="2" t="s">
        <v>349</v>
      </c>
      <c r="CW11" s="2">
        <v>1</v>
      </c>
      <c r="CX11" s="2">
        <v>12</v>
      </c>
      <c r="CY11" s="2"/>
      <c r="CZ11" s="2" t="s">
        <v>115</v>
      </c>
      <c r="DA11" s="2" t="s">
        <v>350</v>
      </c>
      <c r="DB11" s="2">
        <v>1</v>
      </c>
      <c r="DC11" s="2">
        <v>331</v>
      </c>
      <c r="DD11" s="2"/>
      <c r="DE11" s="2" t="s">
        <v>97</v>
      </c>
      <c r="DF11" s="2" t="s">
        <v>98</v>
      </c>
      <c r="DG11" s="2"/>
      <c r="DH11" s="2"/>
      <c r="DI11" s="2"/>
      <c r="DJ11" s="2" t="s">
        <v>102</v>
      </c>
      <c r="DK11" s="2" t="s">
        <v>103</v>
      </c>
      <c r="DL11" s="2" t="s">
        <v>104</v>
      </c>
      <c r="DM11" s="2" t="s">
        <v>105</v>
      </c>
      <c r="DN11" s="2"/>
      <c r="DO11" s="2" t="s">
        <v>107</v>
      </c>
      <c r="DP11" s="2"/>
      <c r="DQ11" s="2" t="s">
        <v>109</v>
      </c>
      <c r="DR11" s="2" t="s">
        <v>110</v>
      </c>
      <c r="DS11" s="2"/>
      <c r="DT11" s="2" t="s">
        <v>112</v>
      </c>
      <c r="DU11" s="2" t="s">
        <v>351</v>
      </c>
      <c r="DV11" s="2">
        <v>95</v>
      </c>
      <c r="DW11" s="2"/>
      <c r="DX11" s="73">
        <v>198413</v>
      </c>
      <c r="DY11" s="74">
        <v>789</v>
      </c>
      <c r="DZ11" s="74">
        <f t="shared" si="3"/>
        <v>251.47401774397972</v>
      </c>
      <c r="EA11" s="94">
        <f t="shared" si="1"/>
        <v>35.863636363636367</v>
      </c>
      <c r="EB11" s="75" t="s">
        <v>518</v>
      </c>
      <c r="EC11" s="2" t="s">
        <v>184</v>
      </c>
      <c r="ED11" s="2" t="s">
        <v>116</v>
      </c>
      <c r="EE11" s="2" t="s">
        <v>117</v>
      </c>
      <c r="EF11" s="89">
        <f t="shared" si="2"/>
        <v>8.9056664633869759E-3</v>
      </c>
    </row>
    <row r="12" spans="1:136" ht="60" x14ac:dyDescent="0.25">
      <c r="A12" s="34" t="s">
        <v>238</v>
      </c>
      <c r="B12" s="2">
        <v>4</v>
      </c>
      <c r="C12" s="2">
        <v>1470</v>
      </c>
      <c r="D12" s="2">
        <v>20</v>
      </c>
      <c r="E12" s="45">
        <f t="shared" si="0"/>
        <v>73.5</v>
      </c>
      <c r="F12" s="2" t="s">
        <v>115</v>
      </c>
      <c r="G12" s="2">
        <v>3</v>
      </c>
      <c r="H12" s="2">
        <v>95</v>
      </c>
      <c r="I12" s="2" t="s">
        <v>116</v>
      </c>
      <c r="J12" s="2"/>
      <c r="K12" s="2" t="s">
        <v>239</v>
      </c>
      <c r="L12" s="2" t="s">
        <v>115</v>
      </c>
      <c r="M12" s="2">
        <v>3</v>
      </c>
      <c r="N12" s="2">
        <v>60</v>
      </c>
      <c r="O12" s="2" t="s">
        <v>116</v>
      </c>
      <c r="P12" s="2"/>
      <c r="Q12" s="2" t="s">
        <v>239</v>
      </c>
      <c r="R12" s="2" t="s">
        <v>115</v>
      </c>
      <c r="S12" s="2">
        <v>3</v>
      </c>
      <c r="T12" s="2">
        <v>70</v>
      </c>
      <c r="U12" s="2" t="s">
        <v>136</v>
      </c>
      <c r="V12" s="2"/>
      <c r="W12" s="2" t="s">
        <v>239</v>
      </c>
      <c r="X12" s="2" t="s">
        <v>114</v>
      </c>
      <c r="Y12" s="2"/>
      <c r="Z12" s="2"/>
      <c r="AA12" s="2"/>
      <c r="AB12" s="2"/>
      <c r="AC12" s="2"/>
      <c r="AD12" s="2" t="s">
        <v>114</v>
      </c>
      <c r="AE12" s="2"/>
      <c r="AF12" s="2"/>
      <c r="AG12" s="2"/>
      <c r="AH12" s="2"/>
      <c r="AI12" s="2"/>
      <c r="AJ12" s="2"/>
      <c r="AK12" s="2"/>
      <c r="AL12" s="2"/>
      <c r="AM12" s="2"/>
      <c r="AN12" s="2" t="s">
        <v>114</v>
      </c>
      <c r="AO12" s="2"/>
      <c r="AP12" s="2"/>
      <c r="AQ12" s="2"/>
      <c r="AR12" s="2"/>
      <c r="AS12" s="2"/>
      <c r="AT12" s="2"/>
      <c r="AU12" s="2"/>
      <c r="AV12" s="2"/>
      <c r="AW12" s="2"/>
      <c r="AX12" s="2"/>
      <c r="AY12" s="2"/>
      <c r="AZ12" s="2" t="s">
        <v>115</v>
      </c>
      <c r="BA12" s="2" t="s">
        <v>114</v>
      </c>
      <c r="BB12" s="2"/>
      <c r="BC12" s="2"/>
      <c r="BD12" s="2"/>
      <c r="BE12" s="2" t="s">
        <v>115</v>
      </c>
      <c r="BF12" s="2">
        <v>1</v>
      </c>
      <c r="BG12" s="2">
        <v>15</v>
      </c>
      <c r="BH12" s="2" t="s">
        <v>239</v>
      </c>
      <c r="BI12" s="2" t="s">
        <v>115</v>
      </c>
      <c r="BJ12" s="2">
        <v>1</v>
      </c>
      <c r="BK12" s="2">
        <v>15</v>
      </c>
      <c r="BL12" s="2" t="s">
        <v>239</v>
      </c>
      <c r="BM12" s="2" t="s">
        <v>114</v>
      </c>
      <c r="BN12" s="2"/>
      <c r="BO12" s="2"/>
      <c r="BP12" s="2"/>
      <c r="BQ12" s="2" t="s">
        <v>114</v>
      </c>
      <c r="BR12" s="2"/>
      <c r="BS12" s="2"/>
      <c r="BT12" s="2"/>
      <c r="BU12" s="2"/>
      <c r="BV12" s="2" t="s">
        <v>115</v>
      </c>
      <c r="BW12" s="2">
        <v>1</v>
      </c>
      <c r="BX12" s="2">
        <v>60</v>
      </c>
      <c r="BY12" s="2" t="s">
        <v>239</v>
      </c>
      <c r="BZ12" s="2" t="s">
        <v>114</v>
      </c>
      <c r="CA12" s="2"/>
      <c r="CB12" s="2"/>
      <c r="CC12" s="2"/>
      <c r="CD12" s="2" t="s">
        <v>115</v>
      </c>
      <c r="CE12" s="2">
        <v>2</v>
      </c>
      <c r="CF12" s="2">
        <v>200</v>
      </c>
      <c r="CG12" s="2" t="s">
        <v>239</v>
      </c>
      <c r="CH12" s="2" t="s">
        <v>114</v>
      </c>
      <c r="CI12" s="2"/>
      <c r="CJ12" s="2"/>
      <c r="CK12" s="2"/>
      <c r="CL12" s="2" t="s">
        <v>114</v>
      </c>
      <c r="CM12" s="2"/>
      <c r="CN12" s="2"/>
      <c r="CO12" s="2"/>
      <c r="CP12" s="2" t="s">
        <v>114</v>
      </c>
      <c r="CQ12" s="2"/>
      <c r="CR12" s="2"/>
      <c r="CS12" s="2"/>
      <c r="CT12" s="2"/>
      <c r="CU12" s="2"/>
      <c r="CV12" s="2"/>
      <c r="CW12" s="2"/>
      <c r="CX12" s="2"/>
      <c r="CY12" s="2"/>
      <c r="CZ12" s="2"/>
      <c r="DA12" s="2"/>
      <c r="DB12" s="2"/>
      <c r="DC12" s="2"/>
      <c r="DD12" s="2"/>
      <c r="DE12" s="2" t="s">
        <v>97</v>
      </c>
      <c r="DF12" s="2" t="s">
        <v>98</v>
      </c>
      <c r="DG12" s="2"/>
      <c r="DH12" s="2"/>
      <c r="DI12" s="2"/>
      <c r="DJ12" s="2"/>
      <c r="DK12" s="2"/>
      <c r="DL12" s="2" t="s">
        <v>104</v>
      </c>
      <c r="DM12" s="2"/>
      <c r="DN12" s="2"/>
      <c r="DO12" s="2"/>
      <c r="DP12" s="2"/>
      <c r="DQ12" s="2" t="s">
        <v>109</v>
      </c>
      <c r="DR12" s="2" t="s">
        <v>110</v>
      </c>
      <c r="DS12" s="2"/>
      <c r="DT12" s="2" t="s">
        <v>112</v>
      </c>
      <c r="DU12" s="2"/>
      <c r="DV12" s="2">
        <v>85</v>
      </c>
      <c r="DW12" s="2" t="s">
        <v>239</v>
      </c>
      <c r="DX12" s="73">
        <v>130668</v>
      </c>
      <c r="DY12" s="74">
        <v>688</v>
      </c>
      <c r="DZ12" s="74">
        <f t="shared" si="3"/>
        <v>189.92441860465115</v>
      </c>
      <c r="EA12" s="94">
        <f t="shared" si="1"/>
        <v>34.4</v>
      </c>
      <c r="EB12" s="2" t="s">
        <v>116</v>
      </c>
      <c r="EC12" s="2" t="s">
        <v>116</v>
      </c>
      <c r="ED12" s="2" t="s">
        <v>136</v>
      </c>
      <c r="EF12" s="89">
        <f t="shared" si="2"/>
        <v>1.1249885205253008E-2</v>
      </c>
    </row>
    <row r="13" spans="1:136" ht="60" x14ac:dyDescent="0.25">
      <c r="A13" s="34" t="s">
        <v>306</v>
      </c>
      <c r="B13" s="2">
        <v>8</v>
      </c>
      <c r="C13" s="2">
        <v>72</v>
      </c>
      <c r="D13" s="2">
        <v>2</v>
      </c>
      <c r="E13" s="45">
        <f t="shared" si="0"/>
        <v>36</v>
      </c>
      <c r="F13" s="2" t="s">
        <v>114</v>
      </c>
      <c r="G13" s="2"/>
      <c r="H13" s="2"/>
      <c r="I13" s="2"/>
      <c r="J13" s="2"/>
      <c r="K13" s="2"/>
      <c r="L13" s="2" t="s">
        <v>114</v>
      </c>
      <c r="M13" s="2"/>
      <c r="N13" s="2"/>
      <c r="O13" s="2"/>
      <c r="P13" s="2"/>
      <c r="Q13" s="2"/>
      <c r="R13" s="2" t="s">
        <v>114</v>
      </c>
      <c r="S13" s="2"/>
      <c r="T13" s="2"/>
      <c r="U13" s="2"/>
      <c r="V13" s="2"/>
      <c r="W13" s="2"/>
      <c r="X13" s="2" t="s">
        <v>114</v>
      </c>
      <c r="Y13" s="2"/>
      <c r="Z13" s="2"/>
      <c r="AA13" s="2"/>
      <c r="AB13" s="2"/>
      <c r="AC13" s="2"/>
      <c r="AD13" s="2" t="s">
        <v>114</v>
      </c>
      <c r="AE13" s="2"/>
      <c r="AF13" s="2"/>
      <c r="AG13" s="2"/>
      <c r="AH13" s="2"/>
      <c r="AI13" s="2"/>
      <c r="AJ13" s="2"/>
      <c r="AK13" s="2"/>
      <c r="AL13" s="2"/>
      <c r="AM13" s="2"/>
      <c r="AN13" s="4" t="s">
        <v>115</v>
      </c>
      <c r="AO13" s="2">
        <v>2</v>
      </c>
      <c r="AP13" s="2">
        <v>50</v>
      </c>
      <c r="AQ13" s="2" t="s">
        <v>116</v>
      </c>
      <c r="AR13" s="2"/>
      <c r="AS13" s="2" t="s">
        <v>117</v>
      </c>
      <c r="AT13" s="2"/>
      <c r="AU13" s="2" t="s">
        <v>136</v>
      </c>
      <c r="AV13" s="2"/>
      <c r="AW13" s="2" t="s">
        <v>136</v>
      </c>
      <c r="AX13" s="2"/>
      <c r="AY13" s="2"/>
      <c r="AZ13" s="2" t="s">
        <v>114</v>
      </c>
      <c r="BA13" s="2"/>
      <c r="BB13" s="2"/>
      <c r="BC13" s="2"/>
      <c r="BD13" s="2"/>
      <c r="BE13" s="2"/>
      <c r="BF13" s="2"/>
      <c r="BG13" s="2"/>
      <c r="BH13" s="2"/>
      <c r="BI13" s="2"/>
      <c r="BJ13" s="2"/>
      <c r="BK13" s="2"/>
      <c r="BL13" s="2"/>
      <c r="BM13" s="2"/>
      <c r="BN13" s="2"/>
      <c r="BO13" s="2"/>
      <c r="BP13" s="2"/>
      <c r="BQ13" s="2"/>
      <c r="BR13" s="2"/>
      <c r="BS13" s="2"/>
      <c r="BT13" s="2"/>
      <c r="BU13" s="2"/>
      <c r="BV13" s="2" t="s">
        <v>114</v>
      </c>
      <c r="BW13" s="2"/>
      <c r="BX13" s="2"/>
      <c r="BY13" s="2"/>
      <c r="BZ13" s="2" t="s">
        <v>114</v>
      </c>
      <c r="CA13" s="2"/>
      <c r="CB13" s="2"/>
      <c r="CC13" s="2"/>
      <c r="CD13" s="2" t="s">
        <v>114</v>
      </c>
      <c r="CE13" s="2"/>
      <c r="CF13" s="2"/>
      <c r="CG13" s="2"/>
      <c r="CH13" s="2" t="s">
        <v>114</v>
      </c>
      <c r="CI13" s="2"/>
      <c r="CJ13" s="2"/>
      <c r="CK13" s="2"/>
      <c r="CL13" s="2" t="s">
        <v>114</v>
      </c>
      <c r="CM13" s="2"/>
      <c r="CN13" s="2"/>
      <c r="CO13" s="2"/>
      <c r="CP13" s="2" t="s">
        <v>114</v>
      </c>
      <c r="CQ13" s="2"/>
      <c r="CR13" s="2"/>
      <c r="CS13" s="2"/>
      <c r="CT13" s="2"/>
      <c r="CU13" s="2"/>
      <c r="CV13" s="2"/>
      <c r="CW13" s="2"/>
      <c r="CX13" s="2"/>
      <c r="CY13" s="2"/>
      <c r="CZ13" s="2"/>
      <c r="DA13" s="2"/>
      <c r="DB13" s="2"/>
      <c r="DC13" s="2"/>
      <c r="DD13" s="2"/>
      <c r="DE13" s="2" t="s">
        <v>97</v>
      </c>
      <c r="DF13" s="2" t="s">
        <v>98</v>
      </c>
      <c r="DG13" s="2" t="s">
        <v>99</v>
      </c>
      <c r="DH13" s="2"/>
      <c r="DI13" s="2"/>
      <c r="DJ13" s="2"/>
      <c r="DK13" s="2" t="s">
        <v>103</v>
      </c>
      <c r="DL13" s="2" t="s">
        <v>104</v>
      </c>
      <c r="DM13" s="2"/>
      <c r="DN13" s="2"/>
      <c r="DO13" s="2" t="s">
        <v>107</v>
      </c>
      <c r="DP13" s="2" t="s">
        <v>108</v>
      </c>
      <c r="DQ13" s="2" t="s">
        <v>109</v>
      </c>
      <c r="DR13" s="2" t="s">
        <v>110</v>
      </c>
      <c r="DS13" s="2"/>
      <c r="DT13" s="2" t="s">
        <v>112</v>
      </c>
      <c r="DU13" s="2" t="s">
        <v>307</v>
      </c>
      <c r="DV13" s="2">
        <v>75</v>
      </c>
      <c r="DW13" s="2"/>
      <c r="DX13" s="73">
        <v>4380</v>
      </c>
      <c r="DY13" s="74">
        <v>396.2</v>
      </c>
      <c r="DZ13" s="74">
        <f t="shared" si="3"/>
        <v>11.055022715800101</v>
      </c>
      <c r="EA13" s="94">
        <f t="shared" si="1"/>
        <v>198.1</v>
      </c>
      <c r="EB13" s="2" t="s">
        <v>116</v>
      </c>
      <c r="EC13" s="2" t="s">
        <v>117</v>
      </c>
      <c r="ED13" s="2" t="s">
        <v>136</v>
      </c>
      <c r="EE13" s="2" t="s">
        <v>136</v>
      </c>
      <c r="EF13" s="89">
        <f t="shared" si="2"/>
        <v>1.643835616438356E-2</v>
      </c>
    </row>
    <row r="14" spans="1:136" ht="45" x14ac:dyDescent="0.25">
      <c r="A14" s="34" t="s">
        <v>206</v>
      </c>
      <c r="B14" s="2">
        <v>6</v>
      </c>
      <c r="C14" s="2">
        <v>1432</v>
      </c>
      <c r="D14" s="2">
        <v>12</v>
      </c>
      <c r="E14" s="45">
        <f t="shared" si="0"/>
        <v>119.33333333333333</v>
      </c>
      <c r="F14" s="2" t="s">
        <v>115</v>
      </c>
      <c r="G14" s="2">
        <v>1</v>
      </c>
      <c r="H14" s="2">
        <v>130</v>
      </c>
      <c r="I14" s="2" t="s">
        <v>96</v>
      </c>
      <c r="J14" s="2" t="s">
        <v>207</v>
      </c>
      <c r="K14" s="2"/>
      <c r="L14" s="2" t="s">
        <v>115</v>
      </c>
      <c r="M14" s="2">
        <v>9</v>
      </c>
      <c r="N14" s="2">
        <v>73</v>
      </c>
      <c r="O14" s="2" t="s">
        <v>116</v>
      </c>
      <c r="P14" s="2" t="s">
        <v>208</v>
      </c>
      <c r="Q14" s="2"/>
      <c r="R14" s="2" t="s">
        <v>114</v>
      </c>
      <c r="S14" s="2"/>
      <c r="T14" s="2"/>
      <c r="U14" s="2"/>
      <c r="V14" s="2"/>
      <c r="W14" s="2"/>
      <c r="X14" s="2" t="s">
        <v>114</v>
      </c>
      <c r="Y14" s="2"/>
      <c r="Z14" s="2"/>
      <c r="AA14" s="2"/>
      <c r="AB14" s="2"/>
      <c r="AC14" s="2"/>
      <c r="AD14" s="2" t="s">
        <v>114</v>
      </c>
      <c r="AE14" s="2"/>
      <c r="AF14" s="2"/>
      <c r="AG14" s="2"/>
      <c r="AH14" s="2"/>
      <c r="AI14" s="2"/>
      <c r="AJ14" s="2"/>
      <c r="AK14" s="2"/>
      <c r="AL14" s="2"/>
      <c r="AM14" s="2"/>
      <c r="AN14" s="2" t="s">
        <v>114</v>
      </c>
      <c r="AO14" s="2"/>
      <c r="AP14" s="2"/>
      <c r="AQ14" s="2"/>
      <c r="AR14" s="2"/>
      <c r="AS14" s="2"/>
      <c r="AT14" s="2"/>
      <c r="AU14" s="2"/>
      <c r="AV14" s="2"/>
      <c r="AW14" s="2"/>
      <c r="AX14" s="2"/>
      <c r="AY14" s="2"/>
      <c r="AZ14" s="2" t="s">
        <v>115</v>
      </c>
      <c r="BA14" s="2" t="s">
        <v>115</v>
      </c>
      <c r="BB14" s="2">
        <v>2</v>
      </c>
      <c r="BC14" s="2">
        <v>20</v>
      </c>
      <c r="BD14" s="2"/>
      <c r="BE14" s="2" t="s">
        <v>114</v>
      </c>
      <c r="BF14" s="2"/>
      <c r="BG14" s="2"/>
      <c r="BH14" s="2"/>
      <c r="BI14" s="2" t="s">
        <v>115</v>
      </c>
      <c r="BJ14" s="2">
        <v>2</v>
      </c>
      <c r="BK14" s="2">
        <v>1</v>
      </c>
      <c r="BL14" s="2" t="s">
        <v>209</v>
      </c>
      <c r="BM14" s="2" t="s">
        <v>114</v>
      </c>
      <c r="BN14" s="2"/>
      <c r="BO14" s="2"/>
      <c r="BP14" s="2"/>
      <c r="BQ14" s="2" t="s">
        <v>114</v>
      </c>
      <c r="BR14" s="2"/>
      <c r="BS14" s="2"/>
      <c r="BT14" s="2"/>
      <c r="BU14" s="2"/>
      <c r="BV14" s="2" t="s">
        <v>114</v>
      </c>
      <c r="BW14" s="2"/>
      <c r="BX14" s="2"/>
      <c r="BY14" s="2"/>
      <c r="BZ14" s="2" t="s">
        <v>114</v>
      </c>
      <c r="CA14" s="2"/>
      <c r="CB14" s="2"/>
      <c r="CC14" s="2"/>
      <c r="CD14" s="2" t="s">
        <v>517</v>
      </c>
      <c r="CE14" s="2">
        <v>1</v>
      </c>
      <c r="CF14" s="2">
        <v>75</v>
      </c>
      <c r="CG14" s="2"/>
      <c r="CH14" s="2" t="s">
        <v>114</v>
      </c>
      <c r="CI14" s="2"/>
      <c r="CJ14" s="2"/>
      <c r="CK14" s="2"/>
      <c r="CL14" s="2" t="s">
        <v>114</v>
      </c>
      <c r="CM14" s="2"/>
      <c r="CN14" s="2"/>
      <c r="CO14" s="2"/>
      <c r="CP14" s="2" t="s">
        <v>676</v>
      </c>
      <c r="CQ14" s="2"/>
      <c r="CR14" s="2"/>
      <c r="CS14" s="2"/>
      <c r="CT14" s="2"/>
      <c r="CU14" s="2" t="s">
        <v>115</v>
      </c>
      <c r="CV14" s="2" t="s">
        <v>210</v>
      </c>
      <c r="CW14" s="2">
        <v>2</v>
      </c>
      <c r="CX14" s="2">
        <v>27</v>
      </c>
      <c r="CY14" s="2"/>
      <c r="CZ14" s="2" t="s">
        <v>114</v>
      </c>
      <c r="DA14" s="2"/>
      <c r="DB14" s="2"/>
      <c r="DC14" s="2"/>
      <c r="DD14" s="2"/>
      <c r="DE14" s="2" t="s">
        <v>97</v>
      </c>
      <c r="DF14" s="2" t="s">
        <v>98</v>
      </c>
      <c r="DG14" s="2" t="s">
        <v>99</v>
      </c>
      <c r="DH14" s="2"/>
      <c r="DI14" s="2"/>
      <c r="DJ14" s="2" t="s">
        <v>102</v>
      </c>
      <c r="DK14" s="2"/>
      <c r="DL14" s="2" t="s">
        <v>104</v>
      </c>
      <c r="DM14" s="2" t="s">
        <v>105</v>
      </c>
      <c r="DN14" s="2"/>
      <c r="DO14" s="2" t="s">
        <v>107</v>
      </c>
      <c r="DP14" s="2"/>
      <c r="DQ14" s="2" t="s">
        <v>109</v>
      </c>
      <c r="DR14" s="2" t="s">
        <v>110</v>
      </c>
      <c r="DS14" s="2"/>
      <c r="DT14" s="2" t="s">
        <v>112</v>
      </c>
      <c r="DU14" s="2"/>
      <c r="DV14" s="2">
        <v>93</v>
      </c>
      <c r="DW14" s="2"/>
      <c r="DX14" s="73">
        <v>65458</v>
      </c>
      <c r="DY14" s="74">
        <v>381.4</v>
      </c>
      <c r="DZ14" s="74">
        <f t="shared" si="3"/>
        <v>171.62558993183012</v>
      </c>
      <c r="EA14" s="94">
        <f t="shared" si="1"/>
        <v>31.783333333333331</v>
      </c>
      <c r="EC14" s="2" t="s">
        <v>116</v>
      </c>
      <c r="EF14" s="89">
        <f t="shared" si="2"/>
        <v>2.1876623178221151E-2</v>
      </c>
    </row>
    <row r="15" spans="1:136" ht="60" x14ac:dyDescent="0.25">
      <c r="A15" s="34" t="s">
        <v>395</v>
      </c>
      <c r="B15" s="2">
        <v>4</v>
      </c>
      <c r="C15" s="2">
        <v>1608</v>
      </c>
      <c r="D15" s="2">
        <v>18</v>
      </c>
      <c r="E15" s="45">
        <f t="shared" si="0"/>
        <v>89.333333333333329</v>
      </c>
      <c r="F15" s="2" t="s">
        <v>114</v>
      </c>
      <c r="G15" s="2"/>
      <c r="H15" s="2"/>
      <c r="I15" s="2"/>
      <c r="J15" s="2"/>
      <c r="K15" s="2"/>
      <c r="L15" s="2" t="s">
        <v>114</v>
      </c>
      <c r="M15" s="2"/>
      <c r="N15" s="2"/>
      <c r="O15" s="2"/>
      <c r="P15" s="2"/>
      <c r="Q15" s="2"/>
      <c r="R15" s="2" t="s">
        <v>115</v>
      </c>
      <c r="S15" s="2">
        <v>2</v>
      </c>
      <c r="T15" s="2">
        <v>50</v>
      </c>
      <c r="U15" s="2" t="s">
        <v>136</v>
      </c>
      <c r="V15" s="2"/>
      <c r="W15" s="2"/>
      <c r="X15" s="2" t="s">
        <v>114</v>
      </c>
      <c r="Y15" s="2"/>
      <c r="Z15" s="2"/>
      <c r="AA15" s="2"/>
      <c r="AB15" s="2"/>
      <c r="AC15" s="2"/>
      <c r="AD15" s="2" t="s">
        <v>114</v>
      </c>
      <c r="AE15" s="2"/>
      <c r="AF15" s="2"/>
      <c r="AG15" s="2"/>
      <c r="AH15" s="2"/>
      <c r="AI15" s="2"/>
      <c r="AJ15" s="2"/>
      <c r="AK15" s="2"/>
      <c r="AL15" s="2"/>
      <c r="AM15" s="2"/>
      <c r="AN15" s="2" t="s">
        <v>115</v>
      </c>
      <c r="AO15" s="2">
        <v>12</v>
      </c>
      <c r="AP15" s="2">
        <v>70</v>
      </c>
      <c r="AQ15" s="2" t="s">
        <v>180</v>
      </c>
      <c r="AR15" s="2"/>
      <c r="AS15" s="2" t="s">
        <v>116</v>
      </c>
      <c r="AT15" s="2"/>
      <c r="AU15" s="2" t="s">
        <v>117</v>
      </c>
      <c r="AV15" s="2"/>
      <c r="AW15" s="2" t="s">
        <v>136</v>
      </c>
      <c r="AX15" s="2"/>
      <c r="AY15" s="2"/>
      <c r="AZ15" s="2" t="s">
        <v>115</v>
      </c>
      <c r="BA15" s="2" t="s">
        <v>115</v>
      </c>
      <c r="BB15" s="2">
        <v>2</v>
      </c>
      <c r="BC15" s="2">
        <v>14</v>
      </c>
      <c r="BD15" s="2"/>
      <c r="BE15" s="2" t="s">
        <v>115</v>
      </c>
      <c r="BF15" s="2">
        <v>1</v>
      </c>
      <c r="BG15" s="2">
        <v>6</v>
      </c>
      <c r="BH15" s="2"/>
      <c r="BI15" s="2" t="s">
        <v>115</v>
      </c>
      <c r="BJ15" s="2">
        <v>1</v>
      </c>
      <c r="BK15" s="2">
        <v>1</v>
      </c>
      <c r="BL15" s="2" t="s">
        <v>396</v>
      </c>
      <c r="BM15" s="2" t="s">
        <v>115</v>
      </c>
      <c r="BN15" s="2">
        <v>2</v>
      </c>
      <c r="BO15" s="2">
        <v>32</v>
      </c>
      <c r="BP15" s="2"/>
      <c r="BQ15" s="2" t="s">
        <v>114</v>
      </c>
      <c r="BR15" s="2"/>
      <c r="BS15" s="2"/>
      <c r="BT15" s="2"/>
      <c r="BU15" s="2"/>
      <c r="BV15" s="2" t="s">
        <v>115</v>
      </c>
      <c r="BW15" s="2">
        <v>1</v>
      </c>
      <c r="BX15" s="2">
        <v>25</v>
      </c>
      <c r="BY15" s="2"/>
      <c r="BZ15" s="2" t="s">
        <v>115</v>
      </c>
      <c r="CA15" s="2">
        <v>1</v>
      </c>
      <c r="CB15" s="2">
        <v>56</v>
      </c>
      <c r="CC15" s="2"/>
      <c r="CD15" s="2" t="s">
        <v>115</v>
      </c>
      <c r="CE15" s="2">
        <v>2</v>
      </c>
      <c r="CF15" s="2">
        <v>70</v>
      </c>
      <c r="CG15" s="2"/>
      <c r="CH15" s="2" t="s">
        <v>114</v>
      </c>
      <c r="CI15" s="2"/>
      <c r="CJ15" s="2"/>
      <c r="CK15" s="2"/>
      <c r="CL15" s="2" t="s">
        <v>115</v>
      </c>
      <c r="CM15" s="2">
        <v>1</v>
      </c>
      <c r="CN15" s="2">
        <v>51</v>
      </c>
      <c r="CO15" s="2"/>
      <c r="CP15" s="2" t="s">
        <v>114</v>
      </c>
      <c r="CQ15" s="2"/>
      <c r="CR15" s="2"/>
      <c r="CS15" s="2"/>
      <c r="CT15" s="2"/>
      <c r="CU15" s="2"/>
      <c r="CV15" s="2"/>
      <c r="CW15" s="2"/>
      <c r="CX15" s="2"/>
      <c r="CY15" s="2"/>
      <c r="CZ15" s="2"/>
      <c r="DA15" s="2"/>
      <c r="DB15" s="2"/>
      <c r="DC15" s="2"/>
      <c r="DD15" s="2"/>
      <c r="DE15" s="2" t="s">
        <v>97</v>
      </c>
      <c r="DF15" s="2" t="s">
        <v>98</v>
      </c>
      <c r="DG15" s="2" t="s">
        <v>99</v>
      </c>
      <c r="DH15" s="2" t="s">
        <v>100</v>
      </c>
      <c r="DI15" s="2" t="s">
        <v>101</v>
      </c>
      <c r="DJ15" s="2" t="s">
        <v>102</v>
      </c>
      <c r="DK15" s="2" t="s">
        <v>103</v>
      </c>
      <c r="DL15" s="2" t="s">
        <v>104</v>
      </c>
      <c r="DM15" s="2"/>
      <c r="DN15" s="2"/>
      <c r="DO15" s="2" t="s">
        <v>107</v>
      </c>
      <c r="DP15" s="2" t="s">
        <v>108</v>
      </c>
      <c r="DQ15" s="2" t="s">
        <v>109</v>
      </c>
      <c r="DR15" s="2" t="s">
        <v>110</v>
      </c>
      <c r="DS15" s="2" t="s">
        <v>111</v>
      </c>
      <c r="DT15" s="2" t="s">
        <v>112</v>
      </c>
      <c r="DU15" s="2"/>
      <c r="DV15" s="2">
        <v>60</v>
      </c>
      <c r="DW15" s="2"/>
      <c r="DX15" s="73">
        <v>157795</v>
      </c>
      <c r="DY15" s="74">
        <v>1107.3</v>
      </c>
      <c r="DZ15" s="74">
        <f t="shared" si="3"/>
        <v>142.50428971371807</v>
      </c>
      <c r="EA15" s="94">
        <f t="shared" si="1"/>
        <v>61.516666666666666</v>
      </c>
      <c r="EB15" s="75" t="s">
        <v>518</v>
      </c>
      <c r="EC15" s="2" t="s">
        <v>116</v>
      </c>
      <c r="ED15" s="2" t="s">
        <v>136</v>
      </c>
      <c r="EE15" s="2" t="s">
        <v>136</v>
      </c>
      <c r="EF15" s="89">
        <f t="shared" si="2"/>
        <v>1.0190436959345987E-2</v>
      </c>
    </row>
    <row r="16" spans="1:136" ht="90" x14ac:dyDescent="0.25">
      <c r="A16" s="34" t="s">
        <v>416</v>
      </c>
      <c r="B16" s="2">
        <v>3</v>
      </c>
      <c r="C16" s="2">
        <v>5344</v>
      </c>
      <c r="D16" s="2">
        <v>48</v>
      </c>
      <c r="E16" s="45">
        <f t="shared" si="0"/>
        <v>111.33333333333333</v>
      </c>
      <c r="F16" s="2" t="s">
        <v>115</v>
      </c>
      <c r="G16" s="2">
        <v>8</v>
      </c>
      <c r="H16" s="2">
        <v>311</v>
      </c>
      <c r="I16" s="2" t="s">
        <v>184</v>
      </c>
      <c r="J16" s="2" t="s">
        <v>417</v>
      </c>
      <c r="K16" s="2"/>
      <c r="L16" s="2" t="s">
        <v>114</v>
      </c>
      <c r="M16" s="2"/>
      <c r="N16" s="2"/>
      <c r="O16" s="2"/>
      <c r="P16" s="2"/>
      <c r="Q16" s="2"/>
      <c r="R16" s="2" t="s">
        <v>114</v>
      </c>
      <c r="S16" s="2"/>
      <c r="T16" s="2"/>
      <c r="U16" s="2"/>
      <c r="V16" s="2"/>
      <c r="W16" s="2"/>
      <c r="X16" s="2" t="s">
        <v>114</v>
      </c>
      <c r="Y16" s="2"/>
      <c r="Z16" s="2"/>
      <c r="AA16" s="2"/>
      <c r="AB16" s="2"/>
      <c r="AC16" s="2"/>
      <c r="AD16" s="2" t="s">
        <v>115</v>
      </c>
      <c r="AE16" s="2">
        <v>10</v>
      </c>
      <c r="AF16" s="2">
        <v>142</v>
      </c>
      <c r="AG16" s="2" t="s">
        <v>120</v>
      </c>
      <c r="AH16" s="2"/>
      <c r="AI16" s="2" t="s">
        <v>116</v>
      </c>
      <c r="AJ16" s="2"/>
      <c r="AK16" s="2" t="s">
        <v>116</v>
      </c>
      <c r="AL16" s="2"/>
      <c r="AM16" s="2"/>
      <c r="AN16" s="2" t="s">
        <v>115</v>
      </c>
      <c r="AO16" s="2">
        <v>4</v>
      </c>
      <c r="AP16" s="2">
        <v>72</v>
      </c>
      <c r="AQ16" s="2" t="s">
        <v>96</v>
      </c>
      <c r="AR16" s="2" t="s">
        <v>418</v>
      </c>
      <c r="AS16" s="2" t="s">
        <v>96</v>
      </c>
      <c r="AT16" s="2" t="s">
        <v>418</v>
      </c>
      <c r="AU16" s="2" t="s">
        <v>96</v>
      </c>
      <c r="AV16" s="2" t="s">
        <v>418</v>
      </c>
      <c r="AW16" s="2" t="s">
        <v>96</v>
      </c>
      <c r="AX16" s="2" t="s">
        <v>418</v>
      </c>
      <c r="AY16" s="2" t="s">
        <v>419</v>
      </c>
      <c r="AZ16" s="2" t="s">
        <v>115</v>
      </c>
      <c r="BA16" s="2" t="s">
        <v>115</v>
      </c>
      <c r="BB16" s="2">
        <v>4</v>
      </c>
      <c r="BC16" s="2">
        <v>40</v>
      </c>
      <c r="BD16" s="2" t="s">
        <v>420</v>
      </c>
      <c r="BE16" s="2" t="s">
        <v>115</v>
      </c>
      <c r="BF16" s="2">
        <v>4</v>
      </c>
      <c r="BG16" s="2">
        <v>45</v>
      </c>
      <c r="BH16" s="2" t="s">
        <v>421</v>
      </c>
      <c r="BI16" s="2" t="s">
        <v>115</v>
      </c>
      <c r="BJ16" s="2">
        <v>0</v>
      </c>
      <c r="BK16" s="2">
        <v>0</v>
      </c>
      <c r="BL16" s="2" t="s">
        <v>422</v>
      </c>
      <c r="BM16" s="2" t="s">
        <v>114</v>
      </c>
      <c r="BN16" s="2"/>
      <c r="BO16" s="2"/>
      <c r="BP16" s="2"/>
      <c r="BQ16" s="2" t="s">
        <v>115</v>
      </c>
      <c r="BR16" s="2" t="s">
        <v>423</v>
      </c>
      <c r="BS16" s="2">
        <v>0</v>
      </c>
      <c r="BT16" s="2">
        <v>0</v>
      </c>
      <c r="BU16" s="2" t="s">
        <v>424</v>
      </c>
      <c r="BV16" s="2" t="s">
        <v>115</v>
      </c>
      <c r="BW16" s="2">
        <v>5</v>
      </c>
      <c r="BX16" s="2">
        <v>51</v>
      </c>
      <c r="BY16" s="2" t="s">
        <v>425</v>
      </c>
      <c r="BZ16" s="2" t="s">
        <v>115</v>
      </c>
      <c r="CA16" s="2">
        <v>0</v>
      </c>
      <c r="CB16" s="2">
        <v>0</v>
      </c>
      <c r="CC16" s="2" t="s">
        <v>426</v>
      </c>
      <c r="CD16" s="2" t="s">
        <v>114</v>
      </c>
      <c r="CE16" s="2"/>
      <c r="CF16" s="2"/>
      <c r="CG16" s="2"/>
      <c r="CH16" s="2" t="s">
        <v>115</v>
      </c>
      <c r="CI16" s="2">
        <v>0</v>
      </c>
      <c r="CJ16" s="2">
        <v>0</v>
      </c>
      <c r="CK16" s="2" t="s">
        <v>422</v>
      </c>
      <c r="CL16" s="2" t="s">
        <v>115</v>
      </c>
      <c r="CM16" s="2">
        <v>5</v>
      </c>
      <c r="CN16" s="2">
        <v>38</v>
      </c>
      <c r="CO16" s="2" t="s">
        <v>427</v>
      </c>
      <c r="CP16" s="2" t="s">
        <v>115</v>
      </c>
      <c r="CQ16" s="2" t="s">
        <v>428</v>
      </c>
      <c r="CR16" s="2">
        <v>2</v>
      </c>
      <c r="CS16" s="2">
        <v>212</v>
      </c>
      <c r="CT16" s="2"/>
      <c r="CU16" s="2" t="s">
        <v>115</v>
      </c>
      <c r="CV16" s="2" t="s">
        <v>429</v>
      </c>
      <c r="CW16" s="2">
        <v>3</v>
      </c>
      <c r="CX16" s="2">
        <v>0</v>
      </c>
      <c r="CY16" s="2" t="s">
        <v>430</v>
      </c>
      <c r="CZ16" s="2" t="s">
        <v>115</v>
      </c>
      <c r="DA16" s="2" t="s">
        <v>431</v>
      </c>
      <c r="DB16" s="2">
        <v>3</v>
      </c>
      <c r="DC16" s="2">
        <v>51</v>
      </c>
      <c r="DD16" s="2" t="s">
        <v>432</v>
      </c>
      <c r="DE16" s="2" t="s">
        <v>97</v>
      </c>
      <c r="DF16" s="2"/>
      <c r="DG16" s="2" t="s">
        <v>99</v>
      </c>
      <c r="DH16" s="2" t="s">
        <v>100</v>
      </c>
      <c r="DI16" s="2" t="s">
        <v>101</v>
      </c>
      <c r="DJ16" s="2" t="s">
        <v>102</v>
      </c>
      <c r="DK16" s="2" t="s">
        <v>103</v>
      </c>
      <c r="DL16" s="2"/>
      <c r="DM16" s="2" t="s">
        <v>105</v>
      </c>
      <c r="DN16" s="2" t="s">
        <v>106</v>
      </c>
      <c r="DO16" s="2" t="s">
        <v>107</v>
      </c>
      <c r="DP16" s="2"/>
      <c r="DQ16" s="2" t="s">
        <v>109</v>
      </c>
      <c r="DR16" s="2" t="s">
        <v>110</v>
      </c>
      <c r="DS16" s="2"/>
      <c r="DT16" s="2" t="s">
        <v>112</v>
      </c>
      <c r="DU16" s="2" t="s">
        <v>433</v>
      </c>
      <c r="DV16" s="2">
        <v>75</v>
      </c>
      <c r="DW16" s="2" t="s">
        <v>434</v>
      </c>
      <c r="DX16" s="73">
        <v>549784</v>
      </c>
      <c r="DY16" s="74">
        <v>750.5</v>
      </c>
      <c r="DZ16" s="74">
        <f t="shared" si="3"/>
        <v>732.55696202531647</v>
      </c>
      <c r="EA16" s="94">
        <f t="shared" si="1"/>
        <v>15.635416666666666</v>
      </c>
      <c r="EB16" s="2" t="s">
        <v>184</v>
      </c>
      <c r="EC16" s="2" t="s">
        <v>120</v>
      </c>
      <c r="ED16" s="2" t="s">
        <v>116</v>
      </c>
      <c r="EE16" s="2" t="s">
        <v>116</v>
      </c>
      <c r="EF16" s="89">
        <f t="shared" si="2"/>
        <v>9.7201810165446802E-3</v>
      </c>
    </row>
    <row r="17" spans="1:136" ht="75" x14ac:dyDescent="0.25">
      <c r="A17" s="34" t="s">
        <v>335</v>
      </c>
      <c r="B17" s="2">
        <v>6</v>
      </c>
      <c r="C17" s="2">
        <v>538</v>
      </c>
      <c r="D17" s="2">
        <v>7</v>
      </c>
      <c r="E17" s="45">
        <f t="shared" si="0"/>
        <v>76.857142857142861</v>
      </c>
      <c r="F17" s="2" t="s">
        <v>517</v>
      </c>
      <c r="G17" s="2">
        <v>1</v>
      </c>
      <c r="H17" s="2">
        <v>42</v>
      </c>
      <c r="I17" s="2" t="s">
        <v>184</v>
      </c>
      <c r="J17" s="2"/>
      <c r="K17" s="2"/>
      <c r="L17" s="2" t="s">
        <v>114</v>
      </c>
      <c r="M17" s="2"/>
      <c r="N17" s="2"/>
      <c r="O17" s="2"/>
      <c r="P17" s="2"/>
      <c r="Q17" s="2"/>
      <c r="R17" s="2" t="s">
        <v>114</v>
      </c>
      <c r="S17" s="2"/>
      <c r="T17" s="2"/>
      <c r="U17" s="2"/>
      <c r="V17" s="2"/>
      <c r="W17" s="2"/>
      <c r="X17" s="2" t="s">
        <v>114</v>
      </c>
      <c r="Y17" s="2"/>
      <c r="Z17" s="2"/>
      <c r="AA17" s="2"/>
      <c r="AB17" s="2"/>
      <c r="AC17" s="2"/>
      <c r="AD17" s="2" t="s">
        <v>114</v>
      </c>
      <c r="AE17" s="2"/>
      <c r="AF17" s="2"/>
      <c r="AG17" s="2"/>
      <c r="AH17" s="2"/>
      <c r="AI17" s="2"/>
      <c r="AJ17" s="2"/>
      <c r="AK17" s="2"/>
      <c r="AL17" s="2"/>
      <c r="AM17" s="2"/>
      <c r="AN17" s="2" t="s">
        <v>115</v>
      </c>
      <c r="AO17" s="2">
        <v>7</v>
      </c>
      <c r="AP17" s="2">
        <v>68</v>
      </c>
      <c r="AQ17" s="2" t="s">
        <v>184</v>
      </c>
      <c r="AR17" s="2"/>
      <c r="AS17" s="2" t="s">
        <v>116</v>
      </c>
      <c r="AT17" s="2"/>
      <c r="AU17" s="2" t="s">
        <v>117</v>
      </c>
      <c r="AV17" s="2"/>
      <c r="AW17" s="2" t="s">
        <v>136</v>
      </c>
      <c r="AX17" s="2"/>
      <c r="AY17" s="2"/>
      <c r="AZ17" s="2" t="s">
        <v>115</v>
      </c>
      <c r="BA17" s="2" t="s">
        <v>115</v>
      </c>
      <c r="BB17" s="2">
        <v>1</v>
      </c>
      <c r="BC17" s="2">
        <v>49</v>
      </c>
      <c r="BD17" s="2" t="s">
        <v>336</v>
      </c>
      <c r="BE17" s="2" t="s">
        <v>115</v>
      </c>
      <c r="BF17" s="2">
        <v>1</v>
      </c>
      <c r="BG17" s="2">
        <v>49</v>
      </c>
      <c r="BH17" s="2" t="s">
        <v>337</v>
      </c>
      <c r="BI17" s="2" t="s">
        <v>114</v>
      </c>
      <c r="BJ17" s="2"/>
      <c r="BK17" s="2"/>
      <c r="BL17" s="2"/>
      <c r="BM17" s="2" t="s">
        <v>114</v>
      </c>
      <c r="BN17" s="2"/>
      <c r="BO17" s="2"/>
      <c r="BP17" s="2"/>
      <c r="BQ17" s="2" t="s">
        <v>114</v>
      </c>
      <c r="BR17" s="2"/>
      <c r="BS17" s="2"/>
      <c r="BT17" s="2"/>
      <c r="BU17" s="2"/>
      <c r="BV17" s="2" t="s">
        <v>115</v>
      </c>
      <c r="BW17" s="2">
        <v>1</v>
      </c>
      <c r="BX17" s="2">
        <v>85</v>
      </c>
      <c r="BY17" s="2" t="s">
        <v>338</v>
      </c>
      <c r="BZ17" s="2" t="s">
        <v>115</v>
      </c>
      <c r="CA17" s="2">
        <v>1</v>
      </c>
      <c r="CB17" s="2">
        <v>85</v>
      </c>
      <c r="CC17" s="2" t="s">
        <v>339</v>
      </c>
      <c r="CD17" s="2" t="s">
        <v>115</v>
      </c>
      <c r="CE17" s="2">
        <v>2</v>
      </c>
      <c r="CF17" s="2">
        <v>85</v>
      </c>
      <c r="CG17" s="2"/>
      <c r="CH17" s="2" t="s">
        <v>114</v>
      </c>
      <c r="CI17" s="2"/>
      <c r="CJ17" s="2"/>
      <c r="CK17" s="2"/>
      <c r="CL17" s="2" t="s">
        <v>114</v>
      </c>
      <c r="CM17" s="2"/>
      <c r="CN17" s="2"/>
      <c r="CO17" s="2"/>
      <c r="CP17" s="2" t="s">
        <v>114</v>
      </c>
      <c r="CQ17" s="2"/>
      <c r="CR17" s="2"/>
      <c r="CS17" s="2"/>
      <c r="CT17" s="2"/>
      <c r="CU17" s="2"/>
      <c r="CV17" s="2"/>
      <c r="CW17" s="2"/>
      <c r="CX17" s="2"/>
      <c r="CY17" s="2"/>
      <c r="CZ17" s="2"/>
      <c r="DA17" s="2"/>
      <c r="DB17" s="2"/>
      <c r="DC17" s="2"/>
      <c r="DD17" s="2"/>
      <c r="DE17" s="2" t="s">
        <v>97</v>
      </c>
      <c r="DF17" s="2"/>
      <c r="DG17" s="2" t="s">
        <v>99</v>
      </c>
      <c r="DH17" s="2"/>
      <c r="DI17" s="2" t="s">
        <v>101</v>
      </c>
      <c r="DJ17" s="2" t="s">
        <v>102</v>
      </c>
      <c r="DK17" s="2" t="s">
        <v>103</v>
      </c>
      <c r="DL17" s="2" t="s">
        <v>104</v>
      </c>
      <c r="DM17" s="2"/>
      <c r="DN17" s="2" t="s">
        <v>106</v>
      </c>
      <c r="DO17" s="2" t="s">
        <v>107</v>
      </c>
      <c r="DP17" s="2"/>
      <c r="DQ17" s="2" t="s">
        <v>109</v>
      </c>
      <c r="DR17" s="2" t="s">
        <v>110</v>
      </c>
      <c r="DS17" s="2" t="s">
        <v>111</v>
      </c>
      <c r="DT17" s="2" t="s">
        <v>112</v>
      </c>
      <c r="DU17" s="2"/>
      <c r="DV17" s="2">
        <v>95</v>
      </c>
      <c r="DW17" s="2"/>
      <c r="DX17" s="73">
        <v>36970</v>
      </c>
      <c r="DY17" s="74">
        <v>600.79999999999995</v>
      </c>
      <c r="DZ17" s="74">
        <f t="shared" si="3"/>
        <v>61.534620505992017</v>
      </c>
      <c r="EA17" s="94">
        <f t="shared" si="1"/>
        <v>85.828571428571422</v>
      </c>
      <c r="EB17" s="2" t="s">
        <v>184</v>
      </c>
      <c r="EC17" s="2" t="s">
        <v>116</v>
      </c>
      <c r="ED17" s="2" t="s">
        <v>117</v>
      </c>
      <c r="EE17" s="2" t="s">
        <v>136</v>
      </c>
      <c r="EF17" s="89">
        <f t="shared" si="2"/>
        <v>1.4552339734920205E-2</v>
      </c>
    </row>
    <row r="18" spans="1:136" ht="60" x14ac:dyDescent="0.25">
      <c r="A18" s="34" t="s">
        <v>354</v>
      </c>
      <c r="B18" s="2">
        <v>6</v>
      </c>
      <c r="C18" s="2">
        <v>1048</v>
      </c>
      <c r="D18" s="2">
        <v>8</v>
      </c>
      <c r="E18" s="45">
        <f t="shared" si="0"/>
        <v>131</v>
      </c>
      <c r="F18" s="2" t="s">
        <v>115</v>
      </c>
      <c r="G18" s="2">
        <v>1</v>
      </c>
      <c r="H18" s="2">
        <v>73</v>
      </c>
      <c r="I18" s="2" t="s">
        <v>116</v>
      </c>
      <c r="J18" s="2"/>
      <c r="K18" s="2" t="s">
        <v>355</v>
      </c>
      <c r="L18" s="2" t="s">
        <v>114</v>
      </c>
      <c r="M18" s="2"/>
      <c r="N18" s="2"/>
      <c r="O18" s="2"/>
      <c r="P18" s="2"/>
      <c r="Q18" s="2"/>
      <c r="R18" s="2" t="s">
        <v>114</v>
      </c>
      <c r="S18" s="2"/>
      <c r="T18" s="2"/>
      <c r="U18" s="2"/>
      <c r="V18" s="2"/>
      <c r="W18" s="2"/>
      <c r="X18" s="2" t="s">
        <v>114</v>
      </c>
      <c r="Y18" s="2"/>
      <c r="Z18" s="2"/>
      <c r="AA18" s="2"/>
      <c r="AB18" s="2"/>
      <c r="AC18" s="2"/>
      <c r="AD18" s="2" t="s">
        <v>114</v>
      </c>
      <c r="AE18" s="2"/>
      <c r="AF18" s="2"/>
      <c r="AG18" s="2"/>
      <c r="AH18" s="2"/>
      <c r="AI18" s="2"/>
      <c r="AJ18" s="2"/>
      <c r="AK18" s="2"/>
      <c r="AL18" s="2"/>
      <c r="AM18" s="2"/>
      <c r="AN18" s="2" t="s">
        <v>115</v>
      </c>
      <c r="AO18" s="2">
        <v>6</v>
      </c>
      <c r="AP18" s="2">
        <v>156</v>
      </c>
      <c r="AQ18" s="2" t="s">
        <v>96</v>
      </c>
      <c r="AR18" s="2" t="s">
        <v>356</v>
      </c>
      <c r="AS18" s="2" t="s">
        <v>116</v>
      </c>
      <c r="AT18" s="2"/>
      <c r="AU18" s="2" t="s">
        <v>96</v>
      </c>
      <c r="AV18" s="2" t="s">
        <v>357</v>
      </c>
      <c r="AW18" s="2" t="s">
        <v>96</v>
      </c>
      <c r="AX18" s="2" t="s">
        <v>358</v>
      </c>
      <c r="AY18" s="2" t="s">
        <v>359</v>
      </c>
      <c r="AZ18" s="2" t="s">
        <v>115</v>
      </c>
      <c r="BA18" s="2" t="s">
        <v>114</v>
      </c>
      <c r="BB18" s="2"/>
      <c r="BC18" s="2"/>
      <c r="BD18" s="2"/>
      <c r="BE18" s="2" t="s">
        <v>114</v>
      </c>
      <c r="BF18" s="2"/>
      <c r="BG18" s="2"/>
      <c r="BH18" s="2"/>
      <c r="BI18" s="2" t="s">
        <v>115</v>
      </c>
      <c r="BJ18" s="2">
        <v>1</v>
      </c>
      <c r="BK18" s="2">
        <v>138</v>
      </c>
      <c r="BL18" s="2" t="s">
        <v>360</v>
      </c>
      <c r="BM18" s="2" t="s">
        <v>114</v>
      </c>
      <c r="BN18" s="2"/>
      <c r="BO18" s="2"/>
      <c r="BP18" s="2"/>
      <c r="BQ18" s="2" t="s">
        <v>114</v>
      </c>
      <c r="BR18" s="2"/>
      <c r="BS18" s="2"/>
      <c r="BT18" s="2"/>
      <c r="BU18" s="2"/>
      <c r="BV18" s="2" t="s">
        <v>115</v>
      </c>
      <c r="BW18" s="2">
        <v>1</v>
      </c>
      <c r="BX18" s="2">
        <v>138</v>
      </c>
      <c r="BY18" s="2" t="s">
        <v>361</v>
      </c>
      <c r="BZ18" s="2" t="s">
        <v>114</v>
      </c>
      <c r="CA18" s="2"/>
      <c r="CB18" s="2"/>
      <c r="CC18" s="2"/>
      <c r="CD18" s="2" t="s">
        <v>115</v>
      </c>
      <c r="CE18" s="2">
        <v>1</v>
      </c>
      <c r="CF18" s="2">
        <v>222</v>
      </c>
      <c r="CG18" s="2"/>
      <c r="CH18" s="2" t="s">
        <v>115</v>
      </c>
      <c r="CI18" s="2">
        <v>1</v>
      </c>
      <c r="CJ18" s="2">
        <v>138</v>
      </c>
      <c r="CK18" s="2" t="s">
        <v>362</v>
      </c>
      <c r="CL18" s="2" t="s">
        <v>114</v>
      </c>
      <c r="CM18" s="2"/>
      <c r="CN18" s="2"/>
      <c r="CO18" s="2"/>
      <c r="CP18" s="2" t="s">
        <v>115</v>
      </c>
      <c r="CQ18" s="2" t="s">
        <v>363</v>
      </c>
      <c r="CR18" s="2">
        <v>1</v>
      </c>
      <c r="CS18" s="2">
        <v>57</v>
      </c>
      <c r="CT18" s="2"/>
      <c r="CU18" s="2" t="s">
        <v>115</v>
      </c>
      <c r="CV18" s="2" t="s">
        <v>364</v>
      </c>
      <c r="CW18" s="2">
        <v>1</v>
      </c>
      <c r="CX18" s="2">
        <v>38</v>
      </c>
      <c r="CY18" s="2"/>
      <c r="CZ18" s="2" t="s">
        <v>114</v>
      </c>
      <c r="DA18" s="2"/>
      <c r="DB18" s="2"/>
      <c r="DC18" s="2"/>
      <c r="DD18" s="2"/>
      <c r="DE18" s="2" t="s">
        <v>97</v>
      </c>
      <c r="DF18" s="2" t="s">
        <v>98</v>
      </c>
      <c r="DG18" s="2" t="s">
        <v>99</v>
      </c>
      <c r="DH18" s="2" t="s">
        <v>100</v>
      </c>
      <c r="DI18" s="2"/>
      <c r="DJ18" s="2" t="s">
        <v>102</v>
      </c>
      <c r="DK18" s="2" t="s">
        <v>103</v>
      </c>
      <c r="DL18" s="2" t="s">
        <v>104</v>
      </c>
      <c r="DM18" s="2" t="s">
        <v>105</v>
      </c>
      <c r="DN18" s="2"/>
      <c r="DO18" s="2" t="s">
        <v>107</v>
      </c>
      <c r="DP18" s="2"/>
      <c r="DQ18" s="2"/>
      <c r="DR18" s="2" t="s">
        <v>110</v>
      </c>
      <c r="DS18" s="2" t="s">
        <v>111</v>
      </c>
      <c r="DT18" s="2" t="s">
        <v>112</v>
      </c>
      <c r="DU18" s="2" t="s">
        <v>365</v>
      </c>
      <c r="DV18" s="2">
        <v>50</v>
      </c>
      <c r="DW18" s="2" t="s">
        <v>366</v>
      </c>
      <c r="DX18" s="73">
        <v>77090</v>
      </c>
      <c r="DY18" s="74">
        <v>1145.0999999999999</v>
      </c>
      <c r="DZ18" s="74">
        <f t="shared" si="3"/>
        <v>67.321631298576548</v>
      </c>
      <c r="EA18" s="94">
        <f t="shared" si="1"/>
        <v>143.13749999999999</v>
      </c>
      <c r="EB18" s="2" t="s">
        <v>116</v>
      </c>
      <c r="EC18" s="2" t="s">
        <v>116</v>
      </c>
      <c r="ED18" s="2" t="s">
        <v>116</v>
      </c>
      <c r="EE18" s="2" t="s">
        <v>116</v>
      </c>
      <c r="EF18" s="89">
        <f t="shared" si="2"/>
        <v>1.3594499935140744E-2</v>
      </c>
    </row>
    <row r="19" spans="1:136" ht="75" x14ac:dyDescent="0.25">
      <c r="A19" s="34" t="s">
        <v>243</v>
      </c>
      <c r="B19" s="2">
        <v>6</v>
      </c>
      <c r="C19" s="2">
        <v>688</v>
      </c>
      <c r="D19" s="2">
        <v>9</v>
      </c>
      <c r="E19" s="45">
        <f t="shared" si="0"/>
        <v>76.444444444444443</v>
      </c>
      <c r="F19" s="2" t="s">
        <v>114</v>
      </c>
      <c r="G19" s="2"/>
      <c r="H19" s="2"/>
      <c r="I19" s="2"/>
      <c r="J19" s="2"/>
      <c r="K19" s="2"/>
      <c r="L19" s="2" t="s">
        <v>114</v>
      </c>
      <c r="M19" s="2"/>
      <c r="N19" s="2"/>
      <c r="O19" s="2"/>
      <c r="P19" s="2"/>
      <c r="Q19" s="2"/>
      <c r="R19" s="2" t="s">
        <v>114</v>
      </c>
      <c r="S19" s="2"/>
      <c r="T19" s="2"/>
      <c r="U19" s="2"/>
      <c r="V19" s="2"/>
      <c r="W19" s="2"/>
      <c r="X19" s="2" t="s">
        <v>114</v>
      </c>
      <c r="Y19" s="2"/>
      <c r="Z19" s="2"/>
      <c r="AA19" s="2"/>
      <c r="AB19" s="2"/>
      <c r="AC19" s="2"/>
      <c r="AD19" s="2" t="s">
        <v>114</v>
      </c>
      <c r="AE19" s="2"/>
      <c r="AF19" s="2"/>
      <c r="AG19" s="2"/>
      <c r="AH19" s="2"/>
      <c r="AI19" s="2"/>
      <c r="AJ19" s="2"/>
      <c r="AK19" s="2"/>
      <c r="AL19" s="2"/>
      <c r="AM19" s="2"/>
      <c r="AN19" s="4" t="s">
        <v>115</v>
      </c>
      <c r="AO19" s="2">
        <v>9</v>
      </c>
      <c r="AP19" s="2">
        <v>100</v>
      </c>
      <c r="AQ19" s="2" t="s">
        <v>120</v>
      </c>
      <c r="AR19" s="2"/>
      <c r="AS19" s="2" t="s">
        <v>116</v>
      </c>
      <c r="AT19" s="2"/>
      <c r="AU19" s="2" t="s">
        <v>117</v>
      </c>
      <c r="AV19" s="2"/>
      <c r="AW19" s="2" t="s">
        <v>136</v>
      </c>
      <c r="AX19" s="2"/>
      <c r="AY19" s="2"/>
      <c r="AZ19" s="2" t="s">
        <v>115</v>
      </c>
      <c r="BA19" s="2" t="s">
        <v>115</v>
      </c>
      <c r="BB19" s="2">
        <v>2</v>
      </c>
      <c r="BC19" s="2">
        <v>30</v>
      </c>
      <c r="BD19" s="2"/>
      <c r="BE19" s="2" t="s">
        <v>115</v>
      </c>
      <c r="BF19" s="2">
        <v>2</v>
      </c>
      <c r="BG19" s="2">
        <v>20</v>
      </c>
      <c r="BH19" s="2"/>
      <c r="BI19" s="2" t="s">
        <v>115</v>
      </c>
      <c r="BJ19" s="2">
        <v>2</v>
      </c>
      <c r="BK19" s="2">
        <v>3</v>
      </c>
      <c r="BL19" s="2" t="s">
        <v>244</v>
      </c>
      <c r="BM19" s="2" t="s">
        <v>115</v>
      </c>
      <c r="BN19" s="2">
        <v>2</v>
      </c>
      <c r="BO19" s="2">
        <v>30</v>
      </c>
      <c r="BP19" s="2" t="s">
        <v>245</v>
      </c>
      <c r="BQ19" s="2" t="s">
        <v>114</v>
      </c>
      <c r="BR19" s="2"/>
      <c r="BS19" s="2"/>
      <c r="BT19" s="2"/>
      <c r="BU19" s="2"/>
      <c r="BV19" s="2" t="s">
        <v>115</v>
      </c>
      <c r="BW19" s="2">
        <v>1</v>
      </c>
      <c r="BX19" s="2">
        <v>20</v>
      </c>
      <c r="BY19" s="2" t="s">
        <v>246</v>
      </c>
      <c r="BZ19" s="2" t="s">
        <v>114</v>
      </c>
      <c r="CA19" s="2"/>
      <c r="CB19" s="2"/>
      <c r="CC19" s="2"/>
      <c r="CD19" s="2" t="s">
        <v>114</v>
      </c>
      <c r="CE19" s="2"/>
      <c r="CF19" s="2"/>
      <c r="CG19" s="2"/>
      <c r="CH19" s="2" t="s">
        <v>115</v>
      </c>
      <c r="CI19" s="2">
        <v>2</v>
      </c>
      <c r="CJ19" s="2">
        <v>10</v>
      </c>
      <c r="CK19" s="2" t="s">
        <v>247</v>
      </c>
      <c r="CL19" s="2" t="s">
        <v>114</v>
      </c>
      <c r="CM19" s="2"/>
      <c r="CN19" s="2"/>
      <c r="CO19" s="2"/>
      <c r="CP19" s="2" t="s">
        <v>114</v>
      </c>
      <c r="CQ19" s="2"/>
      <c r="CR19" s="2"/>
      <c r="CS19" s="2"/>
      <c r="CT19" s="2"/>
      <c r="CU19" s="2"/>
      <c r="CV19" s="2"/>
      <c r="CW19" s="2"/>
      <c r="CX19" s="2"/>
      <c r="CY19" s="2"/>
      <c r="CZ19" s="2"/>
      <c r="DA19" s="2"/>
      <c r="DB19" s="2"/>
      <c r="DC19" s="2"/>
      <c r="DD19" s="2"/>
      <c r="DE19" s="2" t="s">
        <v>97</v>
      </c>
      <c r="DF19" s="2" t="s">
        <v>98</v>
      </c>
      <c r="DG19" s="2" t="s">
        <v>99</v>
      </c>
      <c r="DH19" s="2"/>
      <c r="DI19" s="2"/>
      <c r="DJ19" s="2" t="s">
        <v>102</v>
      </c>
      <c r="DK19" s="2"/>
      <c r="DL19" s="2" t="s">
        <v>104</v>
      </c>
      <c r="DM19" s="2"/>
      <c r="DN19" s="2"/>
      <c r="DO19" s="2" t="s">
        <v>107</v>
      </c>
      <c r="DP19" s="2" t="s">
        <v>108</v>
      </c>
      <c r="DQ19" s="2" t="s">
        <v>109</v>
      </c>
      <c r="DR19" s="2"/>
      <c r="DS19" s="2" t="s">
        <v>111</v>
      </c>
      <c r="DT19" s="2" t="s">
        <v>112</v>
      </c>
      <c r="DU19" s="2"/>
      <c r="DV19" s="2">
        <v>70</v>
      </c>
      <c r="DW19" s="2"/>
      <c r="DX19" s="73">
        <v>37607</v>
      </c>
      <c r="DY19" s="74">
        <v>889.6</v>
      </c>
      <c r="DZ19" s="74">
        <f t="shared" si="3"/>
        <v>42.274055755395679</v>
      </c>
      <c r="EA19" s="94">
        <f t="shared" si="1"/>
        <v>98.844444444444449</v>
      </c>
      <c r="EB19" s="2" t="s">
        <v>120</v>
      </c>
      <c r="EC19" s="2" t="s">
        <v>116</v>
      </c>
      <c r="ED19" s="2" t="s">
        <v>117</v>
      </c>
      <c r="EE19" s="2" t="s">
        <v>136</v>
      </c>
      <c r="EF19" s="89">
        <f t="shared" si="2"/>
        <v>1.8294466455713032E-2</v>
      </c>
    </row>
    <row r="20" spans="1:136" ht="60" x14ac:dyDescent="0.25">
      <c r="A20" s="34" t="s">
        <v>454</v>
      </c>
      <c r="B20" s="2">
        <v>6</v>
      </c>
      <c r="C20" s="2">
        <v>714</v>
      </c>
      <c r="D20" s="2">
        <v>8</v>
      </c>
      <c r="E20" s="45">
        <f t="shared" si="0"/>
        <v>89.25</v>
      </c>
      <c r="F20" s="2" t="s">
        <v>114</v>
      </c>
      <c r="G20" s="2"/>
      <c r="H20" s="2"/>
      <c r="I20" s="2"/>
      <c r="J20" s="2"/>
      <c r="K20" s="2"/>
      <c r="L20" s="2" t="s">
        <v>114</v>
      </c>
      <c r="M20" s="2"/>
      <c r="N20" s="2"/>
      <c r="O20" s="2"/>
      <c r="P20" s="2"/>
      <c r="Q20" s="2"/>
      <c r="R20" s="2" t="s">
        <v>114</v>
      </c>
      <c r="S20" s="2"/>
      <c r="T20" s="2"/>
      <c r="U20" s="2"/>
      <c r="V20" s="2"/>
      <c r="W20" s="2"/>
      <c r="X20" s="2" t="s">
        <v>114</v>
      </c>
      <c r="Y20" s="2"/>
      <c r="Z20" s="2"/>
      <c r="AA20" s="2"/>
      <c r="AB20" s="2"/>
      <c r="AC20" s="2"/>
      <c r="AD20" s="2" t="s">
        <v>114</v>
      </c>
      <c r="AE20" s="2"/>
      <c r="AF20" s="2"/>
      <c r="AG20" s="2"/>
      <c r="AH20" s="2"/>
      <c r="AI20" s="2"/>
      <c r="AJ20" s="2"/>
      <c r="AK20" s="2"/>
      <c r="AL20" s="2"/>
      <c r="AM20" s="2"/>
      <c r="AN20" s="4" t="s">
        <v>115</v>
      </c>
      <c r="AO20" s="2">
        <v>8</v>
      </c>
      <c r="AP20" s="2">
        <v>55</v>
      </c>
      <c r="AQ20" s="2" t="s">
        <v>116</v>
      </c>
      <c r="AR20" s="2"/>
      <c r="AS20" s="2" t="s">
        <v>117</v>
      </c>
      <c r="AT20" s="2"/>
      <c r="AU20" s="2" t="s">
        <v>136</v>
      </c>
      <c r="AV20" s="2"/>
      <c r="AW20" s="2" t="s">
        <v>136</v>
      </c>
      <c r="AX20" s="2"/>
      <c r="AY20" s="2" t="s">
        <v>329</v>
      </c>
      <c r="AZ20" s="2" t="s">
        <v>115</v>
      </c>
      <c r="BA20" s="2" t="s">
        <v>115</v>
      </c>
      <c r="BB20" s="2">
        <v>3</v>
      </c>
      <c r="BC20" s="2">
        <v>17</v>
      </c>
      <c r="BD20" s="2"/>
      <c r="BE20" s="2" t="s">
        <v>115</v>
      </c>
      <c r="BF20" s="2">
        <v>3</v>
      </c>
      <c r="BG20" s="2">
        <v>7</v>
      </c>
      <c r="BH20" s="2"/>
      <c r="BI20" s="2" t="s">
        <v>114</v>
      </c>
      <c r="BJ20" s="2"/>
      <c r="BK20" s="2"/>
      <c r="BL20" s="2"/>
      <c r="BM20" s="2" t="s">
        <v>115</v>
      </c>
      <c r="BN20" s="2">
        <v>3</v>
      </c>
      <c r="BO20" s="2">
        <v>17</v>
      </c>
      <c r="BP20" s="2"/>
      <c r="BQ20" s="2" t="s">
        <v>114</v>
      </c>
      <c r="BR20" s="2"/>
      <c r="BS20" s="2"/>
      <c r="BT20" s="2"/>
      <c r="BU20" s="2"/>
      <c r="BV20" s="2" t="s">
        <v>115</v>
      </c>
      <c r="BW20" s="2">
        <v>1</v>
      </c>
      <c r="BX20" s="2">
        <v>6</v>
      </c>
      <c r="BY20" s="2"/>
      <c r="BZ20" s="2" t="s">
        <v>114</v>
      </c>
      <c r="CA20" s="2"/>
      <c r="CB20" s="2"/>
      <c r="CC20" s="2"/>
      <c r="CD20" s="2" t="s">
        <v>115</v>
      </c>
      <c r="CE20" s="2">
        <v>1</v>
      </c>
      <c r="CF20" s="2">
        <v>55</v>
      </c>
      <c r="CG20" s="2"/>
      <c r="CH20" s="2" t="s">
        <v>115</v>
      </c>
      <c r="CI20" s="2">
        <v>2</v>
      </c>
      <c r="CJ20" s="2">
        <v>6</v>
      </c>
      <c r="CK20" s="2"/>
      <c r="CL20" s="2" t="s">
        <v>114</v>
      </c>
      <c r="CM20" s="2"/>
      <c r="CN20" s="2"/>
      <c r="CO20" s="2"/>
      <c r="CP20" s="2" t="s">
        <v>114</v>
      </c>
      <c r="CQ20" s="2"/>
      <c r="CR20" s="2"/>
      <c r="CS20" s="2"/>
      <c r="CT20" s="2"/>
      <c r="CU20" s="2"/>
      <c r="CV20" s="2"/>
      <c r="CW20" s="2"/>
      <c r="CX20" s="2"/>
      <c r="CY20" s="2"/>
      <c r="CZ20" s="2"/>
      <c r="DA20" s="2"/>
      <c r="DB20" s="2"/>
      <c r="DC20" s="2"/>
      <c r="DD20" s="2"/>
      <c r="DE20" s="2" t="s">
        <v>97</v>
      </c>
      <c r="DF20" s="2" t="s">
        <v>98</v>
      </c>
      <c r="DG20" s="2"/>
      <c r="DH20" s="2"/>
      <c r="DI20" s="2"/>
      <c r="DJ20" s="2" t="s">
        <v>102</v>
      </c>
      <c r="DK20" s="2" t="s">
        <v>103</v>
      </c>
      <c r="DL20" s="2" t="s">
        <v>104</v>
      </c>
      <c r="DM20" s="2"/>
      <c r="DN20" s="2"/>
      <c r="DO20" s="2" t="s">
        <v>107</v>
      </c>
      <c r="DP20" s="2" t="s">
        <v>108</v>
      </c>
      <c r="DQ20" s="2"/>
      <c r="DR20" s="2"/>
      <c r="DS20" s="2" t="s">
        <v>111</v>
      </c>
      <c r="DT20" s="2"/>
      <c r="DU20" s="2"/>
      <c r="DV20" s="2">
        <v>95</v>
      </c>
      <c r="DW20" s="2"/>
      <c r="DX20" s="73">
        <v>65439</v>
      </c>
      <c r="DY20" s="74">
        <v>483.3</v>
      </c>
      <c r="DZ20" s="74">
        <f t="shared" si="3"/>
        <v>135.40037243947859</v>
      </c>
      <c r="EA20" s="94">
        <f t="shared" si="1"/>
        <v>60.412500000000001</v>
      </c>
      <c r="EB20" s="2" t="s">
        <v>116</v>
      </c>
      <c r="EC20" s="2" t="s">
        <v>117</v>
      </c>
      <c r="ED20" s="2" t="s">
        <v>136</v>
      </c>
      <c r="EE20" s="2" t="s">
        <v>136</v>
      </c>
      <c r="EF20" s="89">
        <f t="shared" si="2"/>
        <v>1.0910924677944345E-2</v>
      </c>
    </row>
    <row r="21" spans="1:136" ht="105" x14ac:dyDescent="0.25">
      <c r="A21" s="34" t="s">
        <v>185</v>
      </c>
      <c r="B21" s="2">
        <v>6</v>
      </c>
      <c r="C21" s="2">
        <v>954</v>
      </c>
      <c r="D21" s="2">
        <v>19</v>
      </c>
      <c r="E21" s="45">
        <f t="shared" si="0"/>
        <v>50.210526315789473</v>
      </c>
      <c r="F21" s="2" t="s">
        <v>114</v>
      </c>
      <c r="G21" s="2"/>
      <c r="H21" s="2"/>
      <c r="I21" s="2"/>
      <c r="J21" s="2"/>
      <c r="K21" s="2"/>
      <c r="L21" s="2" t="s">
        <v>114</v>
      </c>
      <c r="M21" s="2"/>
      <c r="N21" s="2"/>
      <c r="O21" s="2"/>
      <c r="P21" s="2"/>
      <c r="Q21" s="2"/>
      <c r="R21" s="2" t="s">
        <v>114</v>
      </c>
      <c r="S21" s="2"/>
      <c r="T21" s="2"/>
      <c r="U21" s="2"/>
      <c r="V21" s="2"/>
      <c r="W21" s="2"/>
      <c r="X21" s="2" t="s">
        <v>114</v>
      </c>
      <c r="Y21" s="2"/>
      <c r="Z21" s="2"/>
      <c r="AA21" s="2"/>
      <c r="AB21" s="2"/>
      <c r="AC21" s="2"/>
      <c r="AD21" s="2" t="s">
        <v>114</v>
      </c>
      <c r="AE21" s="2"/>
      <c r="AF21" s="2"/>
      <c r="AG21" s="2"/>
      <c r="AH21" s="2"/>
      <c r="AI21" s="2"/>
      <c r="AJ21" s="2"/>
      <c r="AK21" s="2"/>
      <c r="AL21" s="2"/>
      <c r="AM21" s="2"/>
      <c r="AN21" s="4" t="s">
        <v>115</v>
      </c>
      <c r="AO21" s="2">
        <v>18</v>
      </c>
      <c r="AP21" s="2">
        <v>53</v>
      </c>
      <c r="AQ21" s="2" t="s">
        <v>120</v>
      </c>
      <c r="AR21" s="2"/>
      <c r="AS21" s="2" t="s">
        <v>116</v>
      </c>
      <c r="AT21" s="2"/>
      <c r="AU21" s="2" t="s">
        <v>117</v>
      </c>
      <c r="AV21" s="2"/>
      <c r="AW21" s="2" t="s">
        <v>136</v>
      </c>
      <c r="AX21" s="2"/>
      <c r="AY21" s="2"/>
      <c r="AZ21" s="2" t="s">
        <v>115</v>
      </c>
      <c r="BA21" s="2" t="s">
        <v>114</v>
      </c>
      <c r="BB21" s="2"/>
      <c r="BC21" s="2"/>
      <c r="BD21" s="2"/>
      <c r="BE21" s="2" t="s">
        <v>114</v>
      </c>
      <c r="BF21" s="2"/>
      <c r="BG21" s="2"/>
      <c r="BH21" s="2"/>
      <c r="BI21" s="2" t="s">
        <v>114</v>
      </c>
      <c r="BJ21" s="2"/>
      <c r="BK21" s="2"/>
      <c r="BL21" s="2"/>
      <c r="BM21" s="2" t="s">
        <v>114</v>
      </c>
      <c r="BN21" s="2"/>
      <c r="BO21" s="2"/>
      <c r="BP21" s="2"/>
      <c r="BQ21" s="2" t="s">
        <v>115</v>
      </c>
      <c r="BR21" s="2" t="s">
        <v>186</v>
      </c>
      <c r="BS21" s="2">
        <v>1</v>
      </c>
      <c r="BT21" s="2">
        <v>40</v>
      </c>
      <c r="BU21" s="2"/>
      <c r="BV21" s="2" t="s">
        <v>115</v>
      </c>
      <c r="BW21" s="2">
        <v>2</v>
      </c>
      <c r="BX21" s="2">
        <v>20</v>
      </c>
      <c r="BY21" s="2" t="s">
        <v>187</v>
      </c>
      <c r="BZ21" s="2" t="s">
        <v>114</v>
      </c>
      <c r="CA21" s="2"/>
      <c r="CB21" s="2"/>
      <c r="CC21" s="2"/>
      <c r="CD21" s="2" t="s">
        <v>114</v>
      </c>
      <c r="CE21" s="2"/>
      <c r="CF21" s="2"/>
      <c r="CG21" s="2"/>
      <c r="CH21" s="2" t="s">
        <v>115</v>
      </c>
      <c r="CI21" s="2">
        <v>1</v>
      </c>
      <c r="CJ21" s="2">
        <v>38</v>
      </c>
      <c r="CK21" s="2" t="s">
        <v>188</v>
      </c>
      <c r="CL21" s="2" t="s">
        <v>114</v>
      </c>
      <c r="CM21" s="2"/>
      <c r="CN21" s="2"/>
      <c r="CO21" s="2"/>
      <c r="CP21" s="2" t="s">
        <v>115</v>
      </c>
      <c r="CQ21" s="2" t="s">
        <v>189</v>
      </c>
      <c r="CR21" s="2">
        <v>2</v>
      </c>
      <c r="CS21" s="2">
        <v>20</v>
      </c>
      <c r="CT21" s="2"/>
      <c r="CU21" s="2" t="s">
        <v>115</v>
      </c>
      <c r="CV21" s="2" t="s">
        <v>190</v>
      </c>
      <c r="CW21" s="2">
        <v>18</v>
      </c>
      <c r="CX21" s="2">
        <v>1</v>
      </c>
      <c r="CY21" s="2" t="s">
        <v>191</v>
      </c>
      <c r="CZ21" s="2" t="s">
        <v>114</v>
      </c>
      <c r="DA21" s="2"/>
      <c r="DB21" s="2"/>
      <c r="DC21" s="2"/>
      <c r="DD21" s="2"/>
      <c r="DE21" s="2" t="s">
        <v>97</v>
      </c>
      <c r="DF21" s="2" t="s">
        <v>98</v>
      </c>
      <c r="DG21" s="2" t="s">
        <v>99</v>
      </c>
      <c r="DH21" s="2" t="s">
        <v>100</v>
      </c>
      <c r="DI21" s="2"/>
      <c r="DJ21" s="2" t="s">
        <v>102</v>
      </c>
      <c r="DK21" s="2" t="s">
        <v>103</v>
      </c>
      <c r="DL21" s="2" t="s">
        <v>104</v>
      </c>
      <c r="DM21" s="2" t="s">
        <v>105</v>
      </c>
      <c r="DN21" s="2" t="s">
        <v>106</v>
      </c>
      <c r="DO21" s="2" t="s">
        <v>107</v>
      </c>
      <c r="DP21" s="2" t="s">
        <v>108</v>
      </c>
      <c r="DQ21" s="2" t="s">
        <v>109</v>
      </c>
      <c r="DR21" s="2" t="s">
        <v>110</v>
      </c>
      <c r="DS21" s="2" t="s">
        <v>111</v>
      </c>
      <c r="DT21" s="2" t="s">
        <v>112</v>
      </c>
      <c r="DU21" s="2" t="s">
        <v>192</v>
      </c>
      <c r="DV21" s="2">
        <v>50</v>
      </c>
      <c r="DW21" s="2"/>
      <c r="DX21" s="73">
        <v>82001</v>
      </c>
      <c r="DY21" s="74">
        <v>1012.4</v>
      </c>
      <c r="DZ21" s="74">
        <f t="shared" si="3"/>
        <v>80.996641643619128</v>
      </c>
      <c r="EA21" s="94">
        <f t="shared" si="1"/>
        <v>53.284210526315789</v>
      </c>
      <c r="EB21" s="2" t="s">
        <v>120</v>
      </c>
      <c r="EC21" s="2" t="s">
        <v>116</v>
      </c>
      <c r="ED21" s="2" t="s">
        <v>117</v>
      </c>
      <c r="EE21" s="2" t="s">
        <v>136</v>
      </c>
      <c r="EF21" s="89">
        <f t="shared" si="2"/>
        <v>1.1634004463360203E-2</v>
      </c>
    </row>
    <row r="22" spans="1:136" ht="75" x14ac:dyDescent="0.25">
      <c r="A22" s="34" t="s">
        <v>415</v>
      </c>
      <c r="B22" s="2">
        <v>3</v>
      </c>
      <c r="C22" s="2">
        <v>1725</v>
      </c>
      <c r="D22" s="2">
        <v>27</v>
      </c>
      <c r="E22" s="45">
        <f t="shared" si="0"/>
        <v>63.888888888888886</v>
      </c>
      <c r="F22" s="2" t="s">
        <v>115</v>
      </c>
      <c r="G22" s="2">
        <v>1</v>
      </c>
      <c r="H22" s="2">
        <v>420</v>
      </c>
      <c r="I22" s="2" t="s">
        <v>127</v>
      </c>
      <c r="J22" s="2"/>
      <c r="K22" s="2"/>
      <c r="L22" s="2" t="s">
        <v>114</v>
      </c>
      <c r="M22" s="2"/>
      <c r="N22" s="2"/>
      <c r="O22" s="2"/>
      <c r="P22" s="2" t="s">
        <v>334</v>
      </c>
      <c r="Q22" s="2"/>
      <c r="R22" s="2" t="s">
        <v>114</v>
      </c>
      <c r="S22" s="2"/>
      <c r="T22" s="2"/>
      <c r="U22" s="2"/>
      <c r="V22" s="2"/>
      <c r="W22" s="2"/>
      <c r="X22" s="2" t="s">
        <v>114</v>
      </c>
      <c r="Y22" s="2"/>
      <c r="Z22" s="2"/>
      <c r="AA22" s="2"/>
      <c r="AB22" s="2"/>
      <c r="AC22" s="2"/>
      <c r="AD22" s="2" t="s">
        <v>115</v>
      </c>
      <c r="AE22" s="2">
        <v>9</v>
      </c>
      <c r="AF22" s="2">
        <v>41</v>
      </c>
      <c r="AG22" s="2" t="s">
        <v>116</v>
      </c>
      <c r="AH22" s="2"/>
      <c r="AI22" s="2" t="s">
        <v>117</v>
      </c>
      <c r="AJ22" s="2"/>
      <c r="AK22" s="2" t="s">
        <v>136</v>
      </c>
      <c r="AL22" s="2"/>
      <c r="AM22" s="2"/>
      <c r="AN22" s="2" t="s">
        <v>115</v>
      </c>
      <c r="AO22" s="2">
        <v>5</v>
      </c>
      <c r="AP22" s="2">
        <v>75</v>
      </c>
      <c r="AQ22" s="2" t="s">
        <v>180</v>
      </c>
      <c r="AR22" s="2"/>
      <c r="AS22" s="2" t="s">
        <v>116</v>
      </c>
      <c r="AT22" s="2"/>
      <c r="AU22" s="2" t="s">
        <v>117</v>
      </c>
      <c r="AV22" s="2"/>
      <c r="AW22" s="2" t="s">
        <v>136</v>
      </c>
      <c r="AX22" s="2"/>
      <c r="AY22" s="2"/>
      <c r="AZ22" s="2" t="s">
        <v>115</v>
      </c>
      <c r="BA22" s="2" t="s">
        <v>115</v>
      </c>
      <c r="BB22" s="2">
        <v>1</v>
      </c>
      <c r="BC22" s="2">
        <v>25</v>
      </c>
      <c r="BD22" s="2"/>
      <c r="BE22" s="2" t="s">
        <v>115</v>
      </c>
      <c r="BF22" s="2">
        <v>1</v>
      </c>
      <c r="BG22" s="2">
        <v>25</v>
      </c>
      <c r="BH22" s="2"/>
      <c r="BI22" s="2" t="s">
        <v>114</v>
      </c>
      <c r="BJ22" s="2"/>
      <c r="BK22" s="2"/>
      <c r="BL22" s="2"/>
      <c r="BM22" s="2" t="s">
        <v>115</v>
      </c>
      <c r="BN22" s="2">
        <v>1</v>
      </c>
      <c r="BO22" s="2">
        <v>25</v>
      </c>
      <c r="BP22" s="2"/>
      <c r="BQ22" s="2" t="s">
        <v>114</v>
      </c>
      <c r="BR22" s="2"/>
      <c r="BS22" s="2"/>
      <c r="BT22" s="2"/>
      <c r="BU22" s="2"/>
      <c r="BV22" s="2" t="s">
        <v>115</v>
      </c>
      <c r="BW22" s="2">
        <v>1</v>
      </c>
      <c r="BX22" s="2">
        <v>50</v>
      </c>
      <c r="BY22" s="2"/>
      <c r="BZ22" s="2" t="s">
        <v>114</v>
      </c>
      <c r="CA22" s="2"/>
      <c r="CB22" s="2"/>
      <c r="CC22" s="2"/>
      <c r="CD22" s="2" t="s">
        <v>115</v>
      </c>
      <c r="CE22" s="2">
        <v>6</v>
      </c>
      <c r="CF22" s="2">
        <v>110</v>
      </c>
      <c r="CG22" s="2"/>
      <c r="CH22" s="2" t="s">
        <v>114</v>
      </c>
      <c r="CI22" s="2"/>
      <c r="CJ22" s="2"/>
      <c r="CK22" s="2"/>
      <c r="CL22" s="2" t="s">
        <v>114</v>
      </c>
      <c r="CM22" s="2"/>
      <c r="CN22" s="2"/>
      <c r="CO22" s="2"/>
      <c r="CP22" s="2" t="s">
        <v>114</v>
      </c>
      <c r="CQ22" s="2"/>
      <c r="CR22" s="2"/>
      <c r="CS22" s="2"/>
      <c r="CT22" s="2"/>
      <c r="CU22" s="2"/>
      <c r="CV22" s="2"/>
      <c r="CW22" s="2"/>
      <c r="CX22" s="2"/>
      <c r="CY22" s="2"/>
      <c r="CZ22" s="2"/>
      <c r="DA22" s="2"/>
      <c r="DB22" s="2"/>
      <c r="DC22" s="2"/>
      <c r="DD22" s="2"/>
      <c r="DE22" s="2" t="s">
        <v>97</v>
      </c>
      <c r="DF22" s="2" t="s">
        <v>98</v>
      </c>
      <c r="DG22" s="2"/>
      <c r="DH22" s="2"/>
      <c r="DI22" s="2"/>
      <c r="DJ22" s="2" t="s">
        <v>102</v>
      </c>
      <c r="DK22" s="2" t="s">
        <v>103</v>
      </c>
      <c r="DL22" s="2"/>
      <c r="DM22" s="2" t="s">
        <v>105</v>
      </c>
      <c r="DN22" s="2" t="s">
        <v>106</v>
      </c>
      <c r="DO22" s="2" t="s">
        <v>107</v>
      </c>
      <c r="DP22" s="2"/>
      <c r="DQ22" s="2" t="s">
        <v>109</v>
      </c>
      <c r="DR22" s="2"/>
      <c r="DS22" s="2" t="s">
        <v>111</v>
      </c>
      <c r="DT22" s="2" t="s">
        <v>112</v>
      </c>
      <c r="DU22" s="2"/>
      <c r="DV22" s="2">
        <v>75</v>
      </c>
      <c r="DW22" s="2"/>
      <c r="DX22" s="73">
        <v>270738</v>
      </c>
      <c r="DY22" s="74">
        <v>545.5</v>
      </c>
      <c r="DZ22" s="74">
        <f t="shared" si="3"/>
        <v>496.31164069660861</v>
      </c>
      <c r="EA22" s="94">
        <f t="shared" si="1"/>
        <v>20.203703703703702</v>
      </c>
      <c r="EB22" s="75" t="s">
        <v>518</v>
      </c>
      <c r="EC22" s="2" t="s">
        <v>116</v>
      </c>
      <c r="ED22" s="2" t="s">
        <v>117</v>
      </c>
      <c r="EE22" s="2" t="s">
        <v>136</v>
      </c>
      <c r="EF22" s="89">
        <f t="shared" si="2"/>
        <v>6.3714735279125946E-3</v>
      </c>
    </row>
    <row r="23" spans="1:136" ht="75" x14ac:dyDescent="0.25">
      <c r="A23" s="34" t="s">
        <v>211</v>
      </c>
      <c r="B23" s="2">
        <v>3</v>
      </c>
      <c r="C23" s="2">
        <v>5379</v>
      </c>
      <c r="D23" s="2">
        <v>58</v>
      </c>
      <c r="E23" s="45">
        <f t="shared" si="0"/>
        <v>92.741379310344826</v>
      </c>
      <c r="F23" s="2" t="s">
        <v>115</v>
      </c>
      <c r="G23" s="2">
        <v>3</v>
      </c>
      <c r="H23" s="2">
        <v>185</v>
      </c>
      <c r="I23" s="2" t="s">
        <v>184</v>
      </c>
      <c r="J23" s="2"/>
      <c r="K23" s="2" t="s">
        <v>212</v>
      </c>
      <c r="L23" s="2" t="s">
        <v>115</v>
      </c>
      <c r="M23" s="2">
        <v>7</v>
      </c>
      <c r="N23" s="2">
        <v>50</v>
      </c>
      <c r="O23" s="2" t="s">
        <v>117</v>
      </c>
      <c r="P23" s="2" t="s">
        <v>213</v>
      </c>
      <c r="Q23" s="2" t="s">
        <v>214</v>
      </c>
      <c r="R23" s="2" t="s">
        <v>114</v>
      </c>
      <c r="S23" s="2"/>
      <c r="T23" s="2"/>
      <c r="U23" s="2"/>
      <c r="V23" s="2"/>
      <c r="W23" s="2"/>
      <c r="X23" s="2" t="s">
        <v>114</v>
      </c>
      <c r="Y23" s="2"/>
      <c r="Z23" s="2"/>
      <c r="AA23" s="2"/>
      <c r="AB23" s="2"/>
      <c r="AC23" s="2"/>
      <c r="AD23" s="2" t="s">
        <v>115</v>
      </c>
      <c r="AE23" s="2">
        <v>37</v>
      </c>
      <c r="AF23" s="2">
        <v>45</v>
      </c>
      <c r="AG23" s="2" t="s">
        <v>117</v>
      </c>
      <c r="AH23" s="2" t="s">
        <v>215</v>
      </c>
      <c r="AI23" s="2" t="s">
        <v>136</v>
      </c>
      <c r="AJ23" s="2" t="s">
        <v>216</v>
      </c>
      <c r="AK23" s="2" t="s">
        <v>96</v>
      </c>
      <c r="AL23" s="2" t="s">
        <v>217</v>
      </c>
      <c r="AM23" s="2" t="s">
        <v>218</v>
      </c>
      <c r="AN23" s="2" t="s">
        <v>114</v>
      </c>
      <c r="AO23" s="2"/>
      <c r="AP23" s="2"/>
      <c r="AQ23" s="2"/>
      <c r="AR23" s="2"/>
      <c r="AS23" s="2"/>
      <c r="AT23" s="2"/>
      <c r="AU23" s="2"/>
      <c r="AV23" s="2"/>
      <c r="AW23" s="2"/>
      <c r="AX23" s="2"/>
      <c r="AY23" s="2"/>
      <c r="AZ23" s="2" t="s">
        <v>115</v>
      </c>
      <c r="BA23" s="2" t="s">
        <v>115</v>
      </c>
      <c r="BB23" s="2">
        <v>2</v>
      </c>
      <c r="BC23" s="2">
        <v>28</v>
      </c>
      <c r="BD23" s="2"/>
      <c r="BE23" s="2" t="s">
        <v>115</v>
      </c>
      <c r="BF23" s="2">
        <v>1</v>
      </c>
      <c r="BG23" s="2">
        <v>28</v>
      </c>
      <c r="BH23" s="2" t="s">
        <v>219</v>
      </c>
      <c r="BI23" s="2" t="s">
        <v>115</v>
      </c>
      <c r="BJ23" s="2">
        <v>1</v>
      </c>
      <c r="BK23" s="2">
        <v>21</v>
      </c>
      <c r="BL23" s="2"/>
      <c r="BM23" s="2" t="s">
        <v>114</v>
      </c>
      <c r="BN23" s="2"/>
      <c r="BO23" s="2"/>
      <c r="BP23" s="2"/>
      <c r="BQ23" s="2" t="s">
        <v>114</v>
      </c>
      <c r="BR23" s="2"/>
      <c r="BS23" s="2"/>
      <c r="BT23" s="2"/>
      <c r="BU23" s="2"/>
      <c r="BV23" s="2" t="s">
        <v>115</v>
      </c>
      <c r="BW23" s="2">
        <v>5</v>
      </c>
      <c r="BX23" s="2">
        <v>34</v>
      </c>
      <c r="BY23" s="2"/>
      <c r="BZ23" s="2" t="s">
        <v>114</v>
      </c>
      <c r="CA23" s="2"/>
      <c r="CB23" s="2"/>
      <c r="CC23" s="2"/>
      <c r="CD23" s="2" t="s">
        <v>114</v>
      </c>
      <c r="CE23" s="2"/>
      <c r="CF23" s="2"/>
      <c r="CG23" s="2"/>
      <c r="CH23" s="2" t="s">
        <v>115</v>
      </c>
      <c r="CI23" s="2">
        <v>3</v>
      </c>
      <c r="CJ23" s="2">
        <v>28</v>
      </c>
      <c r="CK23" s="2"/>
      <c r="CL23" s="2" t="s">
        <v>114</v>
      </c>
      <c r="CM23" s="2"/>
      <c r="CN23" s="2"/>
      <c r="CO23" s="2"/>
      <c r="CP23" s="2" t="s">
        <v>115</v>
      </c>
      <c r="CQ23" s="2" t="s">
        <v>220</v>
      </c>
      <c r="CR23" s="2">
        <v>1</v>
      </c>
      <c r="CS23" s="2">
        <v>55</v>
      </c>
      <c r="CT23" s="2"/>
      <c r="CU23" s="2" t="s">
        <v>115</v>
      </c>
      <c r="CV23" s="2" t="s">
        <v>221</v>
      </c>
      <c r="CW23" s="2">
        <v>3</v>
      </c>
      <c r="CX23" s="2">
        <v>185</v>
      </c>
      <c r="CY23" s="2"/>
      <c r="CZ23" s="2" t="s">
        <v>115</v>
      </c>
      <c r="DA23" s="2" t="s">
        <v>222</v>
      </c>
      <c r="DB23" s="2">
        <v>3</v>
      </c>
      <c r="DC23" s="2">
        <v>20</v>
      </c>
      <c r="DD23" s="2" t="s">
        <v>223</v>
      </c>
      <c r="DE23" s="2" t="s">
        <v>97</v>
      </c>
      <c r="DF23" s="2" t="s">
        <v>98</v>
      </c>
      <c r="DG23" s="2"/>
      <c r="DH23" s="2"/>
      <c r="DI23" s="2"/>
      <c r="DJ23" s="2" t="s">
        <v>102</v>
      </c>
      <c r="DK23" s="2" t="s">
        <v>103</v>
      </c>
      <c r="DL23" s="2" t="s">
        <v>104</v>
      </c>
      <c r="DM23" s="2" t="s">
        <v>105</v>
      </c>
      <c r="DN23" s="2"/>
      <c r="DO23" s="2" t="s">
        <v>107</v>
      </c>
      <c r="DP23" s="2"/>
      <c r="DQ23" s="2" t="s">
        <v>109</v>
      </c>
      <c r="DR23" s="2" t="s">
        <v>110</v>
      </c>
      <c r="DS23" s="2" t="s">
        <v>111</v>
      </c>
      <c r="DT23" s="2" t="s">
        <v>112</v>
      </c>
      <c r="DU23" s="2"/>
      <c r="DV23" s="2">
        <v>75</v>
      </c>
      <c r="DW23" s="2"/>
      <c r="DX23" s="73">
        <v>289234</v>
      </c>
      <c r="DY23" s="74">
        <v>524.9</v>
      </c>
      <c r="DZ23" s="74">
        <f t="shared" si="3"/>
        <v>551.02686225947798</v>
      </c>
      <c r="EA23" s="94">
        <f t="shared" si="1"/>
        <v>9.0499999999999989</v>
      </c>
      <c r="EB23" s="2" t="s">
        <v>184</v>
      </c>
      <c r="EC23" s="2" t="s">
        <v>117</v>
      </c>
      <c r="ED23" s="2" t="s">
        <v>136</v>
      </c>
      <c r="EE23" s="73" t="s">
        <v>591</v>
      </c>
      <c r="EF23" s="89">
        <f t="shared" si="2"/>
        <v>1.8597398646078952E-2</v>
      </c>
    </row>
    <row r="24" spans="1:136" ht="90" x14ac:dyDescent="0.25">
      <c r="A24" s="34" t="s">
        <v>255</v>
      </c>
      <c r="B24" s="2" t="s">
        <v>456</v>
      </c>
      <c r="C24" s="2">
        <v>10778</v>
      </c>
      <c r="D24" s="2">
        <v>67</v>
      </c>
      <c r="E24" s="45">
        <f t="shared" si="0"/>
        <v>160.86567164179104</v>
      </c>
      <c r="F24" s="2" t="s">
        <v>115</v>
      </c>
      <c r="G24" s="2">
        <v>2</v>
      </c>
      <c r="H24" s="2">
        <v>500</v>
      </c>
      <c r="I24" s="2" t="s">
        <v>127</v>
      </c>
      <c r="J24" s="2"/>
      <c r="K24" s="2" t="s">
        <v>256</v>
      </c>
      <c r="L24" s="2" t="s">
        <v>114</v>
      </c>
      <c r="M24" s="2"/>
      <c r="N24" s="2"/>
      <c r="O24" s="2"/>
      <c r="P24" s="2"/>
      <c r="Q24" s="2"/>
      <c r="R24" s="2" t="s">
        <v>114</v>
      </c>
      <c r="S24" s="2"/>
      <c r="T24" s="2"/>
      <c r="U24" s="2"/>
      <c r="V24" s="2"/>
      <c r="W24" s="2"/>
      <c r="X24" s="2" t="s">
        <v>114</v>
      </c>
      <c r="Y24" s="2"/>
      <c r="Z24" s="2"/>
      <c r="AA24" s="2"/>
      <c r="AB24" s="2"/>
      <c r="AC24" s="2"/>
      <c r="AD24" s="2" t="s">
        <v>114</v>
      </c>
      <c r="AE24" s="2"/>
      <c r="AF24" s="2"/>
      <c r="AG24" s="2"/>
      <c r="AH24" s="2"/>
      <c r="AI24" s="2"/>
      <c r="AJ24" s="2"/>
      <c r="AK24" s="2"/>
      <c r="AL24" s="2"/>
      <c r="AM24" s="2"/>
      <c r="AN24" s="2" t="s">
        <v>115</v>
      </c>
      <c r="AO24" s="2">
        <v>66</v>
      </c>
      <c r="AP24" s="2">
        <v>130</v>
      </c>
      <c r="AQ24" s="2" t="s">
        <v>134</v>
      </c>
      <c r="AR24" s="2"/>
      <c r="AS24" s="2" t="s">
        <v>120</v>
      </c>
      <c r="AT24" s="2"/>
      <c r="AU24" s="2" t="s">
        <v>116</v>
      </c>
      <c r="AV24" s="2"/>
      <c r="AW24" s="2" t="s">
        <v>116</v>
      </c>
      <c r="AX24" s="2"/>
      <c r="AY24" s="2" t="s">
        <v>257</v>
      </c>
      <c r="AZ24" s="2" t="s">
        <v>115</v>
      </c>
      <c r="BA24" s="2" t="s">
        <v>115</v>
      </c>
      <c r="BB24" s="2">
        <v>3</v>
      </c>
      <c r="BC24" s="2">
        <v>20</v>
      </c>
      <c r="BD24" s="2" t="s">
        <v>258</v>
      </c>
      <c r="BE24" s="2" t="s">
        <v>115</v>
      </c>
      <c r="BF24" s="2">
        <v>1</v>
      </c>
      <c r="BG24" s="2">
        <v>26</v>
      </c>
      <c r="BH24" s="2" t="s">
        <v>259</v>
      </c>
      <c r="BI24" s="2" t="s">
        <v>115</v>
      </c>
      <c r="BJ24" s="2">
        <v>1</v>
      </c>
      <c r="BK24" s="2">
        <v>15</v>
      </c>
      <c r="BL24" s="2" t="s">
        <v>260</v>
      </c>
      <c r="BM24" s="2" t="s">
        <v>114</v>
      </c>
      <c r="BN24" s="2"/>
      <c r="BO24" s="2"/>
      <c r="BP24" s="2"/>
      <c r="BQ24" s="2" t="s">
        <v>114</v>
      </c>
      <c r="BR24" s="2"/>
      <c r="BS24" s="2"/>
      <c r="BT24" s="2"/>
      <c r="BU24" s="2"/>
      <c r="BV24" s="2" t="s">
        <v>115</v>
      </c>
      <c r="BW24" s="2">
        <v>3</v>
      </c>
      <c r="BX24" s="2">
        <v>92</v>
      </c>
      <c r="BY24" s="2"/>
      <c r="BZ24" s="2" t="s">
        <v>115</v>
      </c>
      <c r="CA24" s="2">
        <v>1</v>
      </c>
      <c r="CB24" s="2">
        <v>130</v>
      </c>
      <c r="CC24" s="2" t="s">
        <v>261</v>
      </c>
      <c r="CD24" s="2" t="s">
        <v>114</v>
      </c>
      <c r="CE24" s="2"/>
      <c r="CF24" s="2"/>
      <c r="CG24" s="2"/>
      <c r="CH24" s="2" t="s">
        <v>115</v>
      </c>
      <c r="CI24" s="2">
        <v>3</v>
      </c>
      <c r="CJ24" s="2">
        <v>80</v>
      </c>
      <c r="CK24" s="2"/>
      <c r="CL24" s="2" t="s">
        <v>115</v>
      </c>
      <c r="CM24" s="2">
        <v>2</v>
      </c>
      <c r="CN24" s="2">
        <v>58</v>
      </c>
      <c r="CO24" s="2" t="s">
        <v>262</v>
      </c>
      <c r="CP24" s="2" t="s">
        <v>115</v>
      </c>
      <c r="CQ24" s="2" t="s">
        <v>263</v>
      </c>
      <c r="CR24" s="2">
        <v>8</v>
      </c>
      <c r="CS24" s="2">
        <v>55</v>
      </c>
      <c r="CT24" s="2" t="s">
        <v>264</v>
      </c>
      <c r="CU24" s="2" t="s">
        <v>114</v>
      </c>
      <c r="CV24" s="2"/>
      <c r="CW24" s="2"/>
      <c r="CX24" s="2"/>
      <c r="CY24" s="2"/>
      <c r="CZ24" s="2"/>
      <c r="DA24" s="2"/>
      <c r="DB24" s="2"/>
      <c r="DC24" s="2"/>
      <c r="DD24" s="2"/>
      <c r="DE24" s="2" t="s">
        <v>97</v>
      </c>
      <c r="DF24" s="2" t="s">
        <v>98</v>
      </c>
      <c r="DG24" s="2"/>
      <c r="DH24" s="2"/>
      <c r="DI24" s="2"/>
      <c r="DJ24" s="2" t="s">
        <v>102</v>
      </c>
      <c r="DK24" s="2" t="s">
        <v>103</v>
      </c>
      <c r="DL24" s="2" t="s">
        <v>104</v>
      </c>
      <c r="DM24" s="2" t="s">
        <v>105</v>
      </c>
      <c r="DN24" s="2"/>
      <c r="DO24" s="2" t="s">
        <v>107</v>
      </c>
      <c r="DP24" s="2"/>
      <c r="DQ24" s="2" t="s">
        <v>109</v>
      </c>
      <c r="DR24" s="2" t="s">
        <v>110</v>
      </c>
      <c r="DS24" s="2" t="s">
        <v>111</v>
      </c>
      <c r="DT24" s="2" t="s">
        <v>112</v>
      </c>
      <c r="DU24" s="2" t="s">
        <v>265</v>
      </c>
      <c r="DV24" s="2">
        <v>100</v>
      </c>
      <c r="DW24" s="2" t="s">
        <v>266</v>
      </c>
      <c r="DX24" s="73">
        <v>576720</v>
      </c>
      <c r="DY24" s="74">
        <v>183.8</v>
      </c>
      <c r="DZ24" s="74">
        <f t="shared" si="3"/>
        <v>3137.7584330794339</v>
      </c>
      <c r="EA24" s="94">
        <f t="shared" si="1"/>
        <v>2.7432835820895525</v>
      </c>
      <c r="EB24" s="2" t="s">
        <v>127</v>
      </c>
      <c r="EC24" s="2" t="s">
        <v>120</v>
      </c>
      <c r="ED24" s="2" t="s">
        <v>116</v>
      </c>
      <c r="EE24" s="2" t="s">
        <v>116</v>
      </c>
      <c r="EF24" s="89">
        <f t="shared" si="2"/>
        <v>1.8688444999306421E-2</v>
      </c>
    </row>
    <row r="25" spans="1:136" ht="60" x14ac:dyDescent="0.25">
      <c r="A25" s="34" t="s">
        <v>384</v>
      </c>
      <c r="B25" s="2">
        <v>6</v>
      </c>
      <c r="C25" s="2">
        <v>485</v>
      </c>
      <c r="D25" s="2">
        <v>6</v>
      </c>
      <c r="E25" s="45">
        <f t="shared" si="0"/>
        <v>80.833333333333329</v>
      </c>
      <c r="F25" s="2" t="s">
        <v>114</v>
      </c>
      <c r="G25" s="2"/>
      <c r="H25" s="2"/>
      <c r="I25" s="2"/>
      <c r="J25" s="2"/>
      <c r="K25" s="2"/>
      <c r="L25" s="2" t="s">
        <v>114</v>
      </c>
      <c r="M25" s="2"/>
      <c r="N25" s="2"/>
      <c r="O25" s="2"/>
      <c r="P25" s="2"/>
      <c r="Q25" s="2"/>
      <c r="R25" s="2" t="s">
        <v>114</v>
      </c>
      <c r="S25" s="2"/>
      <c r="T25" s="2"/>
      <c r="U25" s="2"/>
      <c r="V25" s="2"/>
      <c r="W25" s="2"/>
      <c r="X25" s="2" t="s">
        <v>114</v>
      </c>
      <c r="Y25" s="2"/>
      <c r="Z25" s="2"/>
      <c r="AA25" s="2"/>
      <c r="AB25" s="2"/>
      <c r="AC25" s="2"/>
      <c r="AD25" s="2" t="s">
        <v>114</v>
      </c>
      <c r="AE25" s="2"/>
      <c r="AF25" s="2"/>
      <c r="AG25" s="2"/>
      <c r="AH25" s="2"/>
      <c r="AI25" s="2"/>
      <c r="AJ25" s="2"/>
      <c r="AK25" s="2"/>
      <c r="AL25" s="2"/>
      <c r="AM25" s="2"/>
      <c r="AN25" s="4" t="s">
        <v>115</v>
      </c>
      <c r="AO25" s="2">
        <v>6</v>
      </c>
      <c r="AP25" s="2">
        <v>80</v>
      </c>
      <c r="AQ25" s="2" t="s">
        <v>96</v>
      </c>
      <c r="AR25" s="2" t="s">
        <v>388</v>
      </c>
      <c r="AS25" s="2" t="s">
        <v>117</v>
      </c>
      <c r="AT25" s="2"/>
      <c r="AU25" s="2" t="s">
        <v>96</v>
      </c>
      <c r="AV25" s="2" t="s">
        <v>387</v>
      </c>
      <c r="AW25" s="2" t="s">
        <v>136</v>
      </c>
      <c r="AX25" s="2"/>
      <c r="AY25" s="2"/>
      <c r="AZ25" s="2" t="s">
        <v>114</v>
      </c>
      <c r="BA25" s="2"/>
      <c r="BB25" s="2"/>
      <c r="BC25" s="2"/>
      <c r="BD25" s="2"/>
      <c r="BE25" s="2"/>
      <c r="BF25" s="2"/>
      <c r="BG25" s="2"/>
      <c r="BH25" s="2"/>
      <c r="BI25" s="2"/>
      <c r="BJ25" s="2"/>
      <c r="BK25" s="2"/>
      <c r="BL25" s="2"/>
      <c r="BM25" s="2"/>
      <c r="BN25" s="2"/>
      <c r="BO25" s="2"/>
      <c r="BP25" s="2"/>
      <c r="BQ25" s="2"/>
      <c r="BR25" s="2"/>
      <c r="BS25" s="2"/>
      <c r="BT25" s="2"/>
      <c r="BU25" s="2"/>
      <c r="BV25" s="2" t="s">
        <v>115</v>
      </c>
      <c r="BW25" s="2">
        <v>1</v>
      </c>
      <c r="BX25" s="2">
        <v>80</v>
      </c>
      <c r="BY25" s="2" t="s">
        <v>389</v>
      </c>
      <c r="BZ25" s="2" t="s">
        <v>114</v>
      </c>
      <c r="CA25" s="2"/>
      <c r="CB25" s="2"/>
      <c r="CC25" s="2"/>
      <c r="CD25" s="2" t="s">
        <v>115</v>
      </c>
      <c r="CE25" s="2">
        <v>3</v>
      </c>
      <c r="CF25" s="2">
        <v>80</v>
      </c>
      <c r="CG25" s="2" t="s">
        <v>390</v>
      </c>
      <c r="CH25" s="2" t="s">
        <v>114</v>
      </c>
      <c r="CI25" s="2"/>
      <c r="CJ25" s="2"/>
      <c r="CK25" s="2"/>
      <c r="CL25" s="2" t="s">
        <v>114</v>
      </c>
      <c r="CM25" s="2"/>
      <c r="CN25" s="2"/>
      <c r="CO25" s="2"/>
      <c r="CP25" s="2" t="s">
        <v>114</v>
      </c>
      <c r="CQ25" s="2"/>
      <c r="CR25" s="2"/>
      <c r="CS25" s="2"/>
      <c r="CT25" s="2"/>
      <c r="CU25" s="2"/>
      <c r="CV25" s="2"/>
      <c r="CW25" s="2"/>
      <c r="CX25" s="2"/>
      <c r="CY25" s="2"/>
      <c r="CZ25" s="2"/>
      <c r="DA25" s="2"/>
      <c r="DB25" s="2"/>
      <c r="DC25" s="2"/>
      <c r="DD25" s="2"/>
      <c r="DE25" s="2" t="s">
        <v>97</v>
      </c>
      <c r="DF25" s="2" t="s">
        <v>98</v>
      </c>
      <c r="DG25" s="2"/>
      <c r="DH25" s="2"/>
      <c r="DI25" s="2" t="s">
        <v>101</v>
      </c>
      <c r="DJ25" s="2" t="s">
        <v>102</v>
      </c>
      <c r="DK25" s="2" t="s">
        <v>103</v>
      </c>
      <c r="DL25" s="2" t="s">
        <v>104</v>
      </c>
      <c r="DM25" s="2" t="s">
        <v>105</v>
      </c>
      <c r="DN25" s="2" t="s">
        <v>106</v>
      </c>
      <c r="DO25" s="2" t="s">
        <v>107</v>
      </c>
      <c r="DP25" s="2"/>
      <c r="DQ25" s="2" t="s">
        <v>109</v>
      </c>
      <c r="DR25" s="2" t="s">
        <v>110</v>
      </c>
      <c r="DS25" s="2"/>
      <c r="DT25" s="2" t="s">
        <v>112</v>
      </c>
      <c r="DU25" s="2"/>
      <c r="DV25" s="2">
        <v>80</v>
      </c>
      <c r="DW25" s="2" t="s">
        <v>391</v>
      </c>
      <c r="DX25" s="73">
        <v>30198</v>
      </c>
      <c r="DY25" s="74">
        <v>826.9</v>
      </c>
      <c r="DZ25" s="74">
        <f t="shared" si="3"/>
        <v>36.519530777603094</v>
      </c>
      <c r="EA25" s="94">
        <f t="shared" si="1"/>
        <v>137.81666666666666</v>
      </c>
      <c r="EB25" s="75" t="s">
        <v>574</v>
      </c>
      <c r="EC25" s="2" t="s">
        <v>117</v>
      </c>
      <c r="ED25" s="73" t="s">
        <v>586</v>
      </c>
      <c r="EE25" s="2" t="s">
        <v>136</v>
      </c>
      <c r="EF25" s="89">
        <f t="shared" si="2"/>
        <v>1.6060666269289356E-2</v>
      </c>
    </row>
    <row r="26" spans="1:136" ht="60" x14ac:dyDescent="0.25">
      <c r="A26" s="34" t="s">
        <v>300</v>
      </c>
      <c r="B26" s="2">
        <v>3</v>
      </c>
      <c r="C26" s="2">
        <v>3524</v>
      </c>
      <c r="D26" s="2">
        <v>33</v>
      </c>
      <c r="E26" s="45">
        <f t="shared" si="0"/>
        <v>106.78787878787878</v>
      </c>
      <c r="F26" s="2" t="s">
        <v>115</v>
      </c>
      <c r="G26" s="2">
        <v>3</v>
      </c>
      <c r="H26" s="2">
        <v>331</v>
      </c>
      <c r="I26" s="2" t="s">
        <v>116</v>
      </c>
      <c r="J26" s="2"/>
      <c r="K26" s="2"/>
      <c r="L26" s="2" t="s">
        <v>114</v>
      </c>
      <c r="M26" s="2"/>
      <c r="N26" s="2"/>
      <c r="O26" s="2"/>
      <c r="P26" s="2"/>
      <c r="Q26" s="2"/>
      <c r="R26" s="2" t="s">
        <v>114</v>
      </c>
      <c r="S26" s="2"/>
      <c r="T26" s="2"/>
      <c r="U26" s="2"/>
      <c r="V26" s="2"/>
      <c r="W26" s="2"/>
      <c r="X26" s="2" t="s">
        <v>114</v>
      </c>
      <c r="Y26" s="2"/>
      <c r="Z26" s="2"/>
      <c r="AA26" s="2"/>
      <c r="AB26" s="2"/>
      <c r="AC26" s="2"/>
      <c r="AD26" s="2" t="s">
        <v>114</v>
      </c>
      <c r="AE26" s="2"/>
      <c r="AF26" s="2"/>
      <c r="AG26" s="2"/>
      <c r="AH26" s="2"/>
      <c r="AI26" s="2"/>
      <c r="AJ26" s="2"/>
      <c r="AK26" s="2"/>
      <c r="AL26" s="2"/>
      <c r="AM26" s="2"/>
      <c r="AN26" s="2" t="s">
        <v>115</v>
      </c>
      <c r="AO26" s="2">
        <v>25</v>
      </c>
      <c r="AP26" s="2">
        <v>86</v>
      </c>
      <c r="AQ26" s="2" t="s">
        <v>116</v>
      </c>
      <c r="AR26" s="2"/>
      <c r="AS26" s="2" t="s">
        <v>96</v>
      </c>
      <c r="AT26" s="2" t="s">
        <v>301</v>
      </c>
      <c r="AU26" s="2" t="s">
        <v>96</v>
      </c>
      <c r="AV26" s="2" t="s">
        <v>302</v>
      </c>
      <c r="AW26" s="2" t="s">
        <v>136</v>
      </c>
      <c r="AX26" s="2"/>
      <c r="AY26" s="2"/>
      <c r="AZ26" s="2" t="s">
        <v>115</v>
      </c>
      <c r="BA26" s="2" t="s">
        <v>115</v>
      </c>
      <c r="BB26" s="2">
        <v>3</v>
      </c>
      <c r="BC26" s="2">
        <v>24</v>
      </c>
      <c r="BD26" s="2" t="s">
        <v>303</v>
      </c>
      <c r="BE26" s="2" t="s">
        <v>115</v>
      </c>
      <c r="BF26" s="2">
        <v>3</v>
      </c>
      <c r="BG26" s="2">
        <v>4</v>
      </c>
      <c r="BH26" s="2"/>
      <c r="BI26" s="2" t="s">
        <v>115</v>
      </c>
      <c r="BJ26" s="2">
        <v>3</v>
      </c>
      <c r="BK26" s="2">
        <v>3</v>
      </c>
      <c r="BL26" s="2"/>
      <c r="BM26" s="2" t="s">
        <v>114</v>
      </c>
      <c r="BN26" s="2"/>
      <c r="BO26" s="2"/>
      <c r="BP26" s="2"/>
      <c r="BQ26" s="2" t="s">
        <v>114</v>
      </c>
      <c r="BR26" s="2"/>
      <c r="BS26" s="2"/>
      <c r="BT26" s="2"/>
      <c r="BU26" s="2"/>
      <c r="BV26" s="2" t="s">
        <v>115</v>
      </c>
      <c r="BW26" s="2">
        <v>2</v>
      </c>
      <c r="BX26" s="2">
        <v>123</v>
      </c>
      <c r="BY26" s="2"/>
      <c r="BZ26" s="2" t="s">
        <v>115</v>
      </c>
      <c r="CA26" s="2">
        <v>2</v>
      </c>
      <c r="CB26" s="2">
        <v>76</v>
      </c>
      <c r="CC26" s="2"/>
      <c r="CD26" s="2" t="s">
        <v>114</v>
      </c>
      <c r="CE26" s="2"/>
      <c r="CF26" s="2"/>
      <c r="CG26" s="2"/>
      <c r="CH26" s="2" t="s">
        <v>115</v>
      </c>
      <c r="CI26" s="2">
        <v>6</v>
      </c>
      <c r="CJ26" s="2">
        <v>84</v>
      </c>
      <c r="CK26" s="2"/>
      <c r="CL26" s="2" t="s">
        <v>114</v>
      </c>
      <c r="CM26" s="2"/>
      <c r="CN26" s="2"/>
      <c r="CO26" s="2"/>
      <c r="CP26" s="2" t="s">
        <v>115</v>
      </c>
      <c r="CQ26" s="2" t="s">
        <v>304</v>
      </c>
      <c r="CR26" s="2">
        <v>1</v>
      </c>
      <c r="CS26" s="2">
        <v>52</v>
      </c>
      <c r="CT26" s="2"/>
      <c r="CU26" s="2" t="s">
        <v>114</v>
      </c>
      <c r="CV26" s="2"/>
      <c r="CW26" s="2"/>
      <c r="CX26" s="2"/>
      <c r="CY26" s="2"/>
      <c r="CZ26" s="2"/>
      <c r="DA26" s="2"/>
      <c r="DB26" s="2"/>
      <c r="DC26" s="2"/>
      <c r="DD26" s="2"/>
      <c r="DE26" s="2" t="s">
        <v>97</v>
      </c>
      <c r="DF26" s="2" t="s">
        <v>98</v>
      </c>
      <c r="DG26" s="2" t="s">
        <v>99</v>
      </c>
      <c r="DH26" s="2"/>
      <c r="DI26" s="2" t="s">
        <v>101</v>
      </c>
      <c r="DJ26" s="2" t="s">
        <v>102</v>
      </c>
      <c r="DK26" s="2" t="s">
        <v>103</v>
      </c>
      <c r="DL26" s="2" t="s">
        <v>104</v>
      </c>
      <c r="DM26" s="2" t="s">
        <v>105</v>
      </c>
      <c r="DN26" s="2" t="s">
        <v>106</v>
      </c>
      <c r="DO26" s="2" t="s">
        <v>107</v>
      </c>
      <c r="DP26" s="2"/>
      <c r="DQ26" s="2" t="s">
        <v>109</v>
      </c>
      <c r="DR26" s="2" t="s">
        <v>110</v>
      </c>
      <c r="DS26" s="2" t="s">
        <v>111</v>
      </c>
      <c r="DT26" s="2" t="s">
        <v>112</v>
      </c>
      <c r="DU26" s="2" t="s">
        <v>305</v>
      </c>
      <c r="DV26" s="2">
        <v>100</v>
      </c>
      <c r="DW26" s="2"/>
      <c r="DX26" s="73">
        <v>267571</v>
      </c>
      <c r="DY26" s="74">
        <v>798.9</v>
      </c>
      <c r="DZ26" s="74">
        <f t="shared" si="3"/>
        <v>334.92427087244965</v>
      </c>
      <c r="EA26" s="94">
        <f t="shared" si="1"/>
        <v>24.209090909090907</v>
      </c>
      <c r="EB26" s="2" t="s">
        <v>116</v>
      </c>
      <c r="EC26" s="2" t="s">
        <v>117</v>
      </c>
      <c r="ED26" s="73" t="s">
        <v>586</v>
      </c>
      <c r="EE26" s="2" t="s">
        <v>136</v>
      </c>
      <c r="EF26" s="89">
        <f t="shared" si="2"/>
        <v>1.3170336097708646E-2</v>
      </c>
    </row>
    <row r="27" spans="1:136" ht="75" x14ac:dyDescent="0.25">
      <c r="A27" s="34" t="s">
        <v>234</v>
      </c>
      <c r="B27" s="2">
        <v>4</v>
      </c>
      <c r="C27" s="2">
        <v>1661</v>
      </c>
      <c r="D27" s="2">
        <v>15</v>
      </c>
      <c r="E27" s="45">
        <f t="shared" si="0"/>
        <v>110.73333333333333</v>
      </c>
      <c r="F27" s="2" t="s">
        <v>114</v>
      </c>
      <c r="G27" s="2"/>
      <c r="H27" s="2"/>
      <c r="I27" s="2"/>
      <c r="J27" s="2"/>
      <c r="K27" s="2"/>
      <c r="L27" s="2" t="s">
        <v>114</v>
      </c>
      <c r="M27" s="2"/>
      <c r="N27" s="2"/>
      <c r="O27" s="2"/>
      <c r="P27" s="2"/>
      <c r="Q27" s="2"/>
      <c r="R27" s="2" t="s">
        <v>114</v>
      </c>
      <c r="S27" s="2"/>
      <c r="T27" s="2"/>
      <c r="U27" s="2"/>
      <c r="V27" s="2"/>
      <c r="W27" s="2"/>
      <c r="X27" s="2" t="s">
        <v>114</v>
      </c>
      <c r="Y27" s="2"/>
      <c r="Z27" s="2"/>
      <c r="AA27" s="2"/>
      <c r="AB27" s="2"/>
      <c r="AC27" s="2"/>
      <c r="AD27" s="2" t="s">
        <v>114</v>
      </c>
      <c r="AE27" s="2"/>
      <c r="AF27" s="2"/>
      <c r="AG27" s="2"/>
      <c r="AH27" s="2"/>
      <c r="AI27" s="2"/>
      <c r="AJ27" s="2"/>
      <c r="AK27" s="2"/>
      <c r="AL27" s="2"/>
      <c r="AM27" s="2"/>
      <c r="AN27" s="4" t="s">
        <v>115</v>
      </c>
      <c r="AO27" s="2">
        <v>15</v>
      </c>
      <c r="AP27" s="2">
        <v>180</v>
      </c>
      <c r="AQ27" s="2" t="s">
        <v>180</v>
      </c>
      <c r="AR27" s="2"/>
      <c r="AS27" s="2" t="s">
        <v>116</v>
      </c>
      <c r="AT27" s="2"/>
      <c r="AU27" s="2" t="s">
        <v>117</v>
      </c>
      <c r="AV27" s="2"/>
      <c r="AW27" s="2" t="s">
        <v>117</v>
      </c>
      <c r="AX27" s="2"/>
      <c r="AY27" s="2"/>
      <c r="AZ27" s="2" t="s">
        <v>115</v>
      </c>
      <c r="BA27" s="2" t="s">
        <v>115</v>
      </c>
      <c r="BB27" s="2">
        <v>2</v>
      </c>
      <c r="BC27" s="2">
        <v>30</v>
      </c>
      <c r="BD27" s="2"/>
      <c r="BE27" s="2" t="s">
        <v>115</v>
      </c>
      <c r="BF27" s="2">
        <v>30</v>
      </c>
      <c r="BG27" s="2">
        <v>30</v>
      </c>
      <c r="BH27" s="2" t="s">
        <v>235</v>
      </c>
      <c r="BI27" s="2" t="s">
        <v>115</v>
      </c>
      <c r="BJ27" s="2">
        <v>2</v>
      </c>
      <c r="BK27" s="2">
        <v>30</v>
      </c>
      <c r="BL27" s="2"/>
      <c r="BM27" s="2" t="s">
        <v>114</v>
      </c>
      <c r="BN27" s="2"/>
      <c r="BO27" s="2"/>
      <c r="BP27" s="2"/>
      <c r="BQ27" s="2" t="s">
        <v>114</v>
      </c>
      <c r="BR27" s="2"/>
      <c r="BS27" s="2"/>
      <c r="BT27" s="2"/>
      <c r="BU27" s="2"/>
      <c r="BV27" s="2" t="s">
        <v>115</v>
      </c>
      <c r="BW27" s="2">
        <v>1</v>
      </c>
      <c r="BX27" s="2">
        <v>30</v>
      </c>
      <c r="BY27" s="2"/>
      <c r="BZ27" s="2" t="s">
        <v>114</v>
      </c>
      <c r="CA27" s="2"/>
      <c r="CB27" s="2"/>
      <c r="CC27" s="2"/>
      <c r="CD27" s="2" t="s">
        <v>114</v>
      </c>
      <c r="CE27" s="2"/>
      <c r="CF27" s="2"/>
      <c r="CG27" s="2"/>
      <c r="CH27" s="2" t="s">
        <v>114</v>
      </c>
      <c r="CI27" s="2"/>
      <c r="CJ27" s="2"/>
      <c r="CK27" s="2"/>
      <c r="CL27" s="2" t="s">
        <v>114</v>
      </c>
      <c r="CM27" s="2"/>
      <c r="CN27" s="2"/>
      <c r="CO27" s="2"/>
      <c r="CP27" s="2" t="s">
        <v>114</v>
      </c>
      <c r="CQ27" s="2"/>
      <c r="CR27" s="2"/>
      <c r="CS27" s="2"/>
      <c r="CT27" s="2"/>
      <c r="CU27" s="2"/>
      <c r="CV27" s="2"/>
      <c r="CW27" s="2"/>
      <c r="CX27" s="2"/>
      <c r="CY27" s="2"/>
      <c r="CZ27" s="2"/>
      <c r="DA27" s="2"/>
      <c r="DB27" s="2"/>
      <c r="DC27" s="2"/>
      <c r="DD27" s="2"/>
      <c r="DE27" s="2" t="s">
        <v>97</v>
      </c>
      <c r="DF27" s="2" t="s">
        <v>98</v>
      </c>
      <c r="DG27" s="2" t="s">
        <v>99</v>
      </c>
      <c r="DH27" s="2"/>
      <c r="DI27" s="2"/>
      <c r="DJ27" s="2" t="s">
        <v>102</v>
      </c>
      <c r="DK27" s="2" t="s">
        <v>103</v>
      </c>
      <c r="DL27" s="2" t="s">
        <v>104</v>
      </c>
      <c r="DM27" s="2" t="s">
        <v>105</v>
      </c>
      <c r="DN27" s="2"/>
      <c r="DO27" s="2" t="s">
        <v>107</v>
      </c>
      <c r="DP27" s="2"/>
      <c r="DQ27" s="2" t="s">
        <v>109</v>
      </c>
      <c r="DR27" s="2" t="s">
        <v>110</v>
      </c>
      <c r="DS27" s="2" t="s">
        <v>111</v>
      </c>
      <c r="DT27" s="2" t="s">
        <v>112</v>
      </c>
      <c r="DU27" s="2"/>
      <c r="DV27" s="2">
        <v>50</v>
      </c>
      <c r="DW27" s="2"/>
      <c r="DX27" s="73">
        <v>123915</v>
      </c>
      <c r="DY27" s="74">
        <v>790.8</v>
      </c>
      <c r="DZ27" s="74">
        <f t="shared" si="3"/>
        <v>156.69575113808801</v>
      </c>
      <c r="EA27" s="94">
        <f t="shared" si="1"/>
        <v>52.72</v>
      </c>
      <c r="EB27" s="75" t="s">
        <v>518</v>
      </c>
      <c r="EC27" s="2" t="s">
        <v>116</v>
      </c>
      <c r="ED27" s="2" t="s">
        <v>117</v>
      </c>
      <c r="EE27" s="2" t="s">
        <v>117</v>
      </c>
      <c r="EF27" s="89">
        <f t="shared" si="2"/>
        <v>1.3404349755881048E-2</v>
      </c>
    </row>
    <row r="28" spans="1:136" ht="75" x14ac:dyDescent="0.25">
      <c r="A28" s="34" t="s">
        <v>224</v>
      </c>
      <c r="B28" s="2">
        <v>8</v>
      </c>
      <c r="C28" s="2">
        <v>46</v>
      </c>
      <c r="D28" s="2">
        <v>3</v>
      </c>
      <c r="E28" s="45">
        <f t="shared" si="0"/>
        <v>15.333333333333334</v>
      </c>
      <c r="F28" s="2" t="s">
        <v>114</v>
      </c>
      <c r="G28" s="2"/>
      <c r="H28" s="2"/>
      <c r="I28" s="2"/>
      <c r="J28" s="2"/>
      <c r="K28" s="2"/>
      <c r="L28" s="2" t="s">
        <v>114</v>
      </c>
      <c r="M28" s="2"/>
      <c r="N28" s="2"/>
      <c r="O28" s="2"/>
      <c r="P28" s="2"/>
      <c r="Q28" s="2"/>
      <c r="R28" s="2" t="s">
        <v>114</v>
      </c>
      <c r="S28" s="2"/>
      <c r="T28" s="2"/>
      <c r="U28" s="2"/>
      <c r="V28" s="2"/>
      <c r="W28" s="2"/>
      <c r="X28" s="2" t="s">
        <v>114</v>
      </c>
      <c r="Y28" s="2"/>
      <c r="Z28" s="2"/>
      <c r="AA28" s="2"/>
      <c r="AB28" s="2"/>
      <c r="AC28" s="2"/>
      <c r="AD28" s="2" t="s">
        <v>114</v>
      </c>
      <c r="AE28" s="2"/>
      <c r="AF28" s="2"/>
      <c r="AG28" s="2"/>
      <c r="AH28" s="2"/>
      <c r="AI28" s="2"/>
      <c r="AJ28" s="2"/>
      <c r="AK28" s="2"/>
      <c r="AL28" s="2"/>
      <c r="AM28" s="2"/>
      <c r="AN28" s="4" t="s">
        <v>115</v>
      </c>
      <c r="AO28" s="2">
        <v>3</v>
      </c>
      <c r="AP28" s="2">
        <v>25</v>
      </c>
      <c r="AQ28" s="2" t="s">
        <v>116</v>
      </c>
      <c r="AR28" s="2"/>
      <c r="AS28" s="2" t="s">
        <v>117</v>
      </c>
      <c r="AT28" s="2"/>
      <c r="AU28" s="2" t="s">
        <v>117</v>
      </c>
      <c r="AV28" s="2"/>
      <c r="AW28" s="2" t="s">
        <v>136</v>
      </c>
      <c r="AX28" s="2"/>
      <c r="AY28" s="2"/>
      <c r="AZ28" s="2" t="s">
        <v>115</v>
      </c>
      <c r="BA28" s="2" t="s">
        <v>115</v>
      </c>
      <c r="BB28" s="2">
        <v>2</v>
      </c>
      <c r="BC28" s="2">
        <v>25</v>
      </c>
      <c r="BD28" s="2" t="s">
        <v>225</v>
      </c>
      <c r="BE28" s="2" t="s">
        <v>114</v>
      </c>
      <c r="BF28" s="2"/>
      <c r="BG28" s="2"/>
      <c r="BH28" s="2"/>
      <c r="BI28" s="2" t="s">
        <v>114</v>
      </c>
      <c r="BJ28" s="2"/>
      <c r="BK28" s="2"/>
      <c r="BL28" s="2"/>
      <c r="BM28" s="2" t="s">
        <v>114</v>
      </c>
      <c r="BN28" s="2"/>
      <c r="BO28" s="2"/>
      <c r="BP28" s="2"/>
      <c r="BQ28" s="2" t="s">
        <v>114</v>
      </c>
      <c r="BR28" s="2"/>
      <c r="BS28" s="2"/>
      <c r="BT28" s="2"/>
      <c r="BU28" s="2"/>
      <c r="BV28" s="2" t="s">
        <v>114</v>
      </c>
      <c r="BW28" s="2"/>
      <c r="BX28" s="2"/>
      <c r="BY28" s="2"/>
      <c r="BZ28" s="2" t="s">
        <v>114</v>
      </c>
      <c r="CA28" s="2"/>
      <c r="CB28" s="2"/>
      <c r="CC28" s="2"/>
      <c r="CD28" s="2" t="s">
        <v>114</v>
      </c>
      <c r="CE28" s="2"/>
      <c r="CF28" s="2"/>
      <c r="CG28" s="2"/>
      <c r="CH28" s="2" t="s">
        <v>114</v>
      </c>
      <c r="CI28" s="2"/>
      <c r="CJ28" s="2"/>
      <c r="CK28" s="2"/>
      <c r="CL28" s="2" t="s">
        <v>114</v>
      </c>
      <c r="CM28" s="2"/>
      <c r="CN28" s="2"/>
      <c r="CO28" s="2"/>
      <c r="CP28" s="2" t="s">
        <v>114</v>
      </c>
      <c r="CQ28" s="2"/>
      <c r="CR28" s="2"/>
      <c r="CS28" s="2"/>
      <c r="CT28" s="2"/>
      <c r="CU28" s="2"/>
      <c r="CV28" s="2"/>
      <c r="CW28" s="2"/>
      <c r="CX28" s="2"/>
      <c r="CY28" s="2"/>
      <c r="CZ28" s="2"/>
      <c r="DA28" s="2"/>
      <c r="DB28" s="2"/>
      <c r="DC28" s="2"/>
      <c r="DD28" s="2"/>
      <c r="DE28" s="2" t="s">
        <v>97</v>
      </c>
      <c r="DF28" s="2" t="s">
        <v>98</v>
      </c>
      <c r="DG28" s="2" t="s">
        <v>99</v>
      </c>
      <c r="DH28" s="2" t="s">
        <v>100</v>
      </c>
      <c r="DI28" s="2" t="s">
        <v>101</v>
      </c>
      <c r="DJ28" s="2"/>
      <c r="DK28" s="2" t="s">
        <v>103</v>
      </c>
      <c r="DL28" s="2" t="s">
        <v>104</v>
      </c>
      <c r="DM28" s="2"/>
      <c r="DN28" s="2"/>
      <c r="DO28" s="2" t="s">
        <v>107</v>
      </c>
      <c r="DP28" s="2"/>
      <c r="DQ28" s="2" t="s">
        <v>109</v>
      </c>
      <c r="DR28" s="2" t="s">
        <v>110</v>
      </c>
      <c r="DS28" s="2" t="s">
        <v>111</v>
      </c>
      <c r="DT28" s="2" t="s">
        <v>112</v>
      </c>
      <c r="DU28" s="2"/>
      <c r="DV28" s="2">
        <v>50</v>
      </c>
      <c r="DW28" s="2"/>
      <c r="DX28" s="73">
        <v>6449</v>
      </c>
      <c r="DY28" s="74">
        <v>427.3</v>
      </c>
      <c r="DZ28" s="74">
        <f t="shared" si="3"/>
        <v>15.092440908027147</v>
      </c>
      <c r="EA28" s="94">
        <f t="shared" si="1"/>
        <v>142.43333333333334</v>
      </c>
      <c r="EB28" s="2" t="s">
        <v>116</v>
      </c>
      <c r="EC28" s="2" t="s">
        <v>117</v>
      </c>
      <c r="ED28" s="2" t="s">
        <v>117</v>
      </c>
      <c r="EE28" s="2" t="s">
        <v>136</v>
      </c>
      <c r="EF28" s="89">
        <f t="shared" si="2"/>
        <v>7.1328888199720889E-3</v>
      </c>
    </row>
    <row r="29" spans="1:136" ht="165" x14ac:dyDescent="0.25">
      <c r="A29" s="34" t="s">
        <v>403</v>
      </c>
      <c r="B29" s="2">
        <v>4</v>
      </c>
      <c r="C29" s="2">
        <v>1755</v>
      </c>
      <c r="D29" s="2">
        <v>45</v>
      </c>
      <c r="E29" s="45">
        <f>C29/D29</f>
        <v>39</v>
      </c>
      <c r="F29" s="2" t="s">
        <v>115</v>
      </c>
      <c r="G29" s="2">
        <v>3</v>
      </c>
      <c r="H29" s="2">
        <v>150</v>
      </c>
      <c r="I29" s="2" t="s">
        <v>134</v>
      </c>
      <c r="J29" s="2"/>
      <c r="K29" s="2" t="s">
        <v>439</v>
      </c>
      <c r="L29" s="2" t="s">
        <v>115</v>
      </c>
      <c r="M29" s="2">
        <v>12</v>
      </c>
      <c r="N29" s="2">
        <v>38</v>
      </c>
      <c r="O29" s="2" t="s">
        <v>96</v>
      </c>
      <c r="P29" s="2" t="s">
        <v>440</v>
      </c>
      <c r="Q29" s="2" t="s">
        <v>441</v>
      </c>
      <c r="R29" s="2" t="s">
        <v>115</v>
      </c>
      <c r="S29" s="2">
        <v>2</v>
      </c>
      <c r="T29" s="2">
        <v>25</v>
      </c>
      <c r="U29" s="2" t="s">
        <v>116</v>
      </c>
      <c r="V29" s="2"/>
      <c r="W29" s="2" t="s">
        <v>442</v>
      </c>
      <c r="X29" s="2" t="s">
        <v>114</v>
      </c>
      <c r="Y29" s="2"/>
      <c r="Z29" s="2"/>
      <c r="AA29" s="2"/>
      <c r="AB29" s="2"/>
      <c r="AC29" s="2"/>
      <c r="AD29" s="2" t="s">
        <v>115</v>
      </c>
      <c r="AE29" s="2">
        <v>7</v>
      </c>
      <c r="AF29" s="2">
        <v>45</v>
      </c>
      <c r="AG29" s="2" t="s">
        <v>96</v>
      </c>
      <c r="AH29" s="2" t="s">
        <v>443</v>
      </c>
      <c r="AI29" s="2" t="s">
        <v>116</v>
      </c>
      <c r="AJ29" s="2"/>
      <c r="AK29" s="2" t="s">
        <v>117</v>
      </c>
      <c r="AL29" s="2"/>
      <c r="AM29" s="2"/>
      <c r="AN29" s="2" t="s">
        <v>115</v>
      </c>
      <c r="AO29" s="2">
        <v>7</v>
      </c>
      <c r="AP29" s="2">
        <v>50</v>
      </c>
      <c r="AQ29" s="2" t="s">
        <v>134</v>
      </c>
      <c r="AR29" s="2"/>
      <c r="AS29" s="2" t="s">
        <v>96</v>
      </c>
      <c r="AT29" s="2" t="s">
        <v>443</v>
      </c>
      <c r="AU29" s="2" t="s">
        <v>116</v>
      </c>
      <c r="AV29" s="2"/>
      <c r="AW29" s="2" t="s">
        <v>117</v>
      </c>
      <c r="AX29" s="2"/>
      <c r="AY29" s="2" t="s">
        <v>444</v>
      </c>
      <c r="AZ29" s="2" t="s">
        <v>115</v>
      </c>
      <c r="BA29" s="2" t="s">
        <v>115</v>
      </c>
      <c r="BB29" s="2">
        <v>1</v>
      </c>
      <c r="BC29" s="2">
        <v>25</v>
      </c>
      <c r="BD29" s="2" t="s">
        <v>445</v>
      </c>
      <c r="BE29" s="2" t="s">
        <v>114</v>
      </c>
      <c r="BF29" s="2"/>
      <c r="BG29" s="2"/>
      <c r="BH29" s="2"/>
      <c r="BI29" s="2" t="s">
        <v>114</v>
      </c>
      <c r="BJ29" s="2"/>
      <c r="BK29" s="2"/>
      <c r="BL29" s="2"/>
      <c r="BM29" s="2" t="s">
        <v>114</v>
      </c>
      <c r="BN29" s="2"/>
      <c r="BO29" s="2"/>
      <c r="BP29" s="2"/>
      <c r="BQ29" s="2" t="s">
        <v>114</v>
      </c>
      <c r="BR29" s="2"/>
      <c r="BS29" s="2"/>
      <c r="BT29" s="2"/>
      <c r="BU29" s="2"/>
      <c r="BV29" s="2" t="s">
        <v>115</v>
      </c>
      <c r="BW29" s="2">
        <v>1</v>
      </c>
      <c r="BX29" s="2">
        <v>44</v>
      </c>
      <c r="BY29" s="2"/>
      <c r="BZ29" s="2" t="s">
        <v>114</v>
      </c>
      <c r="CA29" s="2"/>
      <c r="CB29" s="2"/>
      <c r="CC29" s="2"/>
      <c r="CD29" s="2" t="s">
        <v>115</v>
      </c>
      <c r="CE29" s="2">
        <v>5</v>
      </c>
      <c r="CF29" s="2">
        <v>50</v>
      </c>
      <c r="CG29" s="2"/>
      <c r="CH29" s="2" t="s">
        <v>115</v>
      </c>
      <c r="CI29" s="2">
        <v>1</v>
      </c>
      <c r="CJ29" s="2">
        <v>40</v>
      </c>
      <c r="CK29" s="2"/>
      <c r="CL29" s="2" t="s">
        <v>114</v>
      </c>
      <c r="CM29" s="2"/>
      <c r="CN29" s="2"/>
      <c r="CO29" s="2"/>
      <c r="CP29" s="2" t="s">
        <v>115</v>
      </c>
      <c r="CQ29" s="2" t="s">
        <v>446</v>
      </c>
      <c r="CR29" s="2">
        <v>1</v>
      </c>
      <c r="CS29" s="2">
        <v>275</v>
      </c>
      <c r="CT29" s="2"/>
      <c r="CU29" s="2" t="s">
        <v>114</v>
      </c>
      <c r="CV29" s="2"/>
      <c r="CW29" s="2"/>
      <c r="CX29" s="2"/>
      <c r="CY29" s="2"/>
      <c r="CZ29" s="2"/>
      <c r="DA29" s="2"/>
      <c r="DB29" s="2"/>
      <c r="DC29" s="2"/>
      <c r="DD29" s="2"/>
      <c r="DE29" s="2" t="s">
        <v>97</v>
      </c>
      <c r="DF29" s="2" t="s">
        <v>98</v>
      </c>
      <c r="DG29" s="2" t="s">
        <v>99</v>
      </c>
      <c r="DH29" s="2"/>
      <c r="DI29" s="2" t="s">
        <v>101</v>
      </c>
      <c r="DJ29" s="2" t="s">
        <v>102</v>
      </c>
      <c r="DK29" s="2" t="s">
        <v>103</v>
      </c>
      <c r="DL29" s="2" t="s">
        <v>104</v>
      </c>
      <c r="DM29" s="2" t="s">
        <v>105</v>
      </c>
      <c r="DN29" s="2" t="s">
        <v>106</v>
      </c>
      <c r="DO29" s="2" t="s">
        <v>107</v>
      </c>
      <c r="DP29" s="2"/>
      <c r="DQ29" s="2" t="s">
        <v>109</v>
      </c>
      <c r="DR29" s="2" t="s">
        <v>110</v>
      </c>
      <c r="DS29" s="2"/>
      <c r="DT29" s="2"/>
      <c r="DU29" s="2"/>
      <c r="DV29" s="2">
        <v>80</v>
      </c>
      <c r="DW29" s="2" t="s">
        <v>447</v>
      </c>
      <c r="DX29" s="73">
        <v>157854</v>
      </c>
      <c r="DY29" s="74">
        <v>772.3</v>
      </c>
      <c r="DZ29" s="74">
        <f t="shared" si="3"/>
        <v>204.39466528551083</v>
      </c>
      <c r="EA29" s="94">
        <f t="shared" si="1"/>
        <v>17.162222222222223</v>
      </c>
      <c r="EB29" s="2" t="s">
        <v>134</v>
      </c>
      <c r="EC29" s="73" t="s">
        <v>580</v>
      </c>
      <c r="ED29" s="2" t="s">
        <v>116</v>
      </c>
      <c r="EE29" s="2" t="s">
        <v>117</v>
      </c>
      <c r="EF29" s="89">
        <f t="shared" si="2"/>
        <v>1.1117868410049792E-2</v>
      </c>
    </row>
    <row r="30" spans="1:136" ht="60" x14ac:dyDescent="0.25">
      <c r="A30" s="34" t="s">
        <v>393</v>
      </c>
      <c r="B30" s="2">
        <v>8</v>
      </c>
      <c r="C30" s="2">
        <v>259</v>
      </c>
      <c r="D30" s="2">
        <v>5</v>
      </c>
      <c r="E30" s="45">
        <f t="shared" si="0"/>
        <v>51.8</v>
      </c>
      <c r="F30" s="2" t="s">
        <v>114</v>
      </c>
      <c r="G30" s="2"/>
      <c r="H30" s="2"/>
      <c r="I30" s="2"/>
      <c r="J30" s="2"/>
      <c r="K30" s="2"/>
      <c r="L30" s="2" t="s">
        <v>114</v>
      </c>
      <c r="M30" s="2"/>
      <c r="N30" s="2"/>
      <c r="O30" s="2"/>
      <c r="P30" s="2"/>
      <c r="Q30" s="2"/>
      <c r="R30" s="2" t="s">
        <v>114</v>
      </c>
      <c r="S30" s="2"/>
      <c r="T30" s="2"/>
      <c r="U30" s="2"/>
      <c r="V30" s="2"/>
      <c r="W30" s="2"/>
      <c r="X30" s="2" t="s">
        <v>114</v>
      </c>
      <c r="Y30" s="2"/>
      <c r="Z30" s="2"/>
      <c r="AA30" s="2"/>
      <c r="AB30" s="2"/>
      <c r="AC30" s="2"/>
      <c r="AD30" s="2" t="s">
        <v>114</v>
      </c>
      <c r="AE30" s="2"/>
      <c r="AF30" s="2"/>
      <c r="AG30" s="2"/>
      <c r="AH30" s="2"/>
      <c r="AI30" s="2"/>
      <c r="AJ30" s="2"/>
      <c r="AK30" s="2"/>
      <c r="AL30" s="2"/>
      <c r="AM30" s="2"/>
      <c r="AN30" s="4" t="s">
        <v>115</v>
      </c>
      <c r="AO30" s="2">
        <v>5</v>
      </c>
      <c r="AP30" s="2">
        <v>51</v>
      </c>
      <c r="AQ30" s="2" t="s">
        <v>120</v>
      </c>
      <c r="AR30" s="2"/>
      <c r="AS30" s="2" t="s">
        <v>116</v>
      </c>
      <c r="AT30" s="2"/>
      <c r="AU30" s="2" t="s">
        <v>136</v>
      </c>
      <c r="AV30" s="2"/>
      <c r="AW30" s="2" t="s">
        <v>136</v>
      </c>
      <c r="AX30" s="2"/>
      <c r="AY30" s="2"/>
      <c r="AZ30" s="2" t="s">
        <v>114</v>
      </c>
      <c r="BA30" s="2"/>
      <c r="BB30" s="2"/>
      <c r="BC30" s="2"/>
      <c r="BD30" s="2"/>
      <c r="BE30" s="2"/>
      <c r="BF30" s="2"/>
      <c r="BG30" s="2"/>
      <c r="BH30" s="2"/>
      <c r="BI30" s="2"/>
      <c r="BJ30" s="2"/>
      <c r="BK30" s="2"/>
      <c r="BL30" s="2"/>
      <c r="BM30" s="2"/>
      <c r="BN30" s="2"/>
      <c r="BO30" s="2"/>
      <c r="BP30" s="2"/>
      <c r="BQ30" s="2"/>
      <c r="BR30" s="2"/>
      <c r="BS30" s="2"/>
      <c r="BT30" s="2"/>
      <c r="BU30" s="2"/>
      <c r="BV30" s="2" t="s">
        <v>114</v>
      </c>
      <c r="BW30" s="2"/>
      <c r="BX30" s="2"/>
      <c r="BY30" s="2"/>
      <c r="BZ30" s="2" t="s">
        <v>114</v>
      </c>
      <c r="CA30" s="2"/>
      <c r="CB30" s="2"/>
      <c r="CC30" s="2"/>
      <c r="CD30" s="2" t="s">
        <v>114</v>
      </c>
      <c r="CE30" s="2"/>
      <c r="CF30" s="2"/>
      <c r="CG30" s="2"/>
      <c r="CH30" s="2" t="s">
        <v>114</v>
      </c>
      <c r="CI30" s="2"/>
      <c r="CJ30" s="2"/>
      <c r="CK30" s="2"/>
      <c r="CL30" s="2" t="s">
        <v>114</v>
      </c>
      <c r="CM30" s="2"/>
      <c r="CN30" s="2"/>
      <c r="CO30" s="2"/>
      <c r="CP30" s="2" t="s">
        <v>114</v>
      </c>
      <c r="CQ30" s="2"/>
      <c r="CR30" s="2"/>
      <c r="CS30" s="2"/>
      <c r="CT30" s="2"/>
      <c r="CU30" s="2"/>
      <c r="CV30" s="2"/>
      <c r="CW30" s="2"/>
      <c r="CX30" s="2"/>
      <c r="CY30" s="2"/>
      <c r="CZ30" s="2"/>
      <c r="DA30" s="2"/>
      <c r="DB30" s="2"/>
      <c r="DC30" s="2"/>
      <c r="DD30" s="2"/>
      <c r="DE30" s="2" t="s">
        <v>97</v>
      </c>
      <c r="DF30" s="2" t="s">
        <v>98</v>
      </c>
      <c r="DG30" s="2" t="s">
        <v>99</v>
      </c>
      <c r="DH30" s="2" t="s">
        <v>100</v>
      </c>
      <c r="DI30" s="2" t="s">
        <v>101</v>
      </c>
      <c r="DJ30" s="2"/>
      <c r="DK30" s="2" t="s">
        <v>103</v>
      </c>
      <c r="DL30" s="2" t="s">
        <v>104</v>
      </c>
      <c r="DM30" s="2" t="s">
        <v>105</v>
      </c>
      <c r="DN30" s="2"/>
      <c r="DO30" s="2" t="s">
        <v>107</v>
      </c>
      <c r="DP30" s="2" t="s">
        <v>108</v>
      </c>
      <c r="DQ30" s="2" t="s">
        <v>109</v>
      </c>
      <c r="DR30" s="2" t="s">
        <v>110</v>
      </c>
      <c r="DS30" s="2" t="s">
        <v>111</v>
      </c>
      <c r="DT30" s="2" t="s">
        <v>112</v>
      </c>
      <c r="DU30" s="2"/>
      <c r="DV30" s="2">
        <v>70</v>
      </c>
      <c r="DW30" s="2" t="s">
        <v>394</v>
      </c>
      <c r="DX30" s="73">
        <v>14468</v>
      </c>
      <c r="DY30" s="74">
        <v>437.6</v>
      </c>
      <c r="DZ30" s="74">
        <f t="shared" si="3"/>
        <v>33.062157221206583</v>
      </c>
      <c r="EA30" s="94">
        <f t="shared" si="1"/>
        <v>87.52000000000001</v>
      </c>
      <c r="EB30" s="2" t="s">
        <v>120</v>
      </c>
      <c r="EC30" s="2" t="s">
        <v>116</v>
      </c>
      <c r="ED30" s="2" t="s">
        <v>136</v>
      </c>
      <c r="EE30" s="2" t="s">
        <v>136</v>
      </c>
      <c r="EF30" s="89">
        <f t="shared" si="2"/>
        <v>1.7901575891622893E-2</v>
      </c>
    </row>
    <row r="31" spans="1:136" ht="60" x14ac:dyDescent="0.25">
      <c r="A31" s="34" t="s">
        <v>126</v>
      </c>
      <c r="B31" s="2">
        <v>6</v>
      </c>
      <c r="C31" s="2">
        <v>459</v>
      </c>
      <c r="D31" s="2">
        <v>7</v>
      </c>
      <c r="E31" s="45">
        <f t="shared" si="0"/>
        <v>65.571428571428569</v>
      </c>
      <c r="F31" s="2" t="s">
        <v>114</v>
      </c>
      <c r="G31" s="2"/>
      <c r="H31" s="2"/>
      <c r="I31" s="2"/>
      <c r="J31" s="2"/>
      <c r="K31" s="2"/>
      <c r="L31" s="2" t="s">
        <v>114</v>
      </c>
      <c r="M31" s="2"/>
      <c r="N31" s="2"/>
      <c r="O31" s="2"/>
      <c r="P31" s="2"/>
      <c r="Q31" s="2"/>
      <c r="R31" s="2" t="s">
        <v>114</v>
      </c>
      <c r="S31" s="2"/>
      <c r="T31" s="2"/>
      <c r="U31" s="2"/>
      <c r="V31" s="2"/>
      <c r="W31" s="2"/>
      <c r="X31" s="2" t="s">
        <v>114</v>
      </c>
      <c r="Y31" s="2"/>
      <c r="Z31" s="2"/>
      <c r="AA31" s="2"/>
      <c r="AB31" s="2"/>
      <c r="AC31" s="2"/>
      <c r="AD31" s="2" t="s">
        <v>114</v>
      </c>
      <c r="AE31" s="2"/>
      <c r="AF31" s="2"/>
      <c r="AG31" s="2"/>
      <c r="AH31" s="2"/>
      <c r="AI31" s="2"/>
      <c r="AJ31" s="2"/>
      <c r="AK31" s="2"/>
      <c r="AL31" s="2"/>
      <c r="AM31" s="2"/>
      <c r="AN31" s="4" t="s">
        <v>115</v>
      </c>
      <c r="AO31" s="2">
        <v>7</v>
      </c>
      <c r="AP31" s="2">
        <v>65</v>
      </c>
      <c r="AQ31" s="2" t="s">
        <v>127</v>
      </c>
      <c r="AR31" s="2"/>
      <c r="AS31" s="2" t="s">
        <v>116</v>
      </c>
      <c r="AT31" s="2"/>
      <c r="AU31" s="2" t="s">
        <v>116</v>
      </c>
      <c r="AV31" s="2"/>
      <c r="AW31" s="2" t="s">
        <v>117</v>
      </c>
      <c r="AX31" s="2"/>
      <c r="AY31" s="2" t="s">
        <v>128</v>
      </c>
      <c r="AZ31" s="2" t="s">
        <v>115</v>
      </c>
      <c r="BA31" s="2" t="s">
        <v>115</v>
      </c>
      <c r="BB31" s="2">
        <v>1</v>
      </c>
      <c r="BC31" s="2">
        <v>15</v>
      </c>
      <c r="BD31" s="2" t="s">
        <v>129</v>
      </c>
      <c r="BE31" s="2" t="s">
        <v>114</v>
      </c>
      <c r="BF31" s="2"/>
      <c r="BG31" s="2"/>
      <c r="BH31" s="2"/>
      <c r="BI31" s="2" t="s">
        <v>114</v>
      </c>
      <c r="BJ31" s="2"/>
      <c r="BK31" s="2"/>
      <c r="BL31" s="2"/>
      <c r="BM31" s="2" t="s">
        <v>114</v>
      </c>
      <c r="BN31" s="2"/>
      <c r="BO31" s="2"/>
      <c r="BP31" s="2"/>
      <c r="BQ31" s="2" t="s">
        <v>114</v>
      </c>
      <c r="BR31" s="2"/>
      <c r="BS31" s="2"/>
      <c r="BT31" s="2"/>
      <c r="BU31" s="2"/>
      <c r="BV31" s="2" t="s">
        <v>114</v>
      </c>
      <c r="BW31" s="2"/>
      <c r="BX31" s="2"/>
      <c r="BY31" s="2"/>
      <c r="BZ31" s="2" t="s">
        <v>114</v>
      </c>
      <c r="CA31" s="2"/>
      <c r="CB31" s="2"/>
      <c r="CC31" s="2"/>
      <c r="CD31" s="2" t="s">
        <v>114</v>
      </c>
      <c r="CE31" s="2"/>
      <c r="CF31" s="2"/>
      <c r="CG31" s="2"/>
      <c r="CH31" s="2" t="s">
        <v>114</v>
      </c>
      <c r="CI31" s="2"/>
      <c r="CJ31" s="2"/>
      <c r="CK31" s="2"/>
      <c r="CL31" s="2" t="s">
        <v>114</v>
      </c>
      <c r="CM31" s="2"/>
      <c r="CN31" s="2"/>
      <c r="CO31" s="2"/>
      <c r="CP31" s="2" t="s">
        <v>115</v>
      </c>
      <c r="CQ31" s="2" t="s">
        <v>130</v>
      </c>
      <c r="CR31" s="2">
        <v>1</v>
      </c>
      <c r="CS31" s="2">
        <v>68</v>
      </c>
      <c r="CT31" s="2" t="s">
        <v>131</v>
      </c>
      <c r="CU31" s="2" t="s">
        <v>114</v>
      </c>
      <c r="CV31" s="2"/>
      <c r="CW31" s="2"/>
      <c r="CX31" s="2"/>
      <c r="CY31" s="2"/>
      <c r="CZ31" s="2"/>
      <c r="DA31" s="2"/>
      <c r="DB31" s="2"/>
      <c r="DC31" s="2"/>
      <c r="DD31" s="2"/>
      <c r="DE31" s="2" t="s">
        <v>97</v>
      </c>
      <c r="DF31" s="2" t="s">
        <v>98</v>
      </c>
      <c r="DG31" s="2" t="s">
        <v>99</v>
      </c>
      <c r="DH31" s="2"/>
      <c r="DI31" s="2"/>
      <c r="DJ31" s="2" t="s">
        <v>102</v>
      </c>
      <c r="DK31" s="2" t="s">
        <v>103</v>
      </c>
      <c r="DL31" s="2" t="s">
        <v>104</v>
      </c>
      <c r="DM31" s="2"/>
      <c r="DN31" s="2" t="s">
        <v>106</v>
      </c>
      <c r="DO31" s="2" t="s">
        <v>107</v>
      </c>
      <c r="DP31" s="2"/>
      <c r="DQ31" s="2" t="s">
        <v>109</v>
      </c>
      <c r="DR31" s="2" t="s">
        <v>110</v>
      </c>
      <c r="DS31" s="2"/>
      <c r="DT31" s="2" t="s">
        <v>112</v>
      </c>
      <c r="DU31" s="2"/>
      <c r="DV31" s="2">
        <v>50</v>
      </c>
      <c r="DW31" s="2" t="s">
        <v>132</v>
      </c>
      <c r="DX31" s="73">
        <v>34357</v>
      </c>
      <c r="DY31" s="74">
        <v>575.9</v>
      </c>
      <c r="DZ31" s="74">
        <f t="shared" si="3"/>
        <v>59.65792672338948</v>
      </c>
      <c r="EA31" s="94">
        <f t="shared" si="1"/>
        <v>82.271428571428572</v>
      </c>
      <c r="EB31" s="2" t="s">
        <v>127</v>
      </c>
      <c r="EC31" s="2" t="s">
        <v>116</v>
      </c>
      <c r="ED31" s="2" t="s">
        <v>116</v>
      </c>
      <c r="EE31" s="2" t="s">
        <v>117</v>
      </c>
      <c r="EF31" s="89">
        <f t="shared" si="2"/>
        <v>1.3359722909450767E-2</v>
      </c>
    </row>
    <row r="32" spans="1:136" ht="60" x14ac:dyDescent="0.25">
      <c r="A32" s="34" t="s">
        <v>179</v>
      </c>
      <c r="B32" s="2">
        <v>6</v>
      </c>
      <c r="C32" s="2">
        <v>647</v>
      </c>
      <c r="D32" s="2">
        <v>7</v>
      </c>
      <c r="E32" s="45">
        <f t="shared" si="0"/>
        <v>92.428571428571431</v>
      </c>
      <c r="F32" s="2" t="s">
        <v>114</v>
      </c>
      <c r="G32" s="2"/>
      <c r="H32" s="2"/>
      <c r="I32" s="2"/>
      <c r="J32" s="2"/>
      <c r="K32" s="2"/>
      <c r="L32" s="2" t="s">
        <v>114</v>
      </c>
      <c r="M32" s="2"/>
      <c r="N32" s="2"/>
      <c r="O32" s="2"/>
      <c r="P32" s="2"/>
      <c r="Q32" s="2"/>
      <c r="R32" s="2" t="s">
        <v>114</v>
      </c>
      <c r="S32" s="2"/>
      <c r="T32" s="2"/>
      <c r="U32" s="2"/>
      <c r="V32" s="2"/>
      <c r="W32" s="2"/>
      <c r="X32" s="2" t="s">
        <v>114</v>
      </c>
      <c r="Y32" s="2"/>
      <c r="Z32" s="2"/>
      <c r="AA32" s="2"/>
      <c r="AB32" s="2"/>
      <c r="AC32" s="2"/>
      <c r="AD32" s="2" t="s">
        <v>114</v>
      </c>
      <c r="AE32" s="2"/>
      <c r="AF32" s="2"/>
      <c r="AG32" s="2"/>
      <c r="AH32" s="2"/>
      <c r="AI32" s="2"/>
      <c r="AJ32" s="2"/>
      <c r="AK32" s="2"/>
      <c r="AL32" s="2"/>
      <c r="AM32" s="2"/>
      <c r="AN32" s="4" t="s">
        <v>115</v>
      </c>
      <c r="AO32" s="2">
        <v>6</v>
      </c>
      <c r="AP32" s="2">
        <v>98</v>
      </c>
      <c r="AQ32" s="2" t="s">
        <v>180</v>
      </c>
      <c r="AR32" s="2"/>
      <c r="AS32" s="2" t="s">
        <v>120</v>
      </c>
      <c r="AT32" s="2"/>
      <c r="AU32" s="2" t="s">
        <v>116</v>
      </c>
      <c r="AV32" s="2"/>
      <c r="AW32" s="2" t="s">
        <v>116</v>
      </c>
      <c r="AX32" s="2"/>
      <c r="AY32" s="2"/>
      <c r="AZ32" s="2" t="s">
        <v>115</v>
      </c>
      <c r="BA32" s="2" t="s">
        <v>114</v>
      </c>
      <c r="BB32" s="2"/>
      <c r="BC32" s="2"/>
      <c r="BD32" s="2"/>
      <c r="BE32" s="2" t="s">
        <v>114</v>
      </c>
      <c r="BF32" s="2"/>
      <c r="BG32" s="2"/>
      <c r="BH32" s="2"/>
      <c r="BI32" s="2" t="s">
        <v>115</v>
      </c>
      <c r="BJ32" s="2">
        <v>1</v>
      </c>
      <c r="BK32" s="2">
        <v>0</v>
      </c>
      <c r="BL32" s="2" t="s">
        <v>181</v>
      </c>
      <c r="BM32" s="2" t="s">
        <v>114</v>
      </c>
      <c r="BN32" s="2"/>
      <c r="BO32" s="2"/>
      <c r="BP32" s="2"/>
      <c r="BQ32" s="2" t="s">
        <v>114</v>
      </c>
      <c r="BR32" s="2"/>
      <c r="BS32" s="2"/>
      <c r="BT32" s="2"/>
      <c r="BU32" s="2"/>
      <c r="BV32" s="2" t="s">
        <v>114</v>
      </c>
      <c r="BW32" s="2"/>
      <c r="BX32" s="2"/>
      <c r="BY32" s="2"/>
      <c r="BZ32" s="2" t="s">
        <v>114</v>
      </c>
      <c r="CA32" s="2"/>
      <c r="CB32" s="2"/>
      <c r="CC32" s="2"/>
      <c r="CD32" s="2" t="s">
        <v>115</v>
      </c>
      <c r="CE32" s="2">
        <v>1</v>
      </c>
      <c r="CF32" s="2">
        <v>84</v>
      </c>
      <c r="CG32" s="2" t="s">
        <v>182</v>
      </c>
      <c r="CH32" s="2" t="s">
        <v>114</v>
      </c>
      <c r="CI32" s="2"/>
      <c r="CJ32" s="2"/>
      <c r="CK32" s="2"/>
      <c r="CL32" s="2" t="s">
        <v>114</v>
      </c>
      <c r="CM32" s="2"/>
      <c r="CN32" s="2"/>
      <c r="CO32" s="2"/>
      <c r="CP32" s="2" t="s">
        <v>114</v>
      </c>
      <c r="CQ32" s="2"/>
      <c r="CR32" s="2"/>
      <c r="CS32" s="2"/>
      <c r="CT32" s="2"/>
      <c r="CU32" s="2"/>
      <c r="CV32" s="2"/>
      <c r="CW32" s="2"/>
      <c r="CX32" s="2"/>
      <c r="CY32" s="2"/>
      <c r="CZ32" s="2"/>
      <c r="DA32" s="2"/>
      <c r="DB32" s="2"/>
      <c r="DC32" s="2"/>
      <c r="DD32" s="2"/>
      <c r="DE32" s="2" t="s">
        <v>97</v>
      </c>
      <c r="DF32" s="2" t="s">
        <v>98</v>
      </c>
      <c r="DG32" s="2" t="s">
        <v>99</v>
      </c>
      <c r="DH32" s="2"/>
      <c r="DI32" s="2"/>
      <c r="DJ32" s="2" t="s">
        <v>102</v>
      </c>
      <c r="DK32" s="2" t="s">
        <v>103</v>
      </c>
      <c r="DL32" s="2" t="s">
        <v>104</v>
      </c>
      <c r="DM32" s="2" t="s">
        <v>105</v>
      </c>
      <c r="DN32" s="2"/>
      <c r="DO32" s="2" t="s">
        <v>107</v>
      </c>
      <c r="DP32" s="2"/>
      <c r="DQ32" s="2" t="s">
        <v>109</v>
      </c>
      <c r="DR32" s="2" t="s">
        <v>110</v>
      </c>
      <c r="DS32" s="2" t="s">
        <v>111</v>
      </c>
      <c r="DT32" s="2" t="s">
        <v>112</v>
      </c>
      <c r="DU32" s="2"/>
      <c r="DV32" s="2">
        <v>80</v>
      </c>
      <c r="DW32" s="2"/>
      <c r="DX32" s="73">
        <v>43514</v>
      </c>
      <c r="DY32" s="74">
        <v>874.6</v>
      </c>
      <c r="DZ32" s="74">
        <f t="shared" si="3"/>
        <v>49.753029956551565</v>
      </c>
      <c r="EA32" s="94">
        <f t="shared" si="1"/>
        <v>124.94285714285715</v>
      </c>
      <c r="EB32" s="75" t="s">
        <v>518</v>
      </c>
      <c r="EC32" s="2" t="s">
        <v>120</v>
      </c>
      <c r="ED32" s="2" t="s">
        <v>116</v>
      </c>
      <c r="EE32" s="2" t="s">
        <v>116</v>
      </c>
      <c r="EF32" s="89">
        <f t="shared" si="2"/>
        <v>1.4868777864595303E-2</v>
      </c>
    </row>
    <row r="33" spans="1:136" ht="60" x14ac:dyDescent="0.25">
      <c r="A33" s="34" t="s">
        <v>340</v>
      </c>
      <c r="B33" s="2">
        <v>6</v>
      </c>
      <c r="C33" s="2">
        <v>1018</v>
      </c>
      <c r="D33" s="2">
        <v>10</v>
      </c>
      <c r="E33" s="45">
        <f t="shared" si="0"/>
        <v>101.8</v>
      </c>
      <c r="F33" s="2" t="s">
        <v>114</v>
      </c>
      <c r="G33" s="2"/>
      <c r="H33" s="2"/>
      <c r="I33" s="2"/>
      <c r="J33" s="2"/>
      <c r="K33" s="2"/>
      <c r="L33" s="2" t="s">
        <v>114</v>
      </c>
      <c r="M33" s="2"/>
      <c r="N33" s="2"/>
      <c r="O33" s="2"/>
      <c r="P33" s="2"/>
      <c r="Q33" s="2"/>
      <c r="R33" s="2" t="s">
        <v>115</v>
      </c>
      <c r="S33" s="2">
        <v>1</v>
      </c>
      <c r="T33" s="2">
        <v>155</v>
      </c>
      <c r="U33" s="2" t="s">
        <v>116</v>
      </c>
      <c r="V33" s="2"/>
      <c r="W33" s="2" t="s">
        <v>341</v>
      </c>
      <c r="X33" s="2" t="s">
        <v>114</v>
      </c>
      <c r="Y33" s="2"/>
      <c r="Z33" s="2"/>
      <c r="AA33" s="2"/>
      <c r="AB33" s="2"/>
      <c r="AC33" s="2"/>
      <c r="AD33" s="2" t="s">
        <v>115</v>
      </c>
      <c r="AE33" s="2">
        <v>9</v>
      </c>
      <c r="AF33" s="2">
        <v>125</v>
      </c>
      <c r="AG33" s="2" t="s">
        <v>184</v>
      </c>
      <c r="AH33" s="2"/>
      <c r="AI33" s="2" t="s">
        <v>116</v>
      </c>
      <c r="AJ33" s="2"/>
      <c r="AK33" s="2" t="s">
        <v>117</v>
      </c>
      <c r="AL33" s="2"/>
      <c r="AM33" s="2"/>
      <c r="AN33" s="2" t="s">
        <v>114</v>
      </c>
      <c r="AO33" s="2">
        <v>9</v>
      </c>
      <c r="AP33" s="2">
        <v>125</v>
      </c>
      <c r="AQ33" s="2" t="s">
        <v>180</v>
      </c>
      <c r="AR33" s="2"/>
      <c r="AS33" s="2" t="s">
        <v>184</v>
      </c>
      <c r="AT33" s="2"/>
      <c r="AU33" s="2" t="s">
        <v>116</v>
      </c>
      <c r="AV33" s="2"/>
      <c r="AW33" s="2" t="s">
        <v>117</v>
      </c>
      <c r="AX33" s="2"/>
      <c r="AY33" s="2"/>
      <c r="AZ33" s="2" t="s">
        <v>115</v>
      </c>
      <c r="BA33" s="2" t="s">
        <v>115</v>
      </c>
      <c r="BB33" s="2">
        <v>2</v>
      </c>
      <c r="BC33" s="2">
        <v>12</v>
      </c>
      <c r="BD33" s="2"/>
      <c r="BE33" s="2" t="s">
        <v>114</v>
      </c>
      <c r="BF33" s="2"/>
      <c r="BG33" s="2"/>
      <c r="BH33" s="2"/>
      <c r="BI33" s="2" t="s">
        <v>115</v>
      </c>
      <c r="BJ33" s="2">
        <v>1</v>
      </c>
      <c r="BK33" s="2">
        <v>8</v>
      </c>
      <c r="BL33" s="2" t="s">
        <v>342</v>
      </c>
      <c r="BM33" s="2" t="s">
        <v>114</v>
      </c>
      <c r="BN33" s="2"/>
      <c r="BO33" s="2"/>
      <c r="BP33" s="2"/>
      <c r="BQ33" s="2" t="s">
        <v>114</v>
      </c>
      <c r="BR33" s="2"/>
      <c r="BS33" s="2"/>
      <c r="BT33" s="2"/>
      <c r="BU33" s="2"/>
      <c r="BV33" s="2" t="s">
        <v>115</v>
      </c>
      <c r="BW33" s="2">
        <v>1</v>
      </c>
      <c r="BX33" s="2">
        <v>75</v>
      </c>
      <c r="BY33" s="2" t="s">
        <v>343</v>
      </c>
      <c r="BZ33" s="2" t="s">
        <v>114</v>
      </c>
      <c r="CA33" s="2"/>
      <c r="CB33" s="2"/>
      <c r="CC33" s="2"/>
      <c r="CD33" s="2" t="s">
        <v>114</v>
      </c>
      <c r="CE33" s="2"/>
      <c r="CF33" s="2"/>
      <c r="CG33" s="2"/>
      <c r="CH33" s="2" t="s">
        <v>114</v>
      </c>
      <c r="CI33" s="2"/>
      <c r="CJ33" s="2"/>
      <c r="CK33" s="2"/>
      <c r="CL33" s="2" t="s">
        <v>115</v>
      </c>
      <c r="CM33" s="2">
        <v>1</v>
      </c>
      <c r="CN33" s="2">
        <v>115</v>
      </c>
      <c r="CO33" s="2"/>
      <c r="CP33" s="2" t="s">
        <v>114</v>
      </c>
      <c r="CQ33" s="2"/>
      <c r="CR33" s="2"/>
      <c r="CS33" s="2"/>
      <c r="CT33" s="2"/>
      <c r="CU33" s="2"/>
      <c r="CV33" s="2"/>
      <c r="CW33" s="2"/>
      <c r="CX33" s="2"/>
      <c r="CY33" s="2"/>
      <c r="CZ33" s="2"/>
      <c r="DA33" s="2"/>
      <c r="DB33" s="2"/>
      <c r="DC33" s="2"/>
      <c r="DD33" s="2"/>
      <c r="DE33" s="2" t="s">
        <v>97</v>
      </c>
      <c r="DF33" s="2" t="s">
        <v>98</v>
      </c>
      <c r="DG33" s="2" t="s">
        <v>99</v>
      </c>
      <c r="DH33" s="2"/>
      <c r="DI33" s="2"/>
      <c r="DJ33" s="2" t="s">
        <v>102</v>
      </c>
      <c r="DK33" s="2" t="s">
        <v>103</v>
      </c>
      <c r="DL33" s="2" t="s">
        <v>104</v>
      </c>
      <c r="DM33" s="2" t="s">
        <v>105</v>
      </c>
      <c r="DN33" s="2" t="s">
        <v>106</v>
      </c>
      <c r="DO33" s="2" t="s">
        <v>107</v>
      </c>
      <c r="DP33" s="2"/>
      <c r="DQ33" s="2" t="s">
        <v>109</v>
      </c>
      <c r="DR33" s="2" t="s">
        <v>110</v>
      </c>
      <c r="DS33" s="2" t="s">
        <v>111</v>
      </c>
      <c r="DT33" s="2" t="s">
        <v>112</v>
      </c>
      <c r="DU33" s="2"/>
      <c r="DV33" s="2">
        <v>95</v>
      </c>
      <c r="DW33" s="2" t="s">
        <v>344</v>
      </c>
      <c r="DX33" s="73">
        <v>83094</v>
      </c>
      <c r="DY33" s="74">
        <v>827.4</v>
      </c>
      <c r="DZ33" s="74">
        <f t="shared" si="3"/>
        <v>100.42784626540973</v>
      </c>
      <c r="EA33" s="94">
        <f t="shared" si="1"/>
        <v>82.74</v>
      </c>
      <c r="EB33" s="75" t="s">
        <v>518</v>
      </c>
      <c r="EC33" s="2" t="s">
        <v>184</v>
      </c>
      <c r="ED33" s="2" t="s">
        <v>116</v>
      </c>
      <c r="EE33" s="2" t="s">
        <v>117</v>
      </c>
      <c r="EF33" s="89">
        <f t="shared" si="2"/>
        <v>1.2251185404481672E-2</v>
      </c>
    </row>
    <row r="34" spans="1:136" ht="43.15" customHeight="1" x14ac:dyDescent="0.25">
      <c r="A34" s="34" t="s">
        <v>118</v>
      </c>
      <c r="B34" s="2">
        <v>6</v>
      </c>
      <c r="C34" s="2">
        <v>860</v>
      </c>
      <c r="D34" s="2">
        <v>13</v>
      </c>
      <c r="E34" s="45">
        <f t="shared" si="0"/>
        <v>66.15384615384616</v>
      </c>
      <c r="F34" s="2" t="s">
        <v>114</v>
      </c>
      <c r="G34" s="2"/>
      <c r="H34" s="2"/>
      <c r="I34" s="2"/>
      <c r="J34" s="2"/>
      <c r="K34" s="2"/>
      <c r="L34" s="2" t="s">
        <v>114</v>
      </c>
      <c r="M34" s="2"/>
      <c r="N34" s="2"/>
      <c r="O34" s="2"/>
      <c r="P34" s="2"/>
      <c r="Q34" s="2"/>
      <c r="R34" s="2" t="s">
        <v>114</v>
      </c>
      <c r="S34" s="2"/>
      <c r="T34" s="2"/>
      <c r="U34" s="2"/>
      <c r="V34" s="2"/>
      <c r="W34" s="2"/>
      <c r="X34" s="2" t="s">
        <v>114</v>
      </c>
      <c r="Y34" s="2"/>
      <c r="Z34" s="2"/>
      <c r="AA34" s="2"/>
      <c r="AB34" s="2"/>
      <c r="AC34" s="2"/>
      <c r="AD34" s="2" t="s">
        <v>115</v>
      </c>
      <c r="AE34" s="2">
        <v>1</v>
      </c>
      <c r="AF34" s="2">
        <v>50</v>
      </c>
      <c r="AG34" s="2" t="s">
        <v>116</v>
      </c>
      <c r="AH34" s="2"/>
      <c r="AI34" s="2" t="s">
        <v>116</v>
      </c>
      <c r="AJ34" s="2"/>
      <c r="AK34" s="2" t="s">
        <v>117</v>
      </c>
      <c r="AL34" s="2"/>
      <c r="AM34" s="2"/>
      <c r="AN34" s="2" t="s">
        <v>115</v>
      </c>
      <c r="AO34" s="2">
        <v>12</v>
      </c>
      <c r="AP34" s="2">
        <v>78</v>
      </c>
      <c r="AQ34" s="2" t="s">
        <v>96</v>
      </c>
      <c r="AR34" s="2" t="s">
        <v>119</v>
      </c>
      <c r="AS34" s="2" t="s">
        <v>120</v>
      </c>
      <c r="AT34" s="2"/>
      <c r="AU34" s="2" t="s">
        <v>116</v>
      </c>
      <c r="AV34" s="2"/>
      <c r="AW34" s="2" t="s">
        <v>116</v>
      </c>
      <c r="AX34" s="2"/>
      <c r="AY34" s="2" t="s">
        <v>121</v>
      </c>
      <c r="AZ34" s="2" t="s">
        <v>115</v>
      </c>
      <c r="BA34" s="2" t="s">
        <v>115</v>
      </c>
      <c r="BB34" s="2">
        <v>1</v>
      </c>
      <c r="BC34" s="2">
        <v>60</v>
      </c>
      <c r="BD34" s="2" t="s">
        <v>122</v>
      </c>
      <c r="BE34" s="2" t="s">
        <v>114</v>
      </c>
      <c r="BF34" s="2"/>
      <c r="BG34" s="2"/>
      <c r="BH34" s="2"/>
      <c r="BI34" s="2" t="s">
        <v>114</v>
      </c>
      <c r="BJ34" s="2"/>
      <c r="BK34" s="2"/>
      <c r="BL34" s="2"/>
      <c r="BM34" s="2" t="s">
        <v>114</v>
      </c>
      <c r="BN34" s="2"/>
      <c r="BO34" s="2"/>
      <c r="BP34" s="2"/>
      <c r="BQ34" s="2" t="s">
        <v>114</v>
      </c>
      <c r="BR34" s="2"/>
      <c r="BS34" s="2"/>
      <c r="BT34" s="2"/>
      <c r="BU34" s="2"/>
      <c r="BV34" s="2" t="s">
        <v>115</v>
      </c>
      <c r="BW34" s="2">
        <v>1</v>
      </c>
      <c r="BX34" s="2">
        <v>108</v>
      </c>
      <c r="BY34" s="2" t="s">
        <v>123</v>
      </c>
      <c r="BZ34" s="2" t="s">
        <v>114</v>
      </c>
      <c r="CA34" s="2"/>
      <c r="CB34" s="2"/>
      <c r="CC34" s="2"/>
      <c r="CD34" s="2" t="s">
        <v>115</v>
      </c>
      <c r="CE34" s="2">
        <v>1</v>
      </c>
      <c r="CF34" s="2">
        <v>177</v>
      </c>
      <c r="CG34" s="2" t="s">
        <v>124</v>
      </c>
      <c r="CH34" s="2" t="s">
        <v>115</v>
      </c>
      <c r="CI34" s="2">
        <v>1</v>
      </c>
      <c r="CJ34" s="2">
        <v>78</v>
      </c>
      <c r="CK34" s="2" t="s">
        <v>125</v>
      </c>
      <c r="CL34" s="2" t="s">
        <v>114</v>
      </c>
      <c r="CM34" s="2"/>
      <c r="CN34" s="2"/>
      <c r="CO34" s="2"/>
      <c r="CP34" s="2" t="s">
        <v>114</v>
      </c>
      <c r="CQ34" s="2"/>
      <c r="CR34" s="2"/>
      <c r="CS34" s="2"/>
      <c r="CT34" s="2"/>
      <c r="CU34" s="2"/>
      <c r="CV34" s="2"/>
      <c r="CW34" s="2"/>
      <c r="CX34" s="2"/>
      <c r="CY34" s="2"/>
      <c r="CZ34" s="2"/>
      <c r="DA34" s="2"/>
      <c r="DB34" s="2"/>
      <c r="DC34" s="2"/>
      <c r="DD34" s="2"/>
      <c r="DE34" s="2" t="s">
        <v>97</v>
      </c>
      <c r="DF34" s="2"/>
      <c r="DG34" s="2"/>
      <c r="DH34" s="2"/>
      <c r="DI34" s="2" t="s">
        <v>101</v>
      </c>
      <c r="DJ34" s="2" t="s">
        <v>102</v>
      </c>
      <c r="DK34" s="2" t="s">
        <v>103</v>
      </c>
      <c r="DL34" s="2" t="s">
        <v>104</v>
      </c>
      <c r="DM34" s="2" t="s">
        <v>105</v>
      </c>
      <c r="DN34" s="2" t="s">
        <v>106</v>
      </c>
      <c r="DO34" s="2" t="s">
        <v>107</v>
      </c>
      <c r="DP34" s="2"/>
      <c r="DQ34" s="2" t="s">
        <v>109</v>
      </c>
      <c r="DR34" s="2" t="s">
        <v>110</v>
      </c>
      <c r="DS34" s="2" t="s">
        <v>111</v>
      </c>
      <c r="DT34" s="2" t="s">
        <v>112</v>
      </c>
      <c r="DU34" s="2"/>
      <c r="DV34" s="2">
        <v>90</v>
      </c>
      <c r="DW34" s="2"/>
      <c r="DX34" s="73">
        <v>43612</v>
      </c>
      <c r="DY34" s="74">
        <v>652.4</v>
      </c>
      <c r="DZ34" s="74">
        <f t="shared" si="3"/>
        <v>66.848559166155738</v>
      </c>
      <c r="EA34" s="94">
        <f t="shared" si="1"/>
        <v>50.184615384615384</v>
      </c>
      <c r="EB34" s="75" t="s">
        <v>575</v>
      </c>
      <c r="EC34" s="2" t="s">
        <v>116</v>
      </c>
      <c r="ED34" s="2" t="s">
        <v>116</v>
      </c>
      <c r="EE34" s="2" t="s">
        <v>117</v>
      </c>
      <c r="EF34" s="89">
        <f t="shared" si="2"/>
        <v>1.9719343300009171E-2</v>
      </c>
    </row>
    <row r="35" spans="1:136" ht="60" x14ac:dyDescent="0.25">
      <c r="A35" s="34" t="s">
        <v>205</v>
      </c>
      <c r="B35" s="2">
        <v>7</v>
      </c>
      <c r="C35" s="2">
        <v>395</v>
      </c>
      <c r="D35" s="2">
        <v>6</v>
      </c>
      <c r="E35" s="45">
        <f t="shared" si="0"/>
        <v>65.833333333333329</v>
      </c>
      <c r="F35" s="2" t="s">
        <v>114</v>
      </c>
      <c r="G35" s="2"/>
      <c r="H35" s="2"/>
      <c r="I35" s="2"/>
      <c r="J35" s="2"/>
      <c r="K35" s="2"/>
      <c r="L35" s="2" t="s">
        <v>114</v>
      </c>
      <c r="M35" s="2"/>
      <c r="N35" s="2"/>
      <c r="O35" s="2"/>
      <c r="P35" s="2"/>
      <c r="Q35" s="2"/>
      <c r="R35" s="2" t="s">
        <v>114</v>
      </c>
      <c r="S35" s="2"/>
      <c r="T35" s="2"/>
      <c r="U35" s="2"/>
      <c r="V35" s="2"/>
      <c r="W35" s="2"/>
      <c r="X35" s="2" t="s">
        <v>114</v>
      </c>
      <c r="Y35" s="2"/>
      <c r="Z35" s="2"/>
      <c r="AA35" s="2"/>
      <c r="AB35" s="2"/>
      <c r="AC35" s="2"/>
      <c r="AD35" s="2" t="s">
        <v>114</v>
      </c>
      <c r="AE35" s="2"/>
      <c r="AF35" s="2"/>
      <c r="AG35" s="2"/>
      <c r="AH35" s="2"/>
      <c r="AI35" s="2"/>
      <c r="AJ35" s="2"/>
      <c r="AK35" s="2"/>
      <c r="AL35" s="2"/>
      <c r="AM35" s="2"/>
      <c r="AN35" s="2" t="s">
        <v>115</v>
      </c>
      <c r="AO35" s="2">
        <v>6</v>
      </c>
      <c r="AP35" s="2">
        <v>87</v>
      </c>
      <c r="AQ35" s="2" t="s">
        <v>180</v>
      </c>
      <c r="AR35" s="2"/>
      <c r="AS35" s="2" t="s">
        <v>117</v>
      </c>
      <c r="AT35" s="2"/>
      <c r="AU35" s="2" t="s">
        <v>136</v>
      </c>
      <c r="AV35" s="2"/>
      <c r="AW35" s="2" t="s">
        <v>136</v>
      </c>
      <c r="AX35" s="2"/>
      <c r="AY35" s="2"/>
      <c r="AZ35" s="2" t="s">
        <v>114</v>
      </c>
      <c r="BA35" s="2"/>
      <c r="BB35" s="2"/>
      <c r="BC35" s="2"/>
      <c r="BD35" s="2"/>
      <c r="BE35" s="2"/>
      <c r="BF35" s="2"/>
      <c r="BG35" s="2"/>
      <c r="BH35" s="2"/>
      <c r="BI35" s="2"/>
      <c r="BJ35" s="2"/>
      <c r="BK35" s="2"/>
      <c r="BL35" s="2"/>
      <c r="BM35" s="2"/>
      <c r="BN35" s="2"/>
      <c r="BO35" s="2"/>
      <c r="BP35" s="2"/>
      <c r="BQ35" s="2"/>
      <c r="BR35" s="2"/>
      <c r="BS35" s="2"/>
      <c r="BT35" s="2"/>
      <c r="BU35" s="2"/>
      <c r="BV35" s="2" t="s">
        <v>115</v>
      </c>
      <c r="BW35" s="2">
        <v>1</v>
      </c>
      <c r="BX35" s="2">
        <v>67</v>
      </c>
      <c r="BY35" s="2"/>
      <c r="BZ35" s="2" t="s">
        <v>114</v>
      </c>
      <c r="CA35" s="2"/>
      <c r="CB35" s="2"/>
      <c r="CC35" s="2"/>
      <c r="CD35" s="2" t="s">
        <v>115</v>
      </c>
      <c r="CE35" s="2">
        <v>2</v>
      </c>
      <c r="CF35" s="2">
        <v>67</v>
      </c>
      <c r="CG35" s="2"/>
      <c r="CH35" s="2" t="s">
        <v>114</v>
      </c>
      <c r="CI35" s="2"/>
      <c r="CJ35" s="2"/>
      <c r="CK35" s="2"/>
      <c r="CL35" s="2" t="s">
        <v>114</v>
      </c>
      <c r="CM35" s="2"/>
      <c r="CN35" s="2"/>
      <c r="CO35" s="2"/>
      <c r="CP35" s="2" t="s">
        <v>114</v>
      </c>
      <c r="CQ35" s="2"/>
      <c r="CR35" s="2"/>
      <c r="CS35" s="2"/>
      <c r="CT35" s="2"/>
      <c r="CU35" s="2"/>
      <c r="CV35" s="2"/>
      <c r="CW35" s="2"/>
      <c r="CX35" s="2"/>
      <c r="CY35" s="2"/>
      <c r="CZ35" s="2"/>
      <c r="DA35" s="2"/>
      <c r="DB35" s="2"/>
      <c r="DC35" s="2"/>
      <c r="DD35" s="2"/>
      <c r="DE35" s="2" t="s">
        <v>97</v>
      </c>
      <c r="DF35" s="2" t="s">
        <v>98</v>
      </c>
      <c r="DG35" s="2" t="s">
        <v>99</v>
      </c>
      <c r="DH35" s="2"/>
      <c r="DI35" s="2" t="s">
        <v>101</v>
      </c>
      <c r="DJ35" s="2" t="s">
        <v>102</v>
      </c>
      <c r="DK35" s="2" t="s">
        <v>103</v>
      </c>
      <c r="DL35" s="2" t="s">
        <v>104</v>
      </c>
      <c r="DM35" s="2"/>
      <c r="DN35" s="2"/>
      <c r="DO35" s="2" t="s">
        <v>107</v>
      </c>
      <c r="DP35" s="2" t="s">
        <v>108</v>
      </c>
      <c r="DQ35" s="2" t="s">
        <v>109</v>
      </c>
      <c r="DR35" s="2" t="s">
        <v>110</v>
      </c>
      <c r="DS35" s="2" t="s">
        <v>111</v>
      </c>
      <c r="DT35" s="2" t="s">
        <v>112</v>
      </c>
      <c r="DU35" s="2"/>
      <c r="DV35" s="2">
        <v>75</v>
      </c>
      <c r="DW35" s="2"/>
      <c r="DX35" s="73">
        <v>23243</v>
      </c>
      <c r="DY35" s="74">
        <v>391.4</v>
      </c>
      <c r="DZ35" s="74">
        <f t="shared" si="3"/>
        <v>59.38426162493613</v>
      </c>
      <c r="EA35" s="94">
        <f t="shared" si="1"/>
        <v>65.233333333333334</v>
      </c>
      <c r="EB35" s="75" t="s">
        <v>518</v>
      </c>
      <c r="EC35" s="2" t="s">
        <v>117</v>
      </c>
      <c r="ED35" s="2" t="s">
        <v>136</v>
      </c>
      <c r="EE35" s="2" t="s">
        <v>136</v>
      </c>
      <c r="EF35" s="89">
        <f t="shared" si="2"/>
        <v>1.6994363894505874E-2</v>
      </c>
    </row>
    <row r="36" spans="1:136" ht="75" x14ac:dyDescent="0.25">
      <c r="A36" s="34" t="s">
        <v>330</v>
      </c>
      <c r="B36" s="2">
        <v>3</v>
      </c>
      <c r="C36" s="2">
        <v>3474</v>
      </c>
      <c r="D36" s="2">
        <v>33</v>
      </c>
      <c r="E36" s="45">
        <f t="shared" si="0"/>
        <v>105.27272727272727</v>
      </c>
      <c r="F36" s="2" t="s">
        <v>114</v>
      </c>
      <c r="G36" s="2"/>
      <c r="H36" s="2"/>
      <c r="I36" s="2"/>
      <c r="J36" s="2"/>
      <c r="K36" s="2"/>
      <c r="L36" s="2" t="s">
        <v>114</v>
      </c>
      <c r="M36" s="2"/>
      <c r="N36" s="2"/>
      <c r="O36" s="2"/>
      <c r="P36" s="2"/>
      <c r="Q36" s="2"/>
      <c r="R36" s="2" t="s">
        <v>114</v>
      </c>
      <c r="S36" s="2"/>
      <c r="T36" s="2"/>
      <c r="U36" s="2"/>
      <c r="V36" s="2"/>
      <c r="W36" s="2"/>
      <c r="X36" s="2" t="s">
        <v>114</v>
      </c>
      <c r="Y36" s="2"/>
      <c r="Z36" s="2"/>
      <c r="AA36" s="2"/>
      <c r="AB36" s="2"/>
      <c r="AC36" s="2"/>
      <c r="AD36" s="2" t="s">
        <v>114</v>
      </c>
      <c r="AE36" s="2"/>
      <c r="AF36" s="2"/>
      <c r="AG36" s="2"/>
      <c r="AH36" s="2"/>
      <c r="AI36" s="2"/>
      <c r="AJ36" s="2"/>
      <c r="AK36" s="2"/>
      <c r="AL36" s="2"/>
      <c r="AM36" s="2"/>
      <c r="AN36" s="4" t="s">
        <v>115</v>
      </c>
      <c r="AO36" s="2">
        <v>16</v>
      </c>
      <c r="AP36" s="2">
        <v>102</v>
      </c>
      <c r="AQ36" s="2" t="s">
        <v>120</v>
      </c>
      <c r="AR36" s="2"/>
      <c r="AS36" s="2" t="s">
        <v>116</v>
      </c>
      <c r="AT36" s="2"/>
      <c r="AU36" s="2" t="s">
        <v>117</v>
      </c>
      <c r="AV36" s="2"/>
      <c r="AW36" s="2" t="s">
        <v>136</v>
      </c>
      <c r="AX36" s="2"/>
      <c r="AY36" s="2"/>
      <c r="AZ36" s="2" t="s">
        <v>115</v>
      </c>
      <c r="BA36" s="2" t="s">
        <v>115</v>
      </c>
      <c r="BB36" s="2">
        <v>2</v>
      </c>
      <c r="BC36" s="2">
        <v>35</v>
      </c>
      <c r="BD36" s="2"/>
      <c r="BE36" s="2" t="s">
        <v>115</v>
      </c>
      <c r="BF36" s="2">
        <v>2</v>
      </c>
      <c r="BG36" s="2">
        <v>40</v>
      </c>
      <c r="BH36" s="2"/>
      <c r="BI36" s="2" t="s">
        <v>115</v>
      </c>
      <c r="BJ36" s="2">
        <v>1</v>
      </c>
      <c r="BK36" s="2">
        <v>45</v>
      </c>
      <c r="BL36" s="2"/>
      <c r="BM36" s="2" t="s">
        <v>115</v>
      </c>
      <c r="BN36" s="2">
        <v>2</v>
      </c>
      <c r="BO36" s="2">
        <v>50</v>
      </c>
      <c r="BP36" s="2"/>
      <c r="BQ36" s="2" t="s">
        <v>115</v>
      </c>
      <c r="BR36" s="2" t="s">
        <v>331</v>
      </c>
      <c r="BS36" s="2">
        <v>2</v>
      </c>
      <c r="BT36" s="2">
        <v>34</v>
      </c>
      <c r="BU36" s="2"/>
      <c r="BV36" s="2" t="s">
        <v>115</v>
      </c>
      <c r="BW36" s="2">
        <v>2</v>
      </c>
      <c r="BX36" s="2">
        <v>12</v>
      </c>
      <c r="BY36" s="2"/>
      <c r="BZ36" s="2" t="s">
        <v>115</v>
      </c>
      <c r="CA36" s="2">
        <v>1</v>
      </c>
      <c r="CB36" s="2">
        <v>91</v>
      </c>
      <c r="CC36" s="2"/>
      <c r="CD36" s="2" t="s">
        <v>114</v>
      </c>
      <c r="CE36" s="2"/>
      <c r="CF36" s="2"/>
      <c r="CG36" s="2"/>
      <c r="CH36" s="2" t="s">
        <v>114</v>
      </c>
      <c r="CI36" s="2"/>
      <c r="CJ36" s="2"/>
      <c r="CK36" s="2"/>
      <c r="CL36" s="2" t="s">
        <v>115</v>
      </c>
      <c r="CM36" s="2">
        <v>1</v>
      </c>
      <c r="CN36" s="2">
        <v>35</v>
      </c>
      <c r="CO36" s="2" t="s">
        <v>332</v>
      </c>
      <c r="CP36" s="2" t="s">
        <v>114</v>
      </c>
      <c r="CQ36" s="2"/>
      <c r="CR36" s="2"/>
      <c r="CS36" s="2"/>
      <c r="CT36" s="2"/>
      <c r="CU36" s="2"/>
      <c r="CV36" s="2"/>
      <c r="CW36" s="2"/>
      <c r="CX36" s="2"/>
      <c r="CY36" s="2"/>
      <c r="CZ36" s="2"/>
      <c r="DA36" s="2"/>
      <c r="DB36" s="2"/>
      <c r="DC36" s="2"/>
      <c r="DD36" s="2"/>
      <c r="DE36" s="2" t="s">
        <v>97</v>
      </c>
      <c r="DF36" s="2" t="s">
        <v>98</v>
      </c>
      <c r="DG36" s="2" t="s">
        <v>99</v>
      </c>
      <c r="DH36" s="2"/>
      <c r="DI36" s="2"/>
      <c r="DJ36" s="2"/>
      <c r="DK36" s="2" t="s">
        <v>103</v>
      </c>
      <c r="DL36" s="2" t="s">
        <v>104</v>
      </c>
      <c r="DM36" s="2" t="s">
        <v>105</v>
      </c>
      <c r="DN36" s="2"/>
      <c r="DO36" s="2" t="s">
        <v>107</v>
      </c>
      <c r="DP36" s="2"/>
      <c r="DQ36" s="2" t="s">
        <v>109</v>
      </c>
      <c r="DR36" s="2" t="s">
        <v>110</v>
      </c>
      <c r="DS36" s="2" t="s">
        <v>111</v>
      </c>
      <c r="DT36" s="2" t="s">
        <v>112</v>
      </c>
      <c r="DU36" s="2"/>
      <c r="DV36" s="2">
        <v>72</v>
      </c>
      <c r="DW36" s="2"/>
      <c r="DX36" s="73">
        <v>216123</v>
      </c>
      <c r="DY36" s="74">
        <v>458.9</v>
      </c>
      <c r="DZ36" s="74">
        <f t="shared" si="3"/>
        <v>470.9588145565483</v>
      </c>
      <c r="EA36" s="94">
        <f t="shared" si="1"/>
        <v>13.906060606060606</v>
      </c>
      <c r="EB36" s="2" t="s">
        <v>120</v>
      </c>
      <c r="EC36" s="2" t="s">
        <v>116</v>
      </c>
      <c r="ED36" s="2" t="s">
        <v>117</v>
      </c>
      <c r="EE36" s="2" t="s">
        <v>136</v>
      </c>
      <c r="EF36" s="89">
        <f t="shared" si="2"/>
        <v>1.607417998084424E-2</v>
      </c>
    </row>
    <row r="37" spans="1:136" ht="75" x14ac:dyDescent="0.25">
      <c r="A37" s="34" t="s">
        <v>273</v>
      </c>
      <c r="B37" s="2">
        <v>3</v>
      </c>
      <c r="C37" s="2">
        <v>7230</v>
      </c>
      <c r="D37" s="2">
        <v>79</v>
      </c>
      <c r="E37" s="45">
        <f t="shared" si="0"/>
        <v>91.518987341772146</v>
      </c>
      <c r="F37" s="2" t="s">
        <v>115</v>
      </c>
      <c r="G37" s="2">
        <v>3</v>
      </c>
      <c r="H37" s="2">
        <v>345</v>
      </c>
      <c r="I37" s="2" t="s">
        <v>96</v>
      </c>
      <c r="J37" s="2" t="s">
        <v>274</v>
      </c>
      <c r="K37" s="2" t="s">
        <v>275</v>
      </c>
      <c r="L37" s="2" t="s">
        <v>114</v>
      </c>
      <c r="M37" s="2"/>
      <c r="N37" s="2"/>
      <c r="O37" s="2"/>
      <c r="P37" s="2"/>
      <c r="Q37" s="2"/>
      <c r="R37" s="2" t="s">
        <v>114</v>
      </c>
      <c r="S37" s="2"/>
      <c r="T37" s="2"/>
      <c r="U37" s="2"/>
      <c r="V37" s="2"/>
      <c r="W37" s="2"/>
      <c r="X37" s="2" t="s">
        <v>114</v>
      </c>
      <c r="Y37" s="2"/>
      <c r="Z37" s="2"/>
      <c r="AA37" s="2"/>
      <c r="AB37" s="2"/>
      <c r="AC37" s="2"/>
      <c r="AD37" s="2" t="s">
        <v>114</v>
      </c>
      <c r="AE37" s="2"/>
      <c r="AF37" s="2"/>
      <c r="AG37" s="2"/>
      <c r="AH37" s="2"/>
      <c r="AI37" s="2"/>
      <c r="AJ37" s="2"/>
      <c r="AK37" s="2"/>
      <c r="AL37" s="2"/>
      <c r="AM37" s="2"/>
      <c r="AN37" s="2" t="s">
        <v>115</v>
      </c>
      <c r="AO37" s="2">
        <v>36</v>
      </c>
      <c r="AP37" s="2">
        <v>60</v>
      </c>
      <c r="AQ37" s="2" t="s">
        <v>96</v>
      </c>
      <c r="AR37" s="2" t="s">
        <v>276</v>
      </c>
      <c r="AS37" s="2" t="s">
        <v>116</v>
      </c>
      <c r="AT37" s="2"/>
      <c r="AU37" s="2" t="s">
        <v>117</v>
      </c>
      <c r="AV37" s="2"/>
      <c r="AW37" s="2" t="s">
        <v>117</v>
      </c>
      <c r="AX37" s="2"/>
      <c r="AY37" s="2" t="s">
        <v>277</v>
      </c>
      <c r="AZ37" s="2" t="s">
        <v>115</v>
      </c>
      <c r="BA37" s="2" t="s">
        <v>115</v>
      </c>
      <c r="BB37" s="2">
        <v>3</v>
      </c>
      <c r="BC37" s="2">
        <v>26</v>
      </c>
      <c r="BD37" s="2"/>
      <c r="BE37" s="2" t="s">
        <v>115</v>
      </c>
      <c r="BF37" s="2">
        <v>3</v>
      </c>
      <c r="BG37" s="2">
        <v>23</v>
      </c>
      <c r="BH37" s="2"/>
      <c r="BI37" s="2" t="s">
        <v>115</v>
      </c>
      <c r="BJ37" s="2">
        <v>2</v>
      </c>
      <c r="BK37" s="2">
        <v>15</v>
      </c>
      <c r="BL37" s="2"/>
      <c r="BM37" s="2" t="s">
        <v>114</v>
      </c>
      <c r="BN37" s="2"/>
      <c r="BO37" s="2"/>
      <c r="BP37" s="2"/>
      <c r="BQ37" s="2" t="s">
        <v>114</v>
      </c>
      <c r="BR37" s="2"/>
      <c r="BS37" s="2"/>
      <c r="BT37" s="2"/>
      <c r="BU37" s="2"/>
      <c r="BV37" s="2" t="s">
        <v>115</v>
      </c>
      <c r="BW37" s="2">
        <v>6</v>
      </c>
      <c r="BX37" s="2">
        <v>57</v>
      </c>
      <c r="BY37" s="2" t="s">
        <v>278</v>
      </c>
      <c r="BZ37" s="2" t="s">
        <v>115</v>
      </c>
      <c r="CA37" s="2">
        <v>7</v>
      </c>
      <c r="CB37" s="2">
        <v>97</v>
      </c>
      <c r="CC37" s="2" t="s">
        <v>279</v>
      </c>
      <c r="CD37" s="2" t="s">
        <v>114</v>
      </c>
      <c r="CE37" s="2"/>
      <c r="CF37" s="2"/>
      <c r="CG37" s="2"/>
      <c r="CH37" s="2" t="s">
        <v>115</v>
      </c>
      <c r="CI37" s="2">
        <v>5</v>
      </c>
      <c r="CJ37" s="2">
        <v>33</v>
      </c>
      <c r="CK37" s="2"/>
      <c r="CL37" s="2" t="s">
        <v>114</v>
      </c>
      <c r="CM37" s="2"/>
      <c r="CN37" s="2"/>
      <c r="CO37" s="2"/>
      <c r="CP37" s="2" t="s">
        <v>115</v>
      </c>
      <c r="CQ37" s="2" t="s">
        <v>280</v>
      </c>
      <c r="CR37" s="2">
        <v>2</v>
      </c>
      <c r="CS37" s="2">
        <v>104</v>
      </c>
      <c r="CT37" s="2"/>
      <c r="CU37" s="2" t="s">
        <v>115</v>
      </c>
      <c r="CV37" s="2" t="s">
        <v>281</v>
      </c>
      <c r="CW37" s="2">
        <v>4</v>
      </c>
      <c r="CX37" s="2">
        <v>206</v>
      </c>
      <c r="CY37" s="2"/>
      <c r="CZ37" s="2" t="s">
        <v>115</v>
      </c>
      <c r="DA37" s="2" t="s">
        <v>130</v>
      </c>
      <c r="DB37" s="2">
        <v>2</v>
      </c>
      <c r="DC37" s="2">
        <v>624</v>
      </c>
      <c r="DD37" s="2"/>
      <c r="DE37" s="2" t="s">
        <v>97</v>
      </c>
      <c r="DF37" s="2" t="s">
        <v>98</v>
      </c>
      <c r="DG37" s="2"/>
      <c r="DH37" s="2"/>
      <c r="DI37" s="2" t="s">
        <v>101</v>
      </c>
      <c r="DJ37" s="2" t="s">
        <v>102</v>
      </c>
      <c r="DK37" s="2" t="s">
        <v>103</v>
      </c>
      <c r="DL37" s="2" t="s">
        <v>104</v>
      </c>
      <c r="DM37" s="2" t="s">
        <v>105</v>
      </c>
      <c r="DN37" s="2"/>
      <c r="DO37" s="2"/>
      <c r="DP37" s="2"/>
      <c r="DQ37" s="2"/>
      <c r="DR37" s="2" t="s">
        <v>110</v>
      </c>
      <c r="DS37" s="2" t="s">
        <v>111</v>
      </c>
      <c r="DT37" s="2"/>
      <c r="DU37" s="2"/>
      <c r="DV37" s="2">
        <v>70</v>
      </c>
      <c r="DW37" s="2" t="s">
        <v>282</v>
      </c>
      <c r="DX37" s="73">
        <v>558589</v>
      </c>
      <c r="DY37" s="74">
        <v>943.9</v>
      </c>
      <c r="DZ37" s="74">
        <f t="shared" si="3"/>
        <v>591.78832503443164</v>
      </c>
      <c r="EA37" s="94">
        <f t="shared" si="1"/>
        <v>11.948101265822784</v>
      </c>
      <c r="EB37" s="75" t="s">
        <v>518</v>
      </c>
      <c r="EC37" s="2" t="s">
        <v>116</v>
      </c>
      <c r="ED37" s="2" t="s">
        <v>117</v>
      </c>
      <c r="EE37" s="2" t="s">
        <v>117</v>
      </c>
      <c r="EF37" s="89">
        <f t="shared" si="2"/>
        <v>1.2943326846751368E-2</v>
      </c>
    </row>
    <row r="38" spans="1:136" ht="75" x14ac:dyDescent="0.25">
      <c r="A38" s="34" t="s">
        <v>450</v>
      </c>
      <c r="B38" s="2">
        <v>5</v>
      </c>
      <c r="C38" s="2">
        <v>726</v>
      </c>
      <c r="D38" s="2">
        <v>8</v>
      </c>
      <c r="E38" s="45">
        <f t="shared" si="0"/>
        <v>90.75</v>
      </c>
      <c r="F38" s="2" t="s">
        <v>114</v>
      </c>
      <c r="G38" s="2"/>
      <c r="H38" s="2"/>
      <c r="I38" s="2"/>
      <c r="J38" s="2"/>
      <c r="K38" s="2"/>
      <c r="L38" s="2" t="s">
        <v>114</v>
      </c>
      <c r="M38" s="2"/>
      <c r="N38" s="2"/>
      <c r="O38" s="2"/>
      <c r="P38" s="2"/>
      <c r="Q38" s="2"/>
      <c r="R38" s="2" t="s">
        <v>114</v>
      </c>
      <c r="S38" s="2"/>
      <c r="T38" s="2"/>
      <c r="U38" s="2"/>
      <c r="V38" s="2"/>
      <c r="W38" s="2"/>
      <c r="X38" s="2" t="s">
        <v>114</v>
      </c>
      <c r="Y38" s="2"/>
      <c r="Z38" s="2"/>
      <c r="AA38" s="2"/>
      <c r="AB38" s="2"/>
      <c r="AC38" s="2"/>
      <c r="AD38" s="2" t="s">
        <v>114</v>
      </c>
      <c r="AE38" s="2"/>
      <c r="AF38" s="2"/>
      <c r="AG38" s="2"/>
      <c r="AH38" s="2"/>
      <c r="AI38" s="2"/>
      <c r="AJ38" s="2"/>
      <c r="AK38" s="2"/>
      <c r="AL38" s="2"/>
      <c r="AM38" s="2"/>
      <c r="AN38" s="4" t="s">
        <v>115</v>
      </c>
      <c r="AO38" s="2">
        <v>8</v>
      </c>
      <c r="AP38" s="2">
        <v>83</v>
      </c>
      <c r="AQ38" s="2" t="s">
        <v>120</v>
      </c>
      <c r="AR38" s="2"/>
      <c r="AS38" s="2" t="s">
        <v>116</v>
      </c>
      <c r="AT38" s="2"/>
      <c r="AU38" s="2" t="s">
        <v>117</v>
      </c>
      <c r="AV38" s="2"/>
      <c r="AW38" s="2" t="s">
        <v>136</v>
      </c>
      <c r="AX38" s="2"/>
      <c r="AY38" s="2"/>
      <c r="AZ38" s="2" t="s">
        <v>115</v>
      </c>
      <c r="BA38" s="2" t="s">
        <v>115</v>
      </c>
      <c r="BB38" s="2">
        <v>1</v>
      </c>
      <c r="BC38" s="2">
        <v>30</v>
      </c>
      <c r="BD38" s="2" t="s">
        <v>476</v>
      </c>
      <c r="BE38" s="2" t="s">
        <v>115</v>
      </c>
      <c r="BF38" s="2">
        <v>1</v>
      </c>
      <c r="BG38" s="2">
        <v>30</v>
      </c>
      <c r="BH38" s="2" t="s">
        <v>476</v>
      </c>
      <c r="BI38" s="2" t="s">
        <v>115</v>
      </c>
      <c r="BJ38" s="2">
        <v>1</v>
      </c>
      <c r="BK38" s="2">
        <v>30</v>
      </c>
      <c r="BL38" s="2" t="s">
        <v>476</v>
      </c>
      <c r="BM38" s="2" t="s">
        <v>114</v>
      </c>
      <c r="BN38" s="2"/>
      <c r="BO38" s="2"/>
      <c r="BP38" s="2"/>
      <c r="BQ38" s="2" t="s">
        <v>114</v>
      </c>
      <c r="BR38" s="2"/>
      <c r="BS38" s="2"/>
      <c r="BT38" s="2"/>
      <c r="BU38" s="2"/>
      <c r="BV38" s="2" t="s">
        <v>115</v>
      </c>
      <c r="BW38" s="2">
        <v>1</v>
      </c>
      <c r="BX38" s="2">
        <v>28</v>
      </c>
      <c r="BY38" s="2"/>
      <c r="BZ38" s="2" t="s">
        <v>114</v>
      </c>
      <c r="CA38" s="2"/>
      <c r="CB38" s="2"/>
      <c r="CC38" s="2"/>
      <c r="CD38" s="2" t="s">
        <v>114</v>
      </c>
      <c r="CE38" s="2"/>
      <c r="CF38" s="2"/>
      <c r="CG38" s="2"/>
      <c r="CH38" s="2" t="s">
        <v>114</v>
      </c>
      <c r="CI38" s="2"/>
      <c r="CJ38" s="2"/>
      <c r="CK38" s="2"/>
      <c r="CL38" s="2" t="s">
        <v>114</v>
      </c>
      <c r="CM38" s="2"/>
      <c r="CN38" s="2"/>
      <c r="CO38" s="2"/>
      <c r="CP38" s="2" t="s">
        <v>114</v>
      </c>
      <c r="CQ38" s="2"/>
      <c r="CR38" s="2"/>
      <c r="CS38" s="2"/>
      <c r="CT38" s="2"/>
      <c r="CU38" s="2"/>
      <c r="CV38" s="2"/>
      <c r="CW38" s="2"/>
      <c r="CX38" s="2"/>
      <c r="CY38" s="2"/>
      <c r="CZ38" s="2"/>
      <c r="DA38" s="2"/>
      <c r="DB38" s="2"/>
      <c r="DC38" s="2"/>
      <c r="DD38" s="2"/>
      <c r="DE38" s="2"/>
      <c r="DF38" s="2"/>
      <c r="DG38" s="2"/>
      <c r="DH38" s="2"/>
      <c r="DI38" s="2"/>
      <c r="DJ38" s="2" t="s">
        <v>102</v>
      </c>
      <c r="DK38" s="2" t="s">
        <v>103</v>
      </c>
      <c r="DL38" s="2" t="s">
        <v>104</v>
      </c>
      <c r="DM38" s="2"/>
      <c r="DN38" s="2"/>
      <c r="DO38" s="2" t="s">
        <v>107</v>
      </c>
      <c r="DP38" s="2"/>
      <c r="DQ38" s="2"/>
      <c r="DR38" s="2" t="s">
        <v>110</v>
      </c>
      <c r="DS38" s="2" t="s">
        <v>111</v>
      </c>
      <c r="DT38" s="2" t="s">
        <v>112</v>
      </c>
      <c r="DU38" s="2"/>
      <c r="DV38" s="2">
        <v>100</v>
      </c>
      <c r="DW38" s="2"/>
      <c r="DX38" s="73">
        <v>84472</v>
      </c>
      <c r="DY38" s="74">
        <v>357.4</v>
      </c>
      <c r="DZ38" s="74">
        <f t="shared" si="3"/>
        <v>236.35142697257976</v>
      </c>
      <c r="EA38" s="94">
        <f t="shared" si="1"/>
        <v>44.674999999999997</v>
      </c>
      <c r="EB38" s="2" t="s">
        <v>120</v>
      </c>
      <c r="EC38" s="2" t="s">
        <v>116</v>
      </c>
      <c r="ED38" s="2" t="s">
        <v>117</v>
      </c>
      <c r="EE38" s="2" t="s">
        <v>136</v>
      </c>
      <c r="EF38" s="89">
        <f t="shared" si="2"/>
        <v>8.5945638791552238E-3</v>
      </c>
    </row>
    <row r="39" spans="1:136" ht="90" x14ac:dyDescent="0.25">
      <c r="A39" s="34" t="s">
        <v>153</v>
      </c>
      <c r="B39" s="2">
        <v>5</v>
      </c>
      <c r="C39" s="2">
        <v>1090</v>
      </c>
      <c r="D39" s="2">
        <v>18</v>
      </c>
      <c r="E39" s="45">
        <f t="shared" si="0"/>
        <v>60.555555555555557</v>
      </c>
      <c r="F39" s="2" t="s">
        <v>115</v>
      </c>
      <c r="G39" s="2">
        <v>2</v>
      </c>
      <c r="H39" s="2">
        <v>212</v>
      </c>
      <c r="I39" s="2" t="s">
        <v>96</v>
      </c>
      <c r="J39" s="2" t="s">
        <v>154</v>
      </c>
      <c r="K39" s="2"/>
      <c r="L39" s="2" t="s">
        <v>115</v>
      </c>
      <c r="M39" s="2">
        <v>3</v>
      </c>
      <c r="N39" s="2">
        <v>59</v>
      </c>
      <c r="O39" s="2" t="s">
        <v>96</v>
      </c>
      <c r="P39" s="2" t="s">
        <v>155</v>
      </c>
      <c r="Q39" s="2"/>
      <c r="R39" s="2" t="s">
        <v>115</v>
      </c>
      <c r="S39" s="2">
        <v>1</v>
      </c>
      <c r="T39" s="2">
        <v>25</v>
      </c>
      <c r="U39" s="2" t="s">
        <v>136</v>
      </c>
      <c r="V39" s="2"/>
      <c r="W39" s="2"/>
      <c r="X39" s="2" t="s">
        <v>114</v>
      </c>
      <c r="Y39" s="2"/>
      <c r="Z39" s="2"/>
      <c r="AA39" s="2"/>
      <c r="AB39" s="2"/>
      <c r="AC39" s="2"/>
      <c r="AD39" s="2" t="s">
        <v>115</v>
      </c>
      <c r="AE39" s="2">
        <v>2</v>
      </c>
      <c r="AF39" s="2">
        <v>34</v>
      </c>
      <c r="AG39" s="2" t="s">
        <v>117</v>
      </c>
      <c r="AH39" s="2" t="s">
        <v>156</v>
      </c>
      <c r="AI39" s="2" t="s">
        <v>136</v>
      </c>
      <c r="AJ39" s="2"/>
      <c r="AK39" s="2" t="s">
        <v>136</v>
      </c>
      <c r="AL39" s="2"/>
      <c r="AM39" s="2"/>
      <c r="AN39" s="2" t="s">
        <v>115</v>
      </c>
      <c r="AO39" s="2">
        <v>3</v>
      </c>
      <c r="AP39" s="2">
        <v>57</v>
      </c>
      <c r="AQ39" s="2" t="s">
        <v>96</v>
      </c>
      <c r="AR39" s="2" t="s">
        <v>157</v>
      </c>
      <c r="AS39" s="2" t="s">
        <v>96</v>
      </c>
      <c r="AT39" s="2" t="s">
        <v>158</v>
      </c>
      <c r="AU39" s="2" t="s">
        <v>136</v>
      </c>
      <c r="AV39" s="2"/>
      <c r="AW39" s="2" t="s">
        <v>136</v>
      </c>
      <c r="AX39" s="2"/>
      <c r="AY39" s="2"/>
      <c r="AZ39" s="2" t="s">
        <v>115</v>
      </c>
      <c r="BA39" s="2" t="s">
        <v>115</v>
      </c>
      <c r="BB39" s="2">
        <v>1</v>
      </c>
      <c r="BC39" s="2">
        <v>20</v>
      </c>
      <c r="BD39" s="2" t="s">
        <v>159</v>
      </c>
      <c r="BE39" s="2" t="s">
        <v>114</v>
      </c>
      <c r="BF39" s="2"/>
      <c r="BG39" s="2"/>
      <c r="BH39" s="2"/>
      <c r="BI39" s="2" t="s">
        <v>115</v>
      </c>
      <c r="BJ39" s="2">
        <v>1</v>
      </c>
      <c r="BK39" s="2">
        <v>14</v>
      </c>
      <c r="BL39" s="2" t="s">
        <v>160</v>
      </c>
      <c r="BM39" s="2" t="s">
        <v>115</v>
      </c>
      <c r="BN39" s="2">
        <v>2</v>
      </c>
      <c r="BO39" s="2">
        <v>28</v>
      </c>
      <c r="BP39" s="2" t="s">
        <v>161</v>
      </c>
      <c r="BQ39" s="2" t="s">
        <v>114</v>
      </c>
      <c r="BR39" s="2"/>
      <c r="BS39" s="2"/>
      <c r="BT39" s="2"/>
      <c r="BU39" s="2"/>
      <c r="BV39" s="2" t="s">
        <v>115</v>
      </c>
      <c r="BW39" s="2">
        <v>1</v>
      </c>
      <c r="BX39" s="2">
        <v>34</v>
      </c>
      <c r="BY39" s="2" t="s">
        <v>162</v>
      </c>
      <c r="BZ39" s="2" t="s">
        <v>114</v>
      </c>
      <c r="CA39" s="2"/>
      <c r="CB39" s="2"/>
      <c r="CC39" s="2"/>
      <c r="CD39" s="2" t="s">
        <v>114</v>
      </c>
      <c r="CE39" s="2"/>
      <c r="CF39" s="2"/>
      <c r="CG39" s="2"/>
      <c r="CH39" s="2" t="s">
        <v>115</v>
      </c>
      <c r="CI39" s="2">
        <v>1</v>
      </c>
      <c r="CJ39" s="2">
        <v>27</v>
      </c>
      <c r="CK39" s="2"/>
      <c r="CL39" s="2" t="s">
        <v>114</v>
      </c>
      <c r="CM39" s="2"/>
      <c r="CN39" s="2"/>
      <c r="CO39" s="2"/>
      <c r="CP39" s="2" t="s">
        <v>115</v>
      </c>
      <c r="CQ39" s="2" t="s">
        <v>163</v>
      </c>
      <c r="CR39" s="2">
        <v>1</v>
      </c>
      <c r="CS39" s="2">
        <v>140</v>
      </c>
      <c r="CT39" s="2"/>
      <c r="CU39" s="2" t="s">
        <v>115</v>
      </c>
      <c r="CV39" s="2" t="s">
        <v>164</v>
      </c>
      <c r="CW39" s="2">
        <v>1</v>
      </c>
      <c r="CX39" s="2">
        <v>23</v>
      </c>
      <c r="CY39" s="2" t="s">
        <v>165</v>
      </c>
      <c r="CZ39" s="2" t="s">
        <v>114</v>
      </c>
      <c r="DA39" s="2"/>
      <c r="DB39" s="2"/>
      <c r="DC39" s="2"/>
      <c r="DD39" s="2"/>
      <c r="DE39" s="2" t="s">
        <v>97</v>
      </c>
      <c r="DF39" s="2" t="s">
        <v>98</v>
      </c>
      <c r="DG39" s="2"/>
      <c r="DH39" s="2"/>
      <c r="DI39" s="2"/>
      <c r="DJ39" s="2" t="s">
        <v>102</v>
      </c>
      <c r="DK39" s="2" t="s">
        <v>103</v>
      </c>
      <c r="DL39" s="2" t="s">
        <v>104</v>
      </c>
      <c r="DM39" s="2" t="s">
        <v>105</v>
      </c>
      <c r="DN39" s="2"/>
      <c r="DO39" s="2" t="s">
        <v>107</v>
      </c>
      <c r="DP39" s="2" t="s">
        <v>108</v>
      </c>
      <c r="DQ39" s="2"/>
      <c r="DR39" s="2" t="s">
        <v>110</v>
      </c>
      <c r="DS39" s="2" t="s">
        <v>111</v>
      </c>
      <c r="DT39" s="2"/>
      <c r="DU39" s="2" t="s">
        <v>166</v>
      </c>
      <c r="DV39" s="2">
        <v>60</v>
      </c>
      <c r="DW39" s="2"/>
      <c r="DX39" s="73">
        <v>144252</v>
      </c>
      <c r="DY39" s="74">
        <v>361.8</v>
      </c>
      <c r="DZ39" s="74">
        <f t="shared" si="3"/>
        <v>398.70646766169153</v>
      </c>
      <c r="EA39" s="94">
        <f t="shared" si="1"/>
        <v>20.100000000000001</v>
      </c>
      <c r="EB39" s="75" t="s">
        <v>576</v>
      </c>
      <c r="EC39" s="73" t="s">
        <v>581</v>
      </c>
      <c r="ED39" s="2" t="s">
        <v>136</v>
      </c>
      <c r="EE39" s="2" t="s">
        <v>136</v>
      </c>
      <c r="EF39" s="89">
        <f t="shared" si="2"/>
        <v>7.5562210575936557E-3</v>
      </c>
    </row>
    <row r="40" spans="1:136" ht="60" x14ac:dyDescent="0.25">
      <c r="A40" s="34" t="s">
        <v>435</v>
      </c>
      <c r="B40" s="2">
        <v>3</v>
      </c>
      <c r="C40" s="2">
        <v>4059</v>
      </c>
      <c r="D40" s="2">
        <v>33</v>
      </c>
      <c r="E40" s="45">
        <f>C40/D40</f>
        <v>123</v>
      </c>
      <c r="F40" s="2" t="s">
        <v>115</v>
      </c>
      <c r="G40" s="2">
        <v>3</v>
      </c>
      <c r="H40" s="2">
        <v>600</v>
      </c>
      <c r="I40" s="2" t="s">
        <v>127</v>
      </c>
      <c r="J40" s="2"/>
      <c r="K40" s="2"/>
      <c r="L40" s="2" t="s">
        <v>114</v>
      </c>
      <c r="M40" s="2"/>
      <c r="N40" s="2"/>
      <c r="O40" s="2"/>
      <c r="P40" s="2"/>
      <c r="Q40" s="2"/>
      <c r="R40" s="2" t="s">
        <v>114</v>
      </c>
      <c r="S40" s="2"/>
      <c r="T40" s="2"/>
      <c r="U40" s="2"/>
      <c r="V40" s="2"/>
      <c r="W40" s="2"/>
      <c r="X40" s="2" t="s">
        <v>114</v>
      </c>
      <c r="Y40" s="2"/>
      <c r="Z40" s="2"/>
      <c r="AA40" s="2"/>
      <c r="AB40" s="2"/>
      <c r="AC40" s="2"/>
      <c r="AD40" s="2" t="s">
        <v>115</v>
      </c>
      <c r="AE40" s="2">
        <v>23</v>
      </c>
      <c r="AF40" s="2">
        <v>60</v>
      </c>
      <c r="AG40" s="2" t="s">
        <v>184</v>
      </c>
      <c r="AH40" s="2"/>
      <c r="AI40" s="2" t="s">
        <v>116</v>
      </c>
      <c r="AJ40" s="2"/>
      <c r="AK40" s="2" t="s">
        <v>116</v>
      </c>
      <c r="AL40" s="2"/>
      <c r="AM40" s="2"/>
      <c r="AN40" s="2" t="s">
        <v>114</v>
      </c>
      <c r="AO40" s="2"/>
      <c r="AP40" s="2"/>
      <c r="AQ40" s="2"/>
      <c r="AR40" s="2"/>
      <c r="AS40" s="2"/>
      <c r="AT40" s="2"/>
      <c r="AU40" s="2"/>
      <c r="AV40" s="2"/>
      <c r="AW40" s="2"/>
      <c r="AX40" s="2"/>
      <c r="AY40" s="2"/>
      <c r="AZ40" s="2" t="s">
        <v>115</v>
      </c>
      <c r="BA40" s="2" t="s">
        <v>115</v>
      </c>
      <c r="BB40" s="2">
        <v>1</v>
      </c>
      <c r="BC40" s="2">
        <v>20</v>
      </c>
      <c r="BD40" s="2"/>
      <c r="BE40" s="2" t="s">
        <v>114</v>
      </c>
      <c r="BF40" s="2"/>
      <c r="BG40" s="2"/>
      <c r="BH40" s="2"/>
      <c r="BI40" s="2" t="s">
        <v>114</v>
      </c>
      <c r="BJ40" s="2"/>
      <c r="BK40" s="2"/>
      <c r="BL40" s="2"/>
      <c r="BM40" s="2" t="s">
        <v>114</v>
      </c>
      <c r="BN40" s="2"/>
      <c r="BO40" s="2"/>
      <c r="BP40" s="2"/>
      <c r="BQ40" s="2" t="s">
        <v>114</v>
      </c>
      <c r="BR40" s="2"/>
      <c r="BS40" s="2"/>
      <c r="BT40" s="2"/>
      <c r="BU40" s="2"/>
      <c r="BV40" s="2" t="s">
        <v>115</v>
      </c>
      <c r="BW40" s="2">
        <v>1</v>
      </c>
      <c r="BX40" s="2">
        <v>20</v>
      </c>
      <c r="BY40" s="2"/>
      <c r="BZ40" s="2" t="s">
        <v>115</v>
      </c>
      <c r="CA40" s="2">
        <v>2</v>
      </c>
      <c r="CB40" s="2">
        <v>10</v>
      </c>
      <c r="CC40" s="2"/>
      <c r="CD40" s="2" t="s">
        <v>115</v>
      </c>
      <c r="CE40" s="2">
        <v>1</v>
      </c>
      <c r="CF40" s="2">
        <v>400</v>
      </c>
      <c r="CG40" s="2" t="s">
        <v>436</v>
      </c>
      <c r="CH40" s="2" t="s">
        <v>115</v>
      </c>
      <c r="CI40" s="2">
        <v>3</v>
      </c>
      <c r="CJ40" s="2">
        <v>30</v>
      </c>
      <c r="CK40" s="2"/>
      <c r="CL40" s="2" t="s">
        <v>115</v>
      </c>
      <c r="CM40" s="2">
        <v>1</v>
      </c>
      <c r="CN40" s="2">
        <v>10</v>
      </c>
      <c r="CO40" s="2"/>
      <c r="CP40" s="2" t="s">
        <v>115</v>
      </c>
      <c r="CQ40" s="2" t="s">
        <v>437</v>
      </c>
      <c r="CR40" s="2">
        <v>3</v>
      </c>
      <c r="CS40" s="2">
        <v>60</v>
      </c>
      <c r="CT40" s="2" t="s">
        <v>438</v>
      </c>
      <c r="CU40" s="2" t="s">
        <v>115</v>
      </c>
      <c r="CV40" s="2" t="s">
        <v>516</v>
      </c>
      <c r="CW40" s="2">
        <v>5</v>
      </c>
      <c r="CX40" s="2">
        <v>30</v>
      </c>
      <c r="CY40" s="2"/>
      <c r="CZ40" s="2"/>
      <c r="DA40" s="2"/>
      <c r="DB40" s="2"/>
      <c r="DC40" s="2"/>
      <c r="DD40" s="2"/>
      <c r="DE40" s="2" t="s">
        <v>97</v>
      </c>
      <c r="DF40" s="2"/>
      <c r="DG40" s="2" t="s">
        <v>99</v>
      </c>
      <c r="DH40" s="2"/>
      <c r="DI40" s="2" t="s">
        <v>101</v>
      </c>
      <c r="DJ40" s="2" t="s">
        <v>102</v>
      </c>
      <c r="DK40" s="2" t="s">
        <v>103</v>
      </c>
      <c r="DL40" s="2" t="s">
        <v>104</v>
      </c>
      <c r="DM40" s="2" t="s">
        <v>105</v>
      </c>
      <c r="DN40" s="2" t="s">
        <v>106</v>
      </c>
      <c r="DO40" s="2"/>
      <c r="DP40" s="2"/>
      <c r="DQ40" s="2" t="s">
        <v>109</v>
      </c>
      <c r="DR40" s="2" t="s">
        <v>110</v>
      </c>
      <c r="DS40" s="2" t="s">
        <v>111</v>
      </c>
      <c r="DT40" s="2" t="s">
        <v>112</v>
      </c>
      <c r="DU40" s="2"/>
      <c r="DV40" s="2">
        <v>75</v>
      </c>
      <c r="DW40" s="2"/>
      <c r="DX40" s="73">
        <v>377754</v>
      </c>
      <c r="DY40" s="74">
        <v>345.3</v>
      </c>
      <c r="DZ40" s="74">
        <f t="shared" si="3"/>
        <v>1093.9878366637706</v>
      </c>
      <c r="EA40" s="94">
        <f t="shared" si="1"/>
        <v>10.463636363636365</v>
      </c>
      <c r="EB40" s="2" t="s">
        <v>127</v>
      </c>
      <c r="EC40" s="2" t="s">
        <v>184</v>
      </c>
      <c r="ED40" s="2" t="s">
        <v>116</v>
      </c>
      <c r="EE40" s="2" t="s">
        <v>116</v>
      </c>
      <c r="EF40" s="89">
        <f t="shared" si="2"/>
        <v>1.0745088073190488E-2</v>
      </c>
    </row>
    <row r="41" spans="1:136" ht="75" x14ac:dyDescent="0.25">
      <c r="A41" s="34" t="s">
        <v>333</v>
      </c>
      <c r="B41" s="2">
        <v>3</v>
      </c>
      <c r="C41" s="2">
        <v>5680</v>
      </c>
      <c r="D41" s="2">
        <v>37</v>
      </c>
      <c r="E41" s="45">
        <f t="shared" si="0"/>
        <v>153.51351351351352</v>
      </c>
      <c r="F41" s="2" t="s">
        <v>115</v>
      </c>
      <c r="G41" s="2">
        <v>5</v>
      </c>
      <c r="H41" s="2">
        <v>230</v>
      </c>
      <c r="I41" s="2" t="s">
        <v>116</v>
      </c>
      <c r="J41" s="2"/>
      <c r="K41" s="2"/>
      <c r="L41" s="2" t="s">
        <v>114</v>
      </c>
      <c r="M41" s="2"/>
      <c r="N41" s="2"/>
      <c r="O41" s="2"/>
      <c r="P41" s="2"/>
      <c r="Q41" s="2"/>
      <c r="R41" s="2" t="s">
        <v>114</v>
      </c>
      <c r="S41" s="2"/>
      <c r="T41" s="2"/>
      <c r="U41" s="2"/>
      <c r="V41" s="2"/>
      <c r="W41" s="2"/>
      <c r="X41" s="2" t="s">
        <v>114</v>
      </c>
      <c r="Y41" s="2"/>
      <c r="Z41" s="2"/>
      <c r="AA41" s="2"/>
      <c r="AB41" s="2"/>
      <c r="AC41" s="2"/>
      <c r="AD41" s="2" t="s">
        <v>115</v>
      </c>
      <c r="AE41" s="2">
        <v>9</v>
      </c>
      <c r="AF41" s="2">
        <v>110</v>
      </c>
      <c r="AG41" s="2" t="s">
        <v>116</v>
      </c>
      <c r="AH41" s="2"/>
      <c r="AI41" s="2" t="s">
        <v>117</v>
      </c>
      <c r="AJ41" s="2"/>
      <c r="AK41" s="2" t="s">
        <v>96</v>
      </c>
      <c r="AL41" s="2" t="s">
        <v>334</v>
      </c>
      <c r="AM41" s="2"/>
      <c r="AN41" s="2" t="s">
        <v>114</v>
      </c>
      <c r="AO41" s="2"/>
      <c r="AP41" s="2"/>
      <c r="AQ41" s="2"/>
      <c r="AR41" s="2"/>
      <c r="AS41" s="2"/>
      <c r="AT41" s="2"/>
      <c r="AU41" s="2"/>
      <c r="AV41" s="2"/>
      <c r="AW41" s="2"/>
      <c r="AX41" s="2"/>
      <c r="AY41" s="2"/>
      <c r="AZ41" s="2" t="s">
        <v>115</v>
      </c>
      <c r="BA41" s="2" t="s">
        <v>115</v>
      </c>
      <c r="BB41" s="2">
        <v>2</v>
      </c>
      <c r="BC41" s="2">
        <v>45</v>
      </c>
      <c r="BD41" s="2"/>
      <c r="BE41" s="2" t="s">
        <v>115</v>
      </c>
      <c r="BF41" s="2">
        <v>2</v>
      </c>
      <c r="BG41" s="2">
        <v>21</v>
      </c>
      <c r="BH41" s="2"/>
      <c r="BI41" s="2" t="s">
        <v>115</v>
      </c>
      <c r="BJ41" s="2">
        <v>2</v>
      </c>
      <c r="BK41" s="2">
        <v>3</v>
      </c>
      <c r="BL41" s="2"/>
      <c r="BM41" s="2" t="s">
        <v>115</v>
      </c>
      <c r="BN41" s="2">
        <v>1</v>
      </c>
      <c r="BO41" s="2">
        <v>10</v>
      </c>
      <c r="BP41" s="2"/>
      <c r="BQ41" s="2" t="s">
        <v>114</v>
      </c>
      <c r="BR41" s="2"/>
      <c r="BS41" s="2"/>
      <c r="BT41" s="2"/>
      <c r="BU41" s="2"/>
      <c r="BV41" s="2" t="s">
        <v>115</v>
      </c>
      <c r="BW41" s="2">
        <v>1</v>
      </c>
      <c r="BX41" s="2">
        <v>60</v>
      </c>
      <c r="BY41" s="2"/>
      <c r="BZ41" s="2" t="s">
        <v>115</v>
      </c>
      <c r="CA41" s="2">
        <v>1</v>
      </c>
      <c r="CB41" s="2">
        <v>52</v>
      </c>
      <c r="CC41" s="2"/>
      <c r="CD41" s="2" t="s">
        <v>114</v>
      </c>
      <c r="CE41" s="2"/>
      <c r="CF41" s="2"/>
      <c r="CG41" s="2"/>
      <c r="CH41" s="2" t="s">
        <v>114</v>
      </c>
      <c r="CI41" s="2"/>
      <c r="CJ41" s="2"/>
      <c r="CK41" s="2"/>
      <c r="CL41" s="2" t="s">
        <v>114</v>
      </c>
      <c r="CM41" s="2"/>
      <c r="CN41" s="2"/>
      <c r="CO41" s="2"/>
      <c r="CP41" s="2" t="s">
        <v>114</v>
      </c>
      <c r="CQ41" s="2"/>
      <c r="CR41" s="2"/>
      <c r="CS41" s="2"/>
      <c r="CT41" s="2"/>
      <c r="CU41" s="2"/>
      <c r="CV41" s="2"/>
      <c r="CW41" s="2"/>
      <c r="CX41" s="2"/>
      <c r="CY41" s="2"/>
      <c r="CZ41" s="2"/>
      <c r="DA41" s="2"/>
      <c r="DB41" s="2"/>
      <c r="DC41" s="2"/>
      <c r="DD41" s="2"/>
      <c r="DE41" s="2" t="s">
        <v>97</v>
      </c>
      <c r="DF41" s="2" t="s">
        <v>98</v>
      </c>
      <c r="DG41" s="2" t="s">
        <v>99</v>
      </c>
      <c r="DH41" s="2"/>
      <c r="DI41" s="2" t="s">
        <v>101</v>
      </c>
      <c r="DJ41" s="2" t="s">
        <v>102</v>
      </c>
      <c r="DK41" s="2" t="s">
        <v>103</v>
      </c>
      <c r="DL41" s="2" t="s">
        <v>104</v>
      </c>
      <c r="DM41" s="2" t="s">
        <v>105</v>
      </c>
      <c r="DN41" s="2" t="s">
        <v>106</v>
      </c>
      <c r="DO41" s="2" t="s">
        <v>107</v>
      </c>
      <c r="DP41" s="2" t="s">
        <v>108</v>
      </c>
      <c r="DQ41" s="2" t="s">
        <v>109</v>
      </c>
      <c r="DR41" s="2" t="s">
        <v>110</v>
      </c>
      <c r="DS41" s="2" t="s">
        <v>111</v>
      </c>
      <c r="DT41" s="2" t="s">
        <v>112</v>
      </c>
      <c r="DU41" s="2"/>
      <c r="DV41" s="2">
        <v>100</v>
      </c>
      <c r="DW41" s="2"/>
      <c r="DX41" s="73">
        <v>327388</v>
      </c>
      <c r="DY41" s="74">
        <v>889.9</v>
      </c>
      <c r="DZ41" s="74">
        <f t="shared" si="3"/>
        <v>367.89302168783013</v>
      </c>
      <c r="EA41" s="94">
        <f t="shared" si="1"/>
        <v>24.05135135135135</v>
      </c>
      <c r="EB41" s="2" t="s">
        <v>116</v>
      </c>
      <c r="EC41" s="2" t="s">
        <v>116</v>
      </c>
      <c r="ED41" s="2" t="s">
        <v>117</v>
      </c>
      <c r="EF41" s="89">
        <f t="shared" si="2"/>
        <v>1.7349444695590552E-2</v>
      </c>
    </row>
    <row r="42" spans="1:136" ht="75" x14ac:dyDescent="0.25">
      <c r="A42" s="34" t="s">
        <v>226</v>
      </c>
      <c r="B42" s="2">
        <v>5</v>
      </c>
      <c r="C42" s="2">
        <v>1575</v>
      </c>
      <c r="D42" s="2">
        <v>19</v>
      </c>
      <c r="E42" s="45">
        <f t="shared" si="0"/>
        <v>82.89473684210526</v>
      </c>
      <c r="F42" s="2" t="s">
        <v>115</v>
      </c>
      <c r="G42" s="2">
        <v>2</v>
      </c>
      <c r="H42" s="2">
        <v>205</v>
      </c>
      <c r="I42" s="2" t="s">
        <v>518</v>
      </c>
      <c r="J42" s="2" t="s">
        <v>227</v>
      </c>
      <c r="K42" s="2"/>
      <c r="L42" s="2" t="s">
        <v>114</v>
      </c>
      <c r="M42" s="2"/>
      <c r="N42" s="2"/>
      <c r="O42" s="2"/>
      <c r="P42" s="2"/>
      <c r="Q42" s="2"/>
      <c r="R42" s="2" t="s">
        <v>114</v>
      </c>
      <c r="S42" s="2"/>
      <c r="T42" s="2"/>
      <c r="U42" s="2"/>
      <c r="V42" s="2"/>
      <c r="W42" s="2"/>
      <c r="X42" s="2" t="s">
        <v>114</v>
      </c>
      <c r="Y42" s="2"/>
      <c r="Z42" s="2"/>
      <c r="AA42" s="2"/>
      <c r="AB42" s="2"/>
      <c r="AC42" s="2"/>
      <c r="AD42" s="2" t="s">
        <v>115</v>
      </c>
      <c r="AE42" s="2">
        <v>12</v>
      </c>
      <c r="AF42" s="2">
        <v>61</v>
      </c>
      <c r="AG42" s="2" t="s">
        <v>116</v>
      </c>
      <c r="AH42" s="2"/>
      <c r="AI42" s="2" t="s">
        <v>117</v>
      </c>
      <c r="AJ42" s="2"/>
      <c r="AK42" s="2" t="s">
        <v>136</v>
      </c>
      <c r="AL42" s="2"/>
      <c r="AM42" s="2"/>
      <c r="AN42" s="2" t="s">
        <v>114</v>
      </c>
      <c r="AO42" s="2"/>
      <c r="AP42" s="2"/>
      <c r="AQ42" s="2"/>
      <c r="AR42" s="2"/>
      <c r="AS42" s="2"/>
      <c r="AT42" s="2"/>
      <c r="AU42" s="2"/>
      <c r="AV42" s="2"/>
      <c r="AW42" s="2"/>
      <c r="AX42" s="2"/>
      <c r="AY42" s="2"/>
      <c r="AZ42" s="2" t="s">
        <v>115</v>
      </c>
      <c r="BA42" s="2" t="s">
        <v>115</v>
      </c>
      <c r="BB42" s="2">
        <v>2</v>
      </c>
      <c r="BC42" s="2">
        <v>48</v>
      </c>
      <c r="BD42" s="2"/>
      <c r="BE42" s="2" t="s">
        <v>115</v>
      </c>
      <c r="BF42" s="2">
        <v>1</v>
      </c>
      <c r="BG42" s="2">
        <v>36</v>
      </c>
      <c r="BH42" s="2"/>
      <c r="BI42" s="2" t="s">
        <v>115</v>
      </c>
      <c r="BJ42" s="2">
        <v>1</v>
      </c>
      <c r="BK42" s="2">
        <v>47</v>
      </c>
      <c r="BL42" s="2" t="s">
        <v>228</v>
      </c>
      <c r="BM42" s="2" t="s">
        <v>115</v>
      </c>
      <c r="BN42" s="2">
        <v>1</v>
      </c>
      <c r="BO42" s="2">
        <v>60</v>
      </c>
      <c r="BP42" s="2"/>
      <c r="BQ42" s="2" t="s">
        <v>114</v>
      </c>
      <c r="BR42" s="2"/>
      <c r="BS42" s="2"/>
      <c r="BT42" s="2"/>
      <c r="BU42" s="2"/>
      <c r="BV42" s="2" t="s">
        <v>115</v>
      </c>
      <c r="BW42" s="2">
        <v>1</v>
      </c>
      <c r="BX42" s="2">
        <v>68</v>
      </c>
      <c r="BY42" s="2"/>
      <c r="BZ42" s="2" t="s">
        <v>114</v>
      </c>
      <c r="CA42" s="2"/>
      <c r="CB42" s="2"/>
      <c r="CC42" s="2"/>
      <c r="CD42" s="2" t="s">
        <v>114</v>
      </c>
      <c r="CE42" s="2"/>
      <c r="CF42" s="2"/>
      <c r="CG42" s="2"/>
      <c r="CH42" s="2" t="s">
        <v>114</v>
      </c>
      <c r="CI42" s="2"/>
      <c r="CJ42" s="2"/>
      <c r="CK42" s="2"/>
      <c r="CL42" s="2" t="s">
        <v>114</v>
      </c>
      <c r="CM42" s="2"/>
      <c r="CN42" s="2"/>
      <c r="CO42" s="2"/>
      <c r="CP42" s="2" t="s">
        <v>114</v>
      </c>
      <c r="CQ42" s="2"/>
      <c r="CR42" s="2"/>
      <c r="CS42" s="2"/>
      <c r="CT42" s="2"/>
      <c r="CU42" s="2"/>
      <c r="CV42" s="2"/>
      <c r="CW42" s="2"/>
      <c r="CX42" s="2"/>
      <c r="CY42" s="2"/>
      <c r="CZ42" s="2"/>
      <c r="DA42" s="2"/>
      <c r="DB42" s="2"/>
      <c r="DC42" s="2"/>
      <c r="DD42" s="2"/>
      <c r="DE42" s="2" t="s">
        <v>97</v>
      </c>
      <c r="DF42" s="2" t="s">
        <v>98</v>
      </c>
      <c r="DG42" s="2"/>
      <c r="DH42" s="2"/>
      <c r="DI42" s="2"/>
      <c r="DJ42" s="2" t="s">
        <v>102</v>
      </c>
      <c r="DK42" s="2" t="s">
        <v>103</v>
      </c>
      <c r="DL42" s="2" t="s">
        <v>104</v>
      </c>
      <c r="DM42" s="2"/>
      <c r="DN42" s="2" t="s">
        <v>106</v>
      </c>
      <c r="DO42" s="2" t="s">
        <v>107</v>
      </c>
      <c r="DP42" s="2"/>
      <c r="DQ42" s="2" t="s">
        <v>109</v>
      </c>
      <c r="DR42" s="2" t="s">
        <v>110</v>
      </c>
      <c r="DS42" s="2" t="s">
        <v>111</v>
      </c>
      <c r="DT42" s="2" t="s">
        <v>112</v>
      </c>
      <c r="DU42" s="2"/>
      <c r="DV42" s="2">
        <v>100</v>
      </c>
      <c r="DW42" s="2"/>
      <c r="DX42" s="73">
        <v>112724</v>
      </c>
      <c r="DY42" s="74">
        <v>1228.9000000000001</v>
      </c>
      <c r="DZ42" s="74">
        <f t="shared" si="3"/>
        <v>91.727561233623561</v>
      </c>
      <c r="EA42" s="94">
        <f t="shared" si="1"/>
        <v>64.678947368421063</v>
      </c>
      <c r="EB42" s="75" t="s">
        <v>518</v>
      </c>
      <c r="EC42" s="2" t="s">
        <v>116</v>
      </c>
      <c r="ED42" s="2" t="s">
        <v>117</v>
      </c>
      <c r="EE42" s="2" t="s">
        <v>136</v>
      </c>
      <c r="EF42" s="89">
        <f t="shared" si="2"/>
        <v>1.3972179837479153E-2</v>
      </c>
    </row>
    <row r="43" spans="1:136" ht="75" x14ac:dyDescent="0.25">
      <c r="A43" s="34" t="s">
        <v>113</v>
      </c>
      <c r="B43" s="2">
        <v>6</v>
      </c>
      <c r="C43" s="2">
        <v>589</v>
      </c>
      <c r="D43" s="2">
        <v>7</v>
      </c>
      <c r="E43" s="45">
        <f t="shared" si="0"/>
        <v>84.142857142857139</v>
      </c>
      <c r="F43" s="2" t="s">
        <v>114</v>
      </c>
      <c r="G43" s="2"/>
      <c r="H43" s="2"/>
      <c r="I43" s="2"/>
      <c r="J43" s="2"/>
      <c r="K43" s="2"/>
      <c r="L43" s="2" t="s">
        <v>114</v>
      </c>
      <c r="M43" s="2"/>
      <c r="N43" s="2"/>
      <c r="O43" s="2"/>
      <c r="P43" s="2"/>
      <c r="Q43" s="2"/>
      <c r="R43" s="2" t="s">
        <v>114</v>
      </c>
      <c r="S43" s="2"/>
      <c r="T43" s="2"/>
      <c r="U43" s="2"/>
      <c r="V43" s="2"/>
      <c r="W43" s="2"/>
      <c r="X43" s="2" t="s">
        <v>114</v>
      </c>
      <c r="Y43" s="2"/>
      <c r="Z43" s="2"/>
      <c r="AA43" s="2"/>
      <c r="AB43" s="2"/>
      <c r="AC43" s="2"/>
      <c r="AD43" s="2" t="s">
        <v>114</v>
      </c>
      <c r="AE43" s="2"/>
      <c r="AF43" s="2"/>
      <c r="AG43" s="2"/>
      <c r="AH43" s="2"/>
      <c r="AI43" s="2"/>
      <c r="AJ43" s="2"/>
      <c r="AK43" s="2"/>
      <c r="AL43" s="2"/>
      <c r="AM43" s="2"/>
      <c r="AN43" s="4" t="s">
        <v>115</v>
      </c>
      <c r="AO43" s="2">
        <v>7</v>
      </c>
      <c r="AP43" s="2">
        <v>140</v>
      </c>
      <c r="AQ43" s="2" t="s">
        <v>116</v>
      </c>
      <c r="AR43" s="2"/>
      <c r="AS43" s="2" t="s">
        <v>116</v>
      </c>
      <c r="AT43" s="2"/>
      <c r="AU43" s="2" t="s">
        <v>117</v>
      </c>
      <c r="AV43" s="2"/>
      <c r="AW43" s="2" t="s">
        <v>117</v>
      </c>
      <c r="AX43" s="2"/>
      <c r="AY43" s="2"/>
      <c r="AZ43" s="2" t="s">
        <v>114</v>
      </c>
      <c r="BA43" s="2"/>
      <c r="BB43" s="2"/>
      <c r="BC43" s="2"/>
      <c r="BD43" s="2"/>
      <c r="BE43" s="2"/>
      <c r="BF43" s="2"/>
      <c r="BG43" s="2"/>
      <c r="BH43" s="2"/>
      <c r="BI43" s="2"/>
      <c r="BJ43" s="2"/>
      <c r="BK43" s="2"/>
      <c r="BL43" s="2"/>
      <c r="BM43" s="2"/>
      <c r="BN43" s="2"/>
      <c r="BO43" s="2"/>
      <c r="BP43" s="2"/>
      <c r="BQ43" s="2"/>
      <c r="BR43" s="2"/>
      <c r="BS43" s="2"/>
      <c r="BT43" s="2"/>
      <c r="BU43" s="2"/>
      <c r="BV43" s="2" t="s">
        <v>114</v>
      </c>
      <c r="BW43" s="2"/>
      <c r="BX43" s="2"/>
      <c r="BY43" s="2"/>
      <c r="BZ43" s="2" t="s">
        <v>114</v>
      </c>
      <c r="CA43" s="2"/>
      <c r="CB43" s="2"/>
      <c r="CC43" s="2"/>
      <c r="CD43" s="2" t="s">
        <v>114</v>
      </c>
      <c r="CE43" s="2"/>
      <c r="CF43" s="2"/>
      <c r="CG43" s="2"/>
      <c r="CH43" s="2" t="s">
        <v>114</v>
      </c>
      <c r="CI43" s="2"/>
      <c r="CJ43" s="2"/>
      <c r="CK43" s="2"/>
      <c r="CL43" s="2" t="s">
        <v>114</v>
      </c>
      <c r="CM43" s="2"/>
      <c r="CN43" s="2"/>
      <c r="CO43" s="2"/>
      <c r="CP43" s="2" t="s">
        <v>114</v>
      </c>
      <c r="CQ43" s="2"/>
      <c r="CR43" s="2"/>
      <c r="CS43" s="2"/>
      <c r="CT43" s="2"/>
      <c r="CU43" s="2"/>
      <c r="CV43" s="2"/>
      <c r="CW43" s="2"/>
      <c r="CX43" s="2"/>
      <c r="CY43" s="2"/>
      <c r="CZ43" s="2"/>
      <c r="DA43" s="2"/>
      <c r="DB43" s="2"/>
      <c r="DC43" s="2"/>
      <c r="DD43" s="2"/>
      <c r="DE43" s="2" t="s">
        <v>97</v>
      </c>
      <c r="DF43" s="2" t="s">
        <v>98</v>
      </c>
      <c r="DG43" s="2" t="s">
        <v>99</v>
      </c>
      <c r="DH43" s="2"/>
      <c r="DI43" s="2" t="s">
        <v>101</v>
      </c>
      <c r="DJ43" s="2" t="s">
        <v>102</v>
      </c>
      <c r="DK43" s="2" t="s">
        <v>103</v>
      </c>
      <c r="DL43" s="2" t="s">
        <v>104</v>
      </c>
      <c r="DM43" s="2" t="s">
        <v>105</v>
      </c>
      <c r="DN43" s="2" t="s">
        <v>106</v>
      </c>
      <c r="DO43" s="2" t="s">
        <v>107</v>
      </c>
      <c r="DP43" s="2"/>
      <c r="DQ43" s="2" t="s">
        <v>109</v>
      </c>
      <c r="DR43" s="2" t="s">
        <v>110</v>
      </c>
      <c r="DS43" s="2"/>
      <c r="DT43" s="2" t="s">
        <v>112</v>
      </c>
      <c r="DU43" s="2"/>
      <c r="DV43" s="2">
        <v>70</v>
      </c>
      <c r="DW43" s="2"/>
      <c r="DX43" s="73">
        <v>39519</v>
      </c>
      <c r="DY43" s="74">
        <v>979.7</v>
      </c>
      <c r="DZ43" s="74">
        <f t="shared" si="3"/>
        <v>40.337858528120854</v>
      </c>
      <c r="EA43" s="94">
        <f t="shared" si="1"/>
        <v>139.95714285714286</v>
      </c>
      <c r="EB43" s="2" t="s">
        <v>116</v>
      </c>
      <c r="EC43" s="2" t="s">
        <v>116</v>
      </c>
      <c r="ED43" s="2" t="s">
        <v>117</v>
      </c>
      <c r="EE43" s="2" t="s">
        <v>117</v>
      </c>
      <c r="EF43" s="89">
        <f t="shared" si="2"/>
        <v>1.4904223285002152E-2</v>
      </c>
    </row>
    <row r="44" spans="1:136" ht="75" x14ac:dyDescent="0.25">
      <c r="A44" s="34" t="s">
        <v>326</v>
      </c>
      <c r="B44" s="2">
        <v>6</v>
      </c>
      <c r="C44" s="2">
        <v>496</v>
      </c>
      <c r="D44" s="2">
        <v>10</v>
      </c>
      <c r="E44" s="45">
        <f t="shared" si="0"/>
        <v>49.6</v>
      </c>
      <c r="F44" s="2" t="s">
        <v>114</v>
      </c>
      <c r="G44" s="2"/>
      <c r="H44" s="2"/>
      <c r="I44" s="2"/>
      <c r="J44" s="2"/>
      <c r="K44" s="2"/>
      <c r="L44" s="2" t="s">
        <v>114</v>
      </c>
      <c r="M44" s="2"/>
      <c r="N44" s="2"/>
      <c r="O44" s="2"/>
      <c r="P44" s="2"/>
      <c r="Q44" s="2"/>
      <c r="R44" s="2" t="s">
        <v>115</v>
      </c>
      <c r="S44" s="2">
        <v>2</v>
      </c>
      <c r="T44" s="2">
        <v>15</v>
      </c>
      <c r="U44" s="2" t="s">
        <v>117</v>
      </c>
      <c r="V44" s="2"/>
      <c r="W44" s="2"/>
      <c r="X44" s="2" t="s">
        <v>114</v>
      </c>
      <c r="Y44" s="2"/>
      <c r="Z44" s="2"/>
      <c r="AA44" s="2"/>
      <c r="AB44" s="2"/>
      <c r="AC44" s="2"/>
      <c r="AD44" s="2" t="s">
        <v>114</v>
      </c>
      <c r="AE44" s="2"/>
      <c r="AF44" s="2"/>
      <c r="AG44" s="2"/>
      <c r="AH44" s="2"/>
      <c r="AI44" s="2"/>
      <c r="AJ44" s="2"/>
      <c r="AK44" s="2"/>
      <c r="AL44" s="2"/>
      <c r="AM44" s="2"/>
      <c r="AN44" s="2" t="s">
        <v>115</v>
      </c>
      <c r="AO44" s="2">
        <v>9</v>
      </c>
      <c r="AP44" s="2">
        <v>60</v>
      </c>
      <c r="AQ44" s="2" t="s">
        <v>96</v>
      </c>
      <c r="AR44" s="2" t="s">
        <v>327</v>
      </c>
      <c r="AS44" s="2" t="s">
        <v>116</v>
      </c>
      <c r="AT44" s="2"/>
      <c r="AU44" s="2" t="s">
        <v>117</v>
      </c>
      <c r="AV44" s="2"/>
      <c r="AW44" s="2" t="s">
        <v>136</v>
      </c>
      <c r="AX44" s="2"/>
      <c r="AY44" s="2"/>
      <c r="AZ44" s="2" t="s">
        <v>115</v>
      </c>
      <c r="BA44" s="2" t="s">
        <v>115</v>
      </c>
      <c r="BB44" s="2">
        <v>2</v>
      </c>
      <c r="BC44" s="2">
        <v>15</v>
      </c>
      <c r="BD44" s="2"/>
      <c r="BE44" s="2" t="s">
        <v>114</v>
      </c>
      <c r="BF44" s="2"/>
      <c r="BG44" s="2"/>
      <c r="BH44" s="2"/>
      <c r="BI44" s="2" t="s">
        <v>114</v>
      </c>
      <c r="BJ44" s="2"/>
      <c r="BK44" s="2"/>
      <c r="BL44" s="2"/>
      <c r="BM44" s="2" t="s">
        <v>114</v>
      </c>
      <c r="BN44" s="2"/>
      <c r="BO44" s="2"/>
      <c r="BP44" s="2"/>
      <c r="BQ44" s="2" t="s">
        <v>115</v>
      </c>
      <c r="BR44" s="2" t="s">
        <v>328</v>
      </c>
      <c r="BS44" s="2">
        <v>2</v>
      </c>
      <c r="BT44" s="2">
        <v>15</v>
      </c>
      <c r="BU44" s="2"/>
      <c r="BV44" s="2" t="s">
        <v>114</v>
      </c>
      <c r="BW44" s="2"/>
      <c r="BX44" s="2"/>
      <c r="BY44" s="2"/>
      <c r="BZ44" s="2" t="s">
        <v>114</v>
      </c>
      <c r="CA44" s="2"/>
      <c r="CB44" s="2"/>
      <c r="CC44" s="2"/>
      <c r="CD44" s="2" t="s">
        <v>115</v>
      </c>
      <c r="CE44" s="2">
        <v>4</v>
      </c>
      <c r="CF44" s="2">
        <v>30</v>
      </c>
      <c r="CG44" s="2"/>
      <c r="CH44" s="2" t="s">
        <v>115</v>
      </c>
      <c r="CI44" s="2">
        <v>1</v>
      </c>
      <c r="CJ44" s="2">
        <v>50</v>
      </c>
      <c r="CK44" s="2"/>
      <c r="CL44" s="2" t="s">
        <v>114</v>
      </c>
      <c r="CM44" s="2"/>
      <c r="CN44" s="2"/>
      <c r="CO44" s="2"/>
      <c r="CP44" s="2" t="s">
        <v>114</v>
      </c>
      <c r="CQ44" s="2"/>
      <c r="CR44" s="2"/>
      <c r="CS44" s="2"/>
      <c r="CT44" s="2"/>
      <c r="CU44" s="2"/>
      <c r="CV44" s="2"/>
      <c r="CW44" s="2"/>
      <c r="CX44" s="2"/>
      <c r="CY44" s="2"/>
      <c r="CZ44" s="2"/>
      <c r="DA44" s="2"/>
      <c r="DB44" s="2"/>
      <c r="DC44" s="2"/>
      <c r="DD44" s="2"/>
      <c r="DE44" s="2" t="s">
        <v>97</v>
      </c>
      <c r="DF44" s="2" t="s">
        <v>98</v>
      </c>
      <c r="DG44" s="2"/>
      <c r="DH44" s="2" t="s">
        <v>100</v>
      </c>
      <c r="DI44" s="2"/>
      <c r="DJ44" s="2" t="s">
        <v>102</v>
      </c>
      <c r="DK44" s="2" t="s">
        <v>103</v>
      </c>
      <c r="DL44" s="2" t="s">
        <v>104</v>
      </c>
      <c r="DM44" s="2" t="s">
        <v>105</v>
      </c>
      <c r="DN44" s="2"/>
      <c r="DO44" s="2" t="s">
        <v>107</v>
      </c>
      <c r="DP44" s="2" t="s">
        <v>108</v>
      </c>
      <c r="DQ44" s="2" t="s">
        <v>109</v>
      </c>
      <c r="DR44" s="2" t="s">
        <v>110</v>
      </c>
      <c r="DS44" s="2" t="s">
        <v>111</v>
      </c>
      <c r="DT44" s="2" t="s">
        <v>112</v>
      </c>
      <c r="DU44" s="2"/>
      <c r="DV44" s="2">
        <v>75</v>
      </c>
      <c r="DW44" s="2"/>
      <c r="DX44" s="73">
        <v>45922</v>
      </c>
      <c r="DY44" s="74">
        <v>411</v>
      </c>
      <c r="DZ44" s="74">
        <f t="shared" si="3"/>
        <v>111.73236009732361</v>
      </c>
      <c r="EA44" s="94">
        <f t="shared" si="1"/>
        <v>41.1</v>
      </c>
      <c r="EB44" s="75" t="s">
        <v>518</v>
      </c>
      <c r="EC44" s="2" t="s">
        <v>116</v>
      </c>
      <c r="ED44" s="2" t="s">
        <v>117</v>
      </c>
      <c r="EE44" s="2" t="s">
        <v>136</v>
      </c>
      <c r="EF44" s="89">
        <f t="shared" si="2"/>
        <v>1.0800923304734115E-2</v>
      </c>
    </row>
    <row r="45" spans="1:136" ht="45" x14ac:dyDescent="0.25">
      <c r="A45" s="34" t="s">
        <v>321</v>
      </c>
      <c r="B45" s="2">
        <v>4</v>
      </c>
      <c r="C45" s="2">
        <v>2493</v>
      </c>
      <c r="D45" s="2">
        <v>19</v>
      </c>
      <c r="E45" s="45">
        <f t="shared" si="0"/>
        <v>131.21052631578948</v>
      </c>
      <c r="F45" s="2" t="s">
        <v>114</v>
      </c>
      <c r="G45" s="2"/>
      <c r="H45" s="2"/>
      <c r="I45" s="2"/>
      <c r="J45" s="2"/>
      <c r="K45" s="2"/>
      <c r="L45" s="2" t="s">
        <v>114</v>
      </c>
      <c r="M45" s="2"/>
      <c r="N45" s="2"/>
      <c r="O45" s="2"/>
      <c r="P45" s="2"/>
      <c r="Q45" s="2"/>
      <c r="R45" s="2" t="s">
        <v>114</v>
      </c>
      <c r="S45" s="2"/>
      <c r="T45" s="2"/>
      <c r="U45" s="2"/>
      <c r="V45" s="2"/>
      <c r="W45" s="2"/>
      <c r="X45" s="2" t="s">
        <v>114</v>
      </c>
      <c r="Y45" s="2"/>
      <c r="Z45" s="2"/>
      <c r="AA45" s="2"/>
      <c r="AB45" s="2"/>
      <c r="AC45" s="2"/>
      <c r="AD45" s="2" t="s">
        <v>114</v>
      </c>
      <c r="AE45" s="2"/>
      <c r="AF45" s="2"/>
      <c r="AG45" s="2"/>
      <c r="AH45" s="2"/>
      <c r="AI45" s="2"/>
      <c r="AJ45" s="2"/>
      <c r="AK45" s="2"/>
      <c r="AL45" s="2"/>
      <c r="AM45" s="2"/>
      <c r="AN45" s="2" t="s">
        <v>114</v>
      </c>
      <c r="AO45" s="2"/>
      <c r="AP45" s="2"/>
      <c r="AQ45" s="2"/>
      <c r="AR45" s="2"/>
      <c r="AS45" s="2"/>
      <c r="AT45" s="2"/>
      <c r="AU45" s="2"/>
      <c r="AV45" s="2"/>
      <c r="AW45" s="2"/>
      <c r="AX45" s="2"/>
      <c r="AY45" s="2"/>
      <c r="AZ45" s="2" t="s">
        <v>114</v>
      </c>
      <c r="BA45" s="2"/>
      <c r="BB45" s="2"/>
      <c r="BC45" s="2"/>
      <c r="BD45" s="2"/>
      <c r="BE45" s="2"/>
      <c r="BF45" s="2"/>
      <c r="BG45" s="2"/>
      <c r="BH45" s="2"/>
      <c r="BI45" s="2"/>
      <c r="BJ45" s="2"/>
      <c r="BK45" s="2"/>
      <c r="BL45" s="2"/>
      <c r="BM45" s="2"/>
      <c r="BN45" s="2"/>
      <c r="BO45" s="2"/>
      <c r="BP45" s="2"/>
      <c r="BQ45" s="2"/>
      <c r="BR45" s="2"/>
      <c r="BS45" s="2"/>
      <c r="BT45" s="2"/>
      <c r="BU45" s="2"/>
      <c r="BV45" s="2" t="s">
        <v>115</v>
      </c>
      <c r="BW45" s="2">
        <v>1</v>
      </c>
      <c r="BX45" s="2">
        <v>75</v>
      </c>
      <c r="BY45" s="2"/>
      <c r="BZ45" s="2" t="s">
        <v>114</v>
      </c>
      <c r="CA45" s="2"/>
      <c r="CB45" s="2"/>
      <c r="CC45" s="2"/>
      <c r="CD45" s="2" t="s">
        <v>115</v>
      </c>
      <c r="CE45" s="2">
        <v>3</v>
      </c>
      <c r="CF45" s="2">
        <v>247</v>
      </c>
      <c r="CG45" s="2"/>
      <c r="CH45" s="2" t="s">
        <v>114</v>
      </c>
      <c r="CI45" s="2"/>
      <c r="CJ45" s="2"/>
      <c r="CK45" s="2"/>
      <c r="CL45" s="2" t="s">
        <v>115</v>
      </c>
      <c r="CM45" s="2">
        <v>2</v>
      </c>
      <c r="CN45" s="2">
        <v>173</v>
      </c>
      <c r="CO45" s="2"/>
      <c r="CP45" s="2" t="s">
        <v>114</v>
      </c>
      <c r="CQ45" s="2"/>
      <c r="CR45" s="2"/>
      <c r="CS45" s="2"/>
      <c r="CT45" s="2"/>
      <c r="CU45" s="2"/>
      <c r="CV45" s="2"/>
      <c r="CW45" s="2"/>
      <c r="CX45" s="2"/>
      <c r="CY45" s="2"/>
      <c r="CZ45" s="2"/>
      <c r="DA45" s="2"/>
      <c r="DB45" s="2"/>
      <c r="DC45" s="2"/>
      <c r="DD45" s="2"/>
      <c r="DE45" s="2" t="s">
        <v>97</v>
      </c>
      <c r="DF45" s="2" t="s">
        <v>98</v>
      </c>
      <c r="DG45" s="2" t="s">
        <v>99</v>
      </c>
      <c r="DH45" s="2"/>
      <c r="DI45" s="2"/>
      <c r="DJ45" s="2" t="s">
        <v>102</v>
      </c>
      <c r="DK45" s="2" t="s">
        <v>103</v>
      </c>
      <c r="DL45" s="2" t="s">
        <v>104</v>
      </c>
      <c r="DM45" s="2"/>
      <c r="DN45" s="2"/>
      <c r="DO45" s="2" t="s">
        <v>107</v>
      </c>
      <c r="DP45" s="2"/>
      <c r="DQ45" s="2" t="s">
        <v>109</v>
      </c>
      <c r="DR45" s="2"/>
      <c r="DS45" s="2"/>
      <c r="DT45" s="2" t="s">
        <v>112</v>
      </c>
      <c r="DU45" s="2" t="s">
        <v>322</v>
      </c>
      <c r="DV45" s="2">
        <v>70</v>
      </c>
      <c r="DW45" s="2"/>
      <c r="DX45" s="73">
        <v>166053</v>
      </c>
      <c r="DY45" s="74">
        <v>608.4</v>
      </c>
      <c r="DZ45" s="74">
        <f t="shared" si="3"/>
        <v>272.93392504930966</v>
      </c>
      <c r="EA45" s="94">
        <f t="shared" si="1"/>
        <v>32.021052631578947</v>
      </c>
      <c r="EF45" s="89">
        <f t="shared" si="2"/>
        <v>1.5013278892883597E-2</v>
      </c>
    </row>
    <row r="46" spans="1:136" ht="60" x14ac:dyDescent="0.25">
      <c r="A46" s="34" t="s">
        <v>367</v>
      </c>
      <c r="B46" s="2" t="s">
        <v>456</v>
      </c>
      <c r="C46" s="2">
        <v>7024</v>
      </c>
      <c r="D46" s="2">
        <v>49</v>
      </c>
      <c r="E46" s="45">
        <f t="shared" si="0"/>
        <v>143.34693877551021</v>
      </c>
      <c r="F46" s="2" t="s">
        <v>115</v>
      </c>
      <c r="G46" s="2">
        <v>2</v>
      </c>
      <c r="H46" s="2">
        <v>682</v>
      </c>
      <c r="I46" s="2" t="s">
        <v>127</v>
      </c>
      <c r="J46" s="2"/>
      <c r="K46" s="2"/>
      <c r="L46" s="2" t="s">
        <v>114</v>
      </c>
      <c r="M46" s="2"/>
      <c r="N46" s="2"/>
      <c r="O46" s="2"/>
      <c r="P46" s="2"/>
      <c r="Q46" s="2"/>
      <c r="R46" s="2" t="s">
        <v>114</v>
      </c>
      <c r="S46" s="2"/>
      <c r="T46" s="2"/>
      <c r="U46" s="2"/>
      <c r="V46" s="2"/>
      <c r="W46" s="2"/>
      <c r="X46" s="2" t="s">
        <v>114</v>
      </c>
      <c r="Y46" s="2"/>
      <c r="Z46" s="2"/>
      <c r="AA46" s="2"/>
      <c r="AB46" s="2"/>
      <c r="AC46" s="2"/>
      <c r="AD46" s="2" t="s">
        <v>115</v>
      </c>
      <c r="AE46" s="2">
        <v>46</v>
      </c>
      <c r="AF46" s="2">
        <v>75</v>
      </c>
      <c r="AG46" s="2" t="s">
        <v>120</v>
      </c>
      <c r="AH46" s="2"/>
      <c r="AI46" s="2" t="s">
        <v>116</v>
      </c>
      <c r="AJ46" s="2"/>
      <c r="AK46" s="2" t="s">
        <v>116</v>
      </c>
      <c r="AL46" s="2"/>
      <c r="AM46" s="2"/>
      <c r="AN46" s="2" t="s">
        <v>114</v>
      </c>
      <c r="AO46" s="2"/>
      <c r="AP46" s="2"/>
      <c r="AQ46" s="2"/>
      <c r="AR46" s="2"/>
      <c r="AS46" s="2"/>
      <c r="AT46" s="2"/>
      <c r="AU46" s="2"/>
      <c r="AV46" s="2"/>
      <c r="AW46" s="2"/>
      <c r="AX46" s="2"/>
      <c r="AY46" s="2"/>
      <c r="AZ46" s="2" t="s">
        <v>115</v>
      </c>
      <c r="BA46" s="2" t="s">
        <v>115</v>
      </c>
      <c r="BB46" s="2">
        <v>3</v>
      </c>
      <c r="BC46" s="2">
        <v>31</v>
      </c>
      <c r="BD46" s="2"/>
      <c r="BE46" s="2" t="s">
        <v>115</v>
      </c>
      <c r="BF46" s="2">
        <v>1</v>
      </c>
      <c r="BG46" s="2">
        <v>26</v>
      </c>
      <c r="BH46" s="2"/>
      <c r="BI46" s="2" t="s">
        <v>115</v>
      </c>
      <c r="BJ46" s="2">
        <v>1</v>
      </c>
      <c r="BK46" s="2">
        <v>8</v>
      </c>
      <c r="BL46" s="2"/>
      <c r="BM46" s="2" t="s">
        <v>114</v>
      </c>
      <c r="BN46" s="2"/>
      <c r="BO46" s="2"/>
      <c r="BP46" s="2"/>
      <c r="BQ46" s="2" t="s">
        <v>114</v>
      </c>
      <c r="BR46" s="2"/>
      <c r="BS46" s="2"/>
      <c r="BT46" s="2"/>
      <c r="BU46" s="2"/>
      <c r="BV46" s="2" t="s">
        <v>115</v>
      </c>
      <c r="BW46" s="2">
        <v>15</v>
      </c>
      <c r="BX46" s="2">
        <v>10</v>
      </c>
      <c r="BY46" s="2" t="s">
        <v>368</v>
      </c>
      <c r="BZ46" s="2" t="s">
        <v>114</v>
      </c>
      <c r="CA46" s="2"/>
      <c r="CB46" s="2"/>
      <c r="CC46" s="2"/>
      <c r="CD46" s="2" t="s">
        <v>114</v>
      </c>
      <c r="CE46" s="2"/>
      <c r="CF46" s="2"/>
      <c r="CG46" s="2"/>
      <c r="CH46" s="2" t="s">
        <v>115</v>
      </c>
      <c r="CI46" s="2">
        <v>3</v>
      </c>
      <c r="CJ46" s="2">
        <v>26</v>
      </c>
      <c r="CK46" s="2"/>
      <c r="CL46" s="2" t="s">
        <v>114</v>
      </c>
      <c r="CM46" s="2"/>
      <c r="CN46" s="2"/>
      <c r="CO46" s="2"/>
      <c r="CP46" s="2" t="s">
        <v>114</v>
      </c>
      <c r="CQ46" s="2"/>
      <c r="CR46" s="2"/>
      <c r="CS46" s="2"/>
      <c r="CT46" s="2"/>
      <c r="CU46" s="2"/>
      <c r="CV46" s="2"/>
      <c r="CW46" s="2"/>
      <c r="CX46" s="2"/>
      <c r="CY46" s="2"/>
      <c r="CZ46" s="2"/>
      <c r="DA46" s="2"/>
      <c r="DB46" s="2"/>
      <c r="DC46" s="2"/>
      <c r="DD46" s="2"/>
      <c r="DE46" s="2" t="s">
        <v>97</v>
      </c>
      <c r="DF46" s="2"/>
      <c r="DG46" s="2"/>
      <c r="DH46" s="2"/>
      <c r="DI46" s="2"/>
      <c r="DJ46" s="2" t="s">
        <v>102</v>
      </c>
      <c r="DK46" s="2" t="s">
        <v>103</v>
      </c>
      <c r="DL46" s="2" t="s">
        <v>104</v>
      </c>
      <c r="DM46" s="2" t="s">
        <v>105</v>
      </c>
      <c r="DN46" s="2"/>
      <c r="DO46" s="2" t="s">
        <v>107</v>
      </c>
      <c r="DP46" s="2"/>
      <c r="DQ46" s="2" t="s">
        <v>109</v>
      </c>
      <c r="DR46" s="2" t="s">
        <v>110</v>
      </c>
      <c r="DS46" s="2" t="s">
        <v>111</v>
      </c>
      <c r="DT46" s="2"/>
      <c r="DU46" s="2" t="s">
        <v>369</v>
      </c>
      <c r="DV46" s="2">
        <v>40</v>
      </c>
      <c r="DW46" s="2"/>
      <c r="DX46" s="73">
        <v>868742</v>
      </c>
      <c r="DY46" s="74">
        <v>483</v>
      </c>
      <c r="DZ46" s="74">
        <f t="shared" si="3"/>
        <v>1798.6376811594203</v>
      </c>
      <c r="EA46" s="94">
        <f t="shared" si="1"/>
        <v>9.8571428571428577</v>
      </c>
      <c r="EB46" s="2" t="s">
        <v>127</v>
      </c>
      <c r="EC46" s="2" t="s">
        <v>120</v>
      </c>
      <c r="ED46" s="2" t="s">
        <v>116</v>
      </c>
      <c r="EE46" s="2" t="s">
        <v>116</v>
      </c>
      <c r="EF46" s="89">
        <f t="shared" si="2"/>
        <v>8.0852543102555192E-3</v>
      </c>
    </row>
    <row r="47" spans="1:136" ht="90" x14ac:dyDescent="0.25">
      <c r="A47" s="34" t="s">
        <v>453</v>
      </c>
      <c r="B47" s="2">
        <v>8</v>
      </c>
      <c r="C47" s="2">
        <v>130</v>
      </c>
      <c r="D47" s="2">
        <v>4</v>
      </c>
      <c r="E47" s="45">
        <f t="shared" si="0"/>
        <v>32.5</v>
      </c>
      <c r="F47" s="2" t="s">
        <v>114</v>
      </c>
      <c r="G47" s="2"/>
      <c r="H47" s="2"/>
      <c r="I47" s="2"/>
      <c r="J47" s="2"/>
      <c r="K47" s="2"/>
      <c r="L47" s="2" t="s">
        <v>114</v>
      </c>
      <c r="M47" s="2"/>
      <c r="N47" s="2"/>
      <c r="O47" s="2"/>
      <c r="P47" s="2"/>
      <c r="Q47" s="2"/>
      <c r="R47" s="2" t="s">
        <v>114</v>
      </c>
      <c r="S47" s="2"/>
      <c r="T47" s="2"/>
      <c r="U47" s="2"/>
      <c r="V47" s="2"/>
      <c r="W47" s="2"/>
      <c r="X47" s="2" t="s">
        <v>114</v>
      </c>
      <c r="Y47" s="2"/>
      <c r="Z47" s="2"/>
      <c r="AA47" s="2"/>
      <c r="AB47" s="2"/>
      <c r="AC47" s="2"/>
      <c r="AD47" s="2" t="s">
        <v>114</v>
      </c>
      <c r="AE47" s="2"/>
      <c r="AF47" s="2"/>
      <c r="AG47" s="2"/>
      <c r="AH47" s="2"/>
      <c r="AI47" s="2"/>
      <c r="AJ47" s="2"/>
      <c r="AK47" s="2"/>
      <c r="AL47" s="2"/>
      <c r="AM47" s="2"/>
      <c r="AN47" s="4" t="s">
        <v>115</v>
      </c>
      <c r="AO47" s="2">
        <v>2</v>
      </c>
      <c r="AP47" s="2">
        <v>60</v>
      </c>
      <c r="AQ47" s="2" t="s">
        <v>116</v>
      </c>
      <c r="AR47" s="2"/>
      <c r="AS47" s="2" t="s">
        <v>117</v>
      </c>
      <c r="AT47" s="2"/>
      <c r="AU47" s="2" t="s">
        <v>96</v>
      </c>
      <c r="AV47" s="2" t="s">
        <v>140</v>
      </c>
      <c r="AW47" s="2" t="s">
        <v>96</v>
      </c>
      <c r="AX47" s="2" t="s">
        <v>141</v>
      </c>
      <c r="AY47" s="2"/>
      <c r="AZ47" s="2" t="s">
        <v>115</v>
      </c>
      <c r="BA47" s="2" t="s">
        <v>115</v>
      </c>
      <c r="BB47" s="2">
        <v>1</v>
      </c>
      <c r="BC47" s="2">
        <v>60</v>
      </c>
      <c r="BD47" s="2" t="s">
        <v>142</v>
      </c>
      <c r="BE47" s="2" t="s">
        <v>115</v>
      </c>
      <c r="BF47" s="2">
        <v>1</v>
      </c>
      <c r="BG47" s="2">
        <v>60</v>
      </c>
      <c r="BH47" s="2" t="s">
        <v>143</v>
      </c>
      <c r="BI47" s="2" t="s">
        <v>114</v>
      </c>
      <c r="BJ47" s="2"/>
      <c r="BK47" s="2"/>
      <c r="BL47" s="2"/>
      <c r="BM47" s="2" t="s">
        <v>115</v>
      </c>
      <c r="BN47" s="2">
        <v>1</v>
      </c>
      <c r="BO47" s="2">
        <v>60</v>
      </c>
      <c r="BP47" s="2" t="s">
        <v>144</v>
      </c>
      <c r="BQ47" s="2" t="s">
        <v>114</v>
      </c>
      <c r="BR47" s="2"/>
      <c r="BS47" s="2"/>
      <c r="BT47" s="2"/>
      <c r="BU47" s="2"/>
      <c r="BV47" s="2" t="s">
        <v>115</v>
      </c>
      <c r="BW47" s="2">
        <v>1</v>
      </c>
      <c r="BX47" s="2">
        <v>40</v>
      </c>
      <c r="BY47" s="2" t="s">
        <v>145</v>
      </c>
      <c r="BZ47" s="2" t="s">
        <v>114</v>
      </c>
      <c r="CA47" s="2"/>
      <c r="CB47" s="2"/>
      <c r="CC47" s="2"/>
      <c r="CD47" s="2" t="s">
        <v>114</v>
      </c>
      <c r="CE47" s="2"/>
      <c r="CF47" s="2"/>
      <c r="CG47" s="2"/>
      <c r="CH47" s="2" t="s">
        <v>114</v>
      </c>
      <c r="CI47" s="2"/>
      <c r="CJ47" s="2"/>
      <c r="CK47" s="2"/>
      <c r="CL47" s="2" t="s">
        <v>115</v>
      </c>
      <c r="CM47" s="2">
        <v>3</v>
      </c>
      <c r="CN47" s="2">
        <v>40</v>
      </c>
      <c r="CO47" s="2" t="s">
        <v>146</v>
      </c>
      <c r="CP47" s="2" t="s">
        <v>115</v>
      </c>
      <c r="CQ47" s="2" t="s">
        <v>147</v>
      </c>
      <c r="CR47" s="2">
        <v>2</v>
      </c>
      <c r="CS47" s="2">
        <v>11</v>
      </c>
      <c r="CT47" s="2" t="s">
        <v>148</v>
      </c>
      <c r="CU47" s="2" t="s">
        <v>115</v>
      </c>
      <c r="CV47" s="2" t="s">
        <v>149</v>
      </c>
      <c r="CW47" s="2">
        <v>1</v>
      </c>
      <c r="CX47" s="2">
        <v>60</v>
      </c>
      <c r="CY47" s="2" t="s">
        <v>150</v>
      </c>
      <c r="CZ47" s="2" t="s">
        <v>114</v>
      </c>
      <c r="DA47" s="2"/>
      <c r="DB47" s="2"/>
      <c r="DC47" s="2"/>
      <c r="DD47" s="2"/>
      <c r="DE47" s="2" t="s">
        <v>97</v>
      </c>
      <c r="DF47" s="2" t="s">
        <v>98</v>
      </c>
      <c r="DG47" s="2" t="s">
        <v>99</v>
      </c>
      <c r="DH47" s="2"/>
      <c r="DI47" s="2"/>
      <c r="DJ47" s="2"/>
      <c r="DK47" s="2" t="s">
        <v>103</v>
      </c>
      <c r="DL47" s="2" t="s">
        <v>104</v>
      </c>
      <c r="DM47" s="2"/>
      <c r="DN47" s="2"/>
      <c r="DO47" s="2" t="s">
        <v>107</v>
      </c>
      <c r="DP47" s="2"/>
      <c r="DQ47" s="2" t="s">
        <v>109</v>
      </c>
      <c r="DR47" s="2" t="s">
        <v>110</v>
      </c>
      <c r="DS47" s="2" t="s">
        <v>111</v>
      </c>
      <c r="DT47" s="2" t="s">
        <v>112</v>
      </c>
      <c r="DU47" s="2" t="s">
        <v>151</v>
      </c>
      <c r="DV47" s="2">
        <v>90</v>
      </c>
      <c r="DW47" s="2" t="s">
        <v>152</v>
      </c>
      <c r="DX47" s="73">
        <v>17860</v>
      </c>
      <c r="DY47" s="74">
        <v>130.30000000000001</v>
      </c>
      <c r="DZ47" s="74">
        <f t="shared" si="3"/>
        <v>137.06830391404449</v>
      </c>
      <c r="EA47" s="94">
        <f t="shared" si="1"/>
        <v>32.575000000000003</v>
      </c>
      <c r="EB47" s="2" t="s">
        <v>116</v>
      </c>
      <c r="EC47" s="2" t="s">
        <v>117</v>
      </c>
      <c r="ED47" s="73" t="s">
        <v>587</v>
      </c>
      <c r="EE47" s="2" t="s">
        <v>136</v>
      </c>
      <c r="EF47" s="89">
        <f t="shared" si="2"/>
        <v>7.2788353863381863E-3</v>
      </c>
    </row>
    <row r="48" spans="1:136" ht="75" x14ac:dyDescent="0.25">
      <c r="A48" s="34" t="s">
        <v>267</v>
      </c>
      <c r="B48" s="2">
        <v>3</v>
      </c>
      <c r="C48" s="2">
        <v>3980</v>
      </c>
      <c r="D48" s="2">
        <v>24</v>
      </c>
      <c r="E48" s="45">
        <f t="shared" si="0"/>
        <v>165.83333333333334</v>
      </c>
      <c r="F48" s="2" t="s">
        <v>114</v>
      </c>
      <c r="G48" s="2"/>
      <c r="H48" s="2"/>
      <c r="I48" s="2"/>
      <c r="J48" s="2"/>
      <c r="K48" s="2"/>
      <c r="L48" s="2" t="s">
        <v>114</v>
      </c>
      <c r="M48" s="2"/>
      <c r="N48" s="2"/>
      <c r="O48" s="2"/>
      <c r="P48" s="2"/>
      <c r="Q48" s="2"/>
      <c r="R48" s="2" t="s">
        <v>114</v>
      </c>
      <c r="S48" s="2"/>
      <c r="T48" s="2"/>
      <c r="U48" s="2"/>
      <c r="V48" s="2"/>
      <c r="W48" s="2"/>
      <c r="X48" s="2" t="s">
        <v>114</v>
      </c>
      <c r="Y48" s="2"/>
      <c r="Z48" s="2"/>
      <c r="AA48" s="2"/>
      <c r="AB48" s="2"/>
      <c r="AC48" s="2"/>
      <c r="AD48" s="2" t="s">
        <v>114</v>
      </c>
      <c r="AE48" s="2"/>
      <c r="AF48" s="2"/>
      <c r="AG48" s="2"/>
      <c r="AH48" s="2"/>
      <c r="AI48" s="2"/>
      <c r="AJ48" s="2"/>
      <c r="AK48" s="2"/>
      <c r="AL48" s="2"/>
      <c r="AM48" s="2"/>
      <c r="AN48" s="4" t="s">
        <v>115</v>
      </c>
      <c r="AO48" s="2">
        <v>24</v>
      </c>
      <c r="AP48" s="2">
        <v>140</v>
      </c>
      <c r="AQ48" s="2" t="s">
        <v>180</v>
      </c>
      <c r="AR48" s="2"/>
      <c r="AS48" s="2" t="s">
        <v>116</v>
      </c>
      <c r="AT48" s="2"/>
      <c r="AU48" s="2" t="s">
        <v>117</v>
      </c>
      <c r="AV48" s="2"/>
      <c r="AW48" s="2" t="s">
        <v>136</v>
      </c>
      <c r="AX48" s="2"/>
      <c r="AY48" s="2" t="s">
        <v>268</v>
      </c>
      <c r="AZ48" s="2" t="s">
        <v>115</v>
      </c>
      <c r="BA48" s="2" t="s">
        <v>115</v>
      </c>
      <c r="BB48" s="2">
        <v>2</v>
      </c>
      <c r="BC48" s="2">
        <v>35</v>
      </c>
      <c r="BD48" s="2" t="s">
        <v>269</v>
      </c>
      <c r="BE48" s="2" t="s">
        <v>115</v>
      </c>
      <c r="BF48" s="2">
        <v>1</v>
      </c>
      <c r="BG48" s="2">
        <v>15</v>
      </c>
      <c r="BH48" s="2"/>
      <c r="BI48" s="2" t="s">
        <v>115</v>
      </c>
      <c r="BJ48" s="2">
        <v>1</v>
      </c>
      <c r="BK48" s="2">
        <v>0</v>
      </c>
      <c r="BL48" s="2" t="s">
        <v>270</v>
      </c>
      <c r="BM48" s="2" t="s">
        <v>114</v>
      </c>
      <c r="BN48" s="2"/>
      <c r="BO48" s="2"/>
      <c r="BP48" s="2"/>
      <c r="BQ48" s="2" t="s">
        <v>114</v>
      </c>
      <c r="BR48" s="2"/>
      <c r="BS48" s="2"/>
      <c r="BT48" s="2"/>
      <c r="BU48" s="2"/>
      <c r="BV48" s="2" t="s">
        <v>115</v>
      </c>
      <c r="BW48" s="2">
        <v>2</v>
      </c>
      <c r="BX48" s="2">
        <v>35</v>
      </c>
      <c r="BY48" s="2" t="s">
        <v>271</v>
      </c>
      <c r="BZ48" s="2" t="s">
        <v>114</v>
      </c>
      <c r="CA48" s="2"/>
      <c r="CB48" s="2"/>
      <c r="CC48" s="2"/>
      <c r="CD48" s="2" t="s">
        <v>114</v>
      </c>
      <c r="CE48" s="2"/>
      <c r="CF48" s="2"/>
      <c r="CG48" s="2"/>
      <c r="CH48" s="2" t="s">
        <v>114</v>
      </c>
      <c r="CI48" s="2"/>
      <c r="CJ48" s="2"/>
      <c r="CK48" s="2"/>
      <c r="CL48" s="2" t="s">
        <v>114</v>
      </c>
      <c r="CM48" s="2"/>
      <c r="CN48" s="2"/>
      <c r="CO48" s="2"/>
      <c r="CP48" s="2" t="s">
        <v>114</v>
      </c>
      <c r="CQ48" s="2"/>
      <c r="CR48" s="2"/>
      <c r="CS48" s="2"/>
      <c r="CT48" s="2"/>
      <c r="CU48" s="2"/>
      <c r="CV48" s="2"/>
      <c r="CW48" s="2"/>
      <c r="CX48" s="2"/>
      <c r="CY48" s="2"/>
      <c r="CZ48" s="2"/>
      <c r="DA48" s="2"/>
      <c r="DB48" s="2"/>
      <c r="DC48" s="2"/>
      <c r="DD48" s="2"/>
      <c r="DE48" s="2"/>
      <c r="DF48" s="2" t="s">
        <v>98</v>
      </c>
      <c r="DG48" s="2" t="s">
        <v>99</v>
      </c>
      <c r="DH48" s="2"/>
      <c r="DI48" s="2"/>
      <c r="DJ48" s="2"/>
      <c r="DK48" s="2" t="s">
        <v>103</v>
      </c>
      <c r="DL48" s="2" t="s">
        <v>104</v>
      </c>
      <c r="DM48" s="2" t="s">
        <v>105</v>
      </c>
      <c r="DN48" s="2"/>
      <c r="DO48" s="2" t="s">
        <v>107</v>
      </c>
      <c r="DP48" s="2"/>
      <c r="DQ48" s="2" t="s">
        <v>109</v>
      </c>
      <c r="DR48" s="2" t="s">
        <v>110</v>
      </c>
      <c r="DS48" s="2"/>
      <c r="DT48" s="2" t="s">
        <v>112</v>
      </c>
      <c r="DU48" s="2" t="s">
        <v>272</v>
      </c>
      <c r="DV48" s="2">
        <v>60</v>
      </c>
      <c r="DW48" s="2"/>
      <c r="DX48" s="73">
        <v>319091</v>
      </c>
      <c r="DY48" s="74">
        <v>369.8</v>
      </c>
      <c r="DZ48" s="74">
        <f t="shared" si="3"/>
        <v>862.87452677122769</v>
      </c>
      <c r="EA48" s="94">
        <f t="shared" si="1"/>
        <v>15.408333333333333</v>
      </c>
      <c r="EB48" s="75" t="s">
        <v>518</v>
      </c>
      <c r="EC48" s="2" t="s">
        <v>116</v>
      </c>
      <c r="ED48" s="2" t="s">
        <v>117</v>
      </c>
      <c r="EE48" s="2" t="s">
        <v>136</v>
      </c>
      <c r="EF48" s="89">
        <f t="shared" si="2"/>
        <v>1.24729309193929E-2</v>
      </c>
    </row>
    <row r="49" spans="1:136" ht="60" x14ac:dyDescent="0.25">
      <c r="A49" s="34" t="s">
        <v>413</v>
      </c>
      <c r="B49" s="2">
        <v>5</v>
      </c>
      <c r="C49" s="2">
        <v>1420</v>
      </c>
      <c r="D49" s="2">
        <v>15</v>
      </c>
      <c r="E49" s="45">
        <f>C49/D49</f>
        <v>94.666666666666671</v>
      </c>
      <c r="F49" s="2" t="s">
        <v>115</v>
      </c>
      <c r="G49" s="2">
        <v>3</v>
      </c>
      <c r="H49" s="2">
        <v>150</v>
      </c>
      <c r="I49" s="2" t="s">
        <v>127</v>
      </c>
      <c r="J49" s="2"/>
      <c r="K49" s="2" t="s">
        <v>478</v>
      </c>
      <c r="L49" s="2" t="s">
        <v>114</v>
      </c>
      <c r="M49" s="2"/>
      <c r="N49" s="2"/>
      <c r="O49" s="2"/>
      <c r="P49" s="2"/>
      <c r="Q49" s="2"/>
      <c r="R49" s="2" t="s">
        <v>114</v>
      </c>
      <c r="S49" s="2"/>
      <c r="T49" s="2"/>
      <c r="U49" s="2"/>
      <c r="V49" s="2"/>
      <c r="W49" s="2"/>
      <c r="X49" s="2" t="s">
        <v>114</v>
      </c>
      <c r="Y49" s="2"/>
      <c r="Z49" s="2"/>
      <c r="AA49" s="2"/>
      <c r="AB49" s="2"/>
      <c r="AC49" s="2"/>
      <c r="AD49" s="2" t="s">
        <v>114</v>
      </c>
      <c r="AE49" s="2"/>
      <c r="AF49" s="2"/>
      <c r="AG49" s="2"/>
      <c r="AH49" s="2"/>
      <c r="AI49" s="2"/>
      <c r="AJ49" s="2"/>
      <c r="AK49" s="2"/>
      <c r="AL49" s="2"/>
      <c r="AM49" s="2"/>
      <c r="AN49" s="2" t="s">
        <v>115</v>
      </c>
      <c r="AO49" s="2">
        <v>9</v>
      </c>
      <c r="AP49" s="2">
        <v>70</v>
      </c>
      <c r="AQ49" s="2" t="s">
        <v>180</v>
      </c>
      <c r="AR49" s="2"/>
      <c r="AS49" s="2" t="s">
        <v>117</v>
      </c>
      <c r="AT49" s="2"/>
      <c r="AU49" s="2" t="s">
        <v>136</v>
      </c>
      <c r="AV49" s="2"/>
      <c r="AW49" s="2" t="s">
        <v>136</v>
      </c>
      <c r="AX49" s="2"/>
      <c r="AY49" s="2"/>
      <c r="AZ49" s="2" t="s">
        <v>115</v>
      </c>
      <c r="BA49" s="2" t="s">
        <v>115</v>
      </c>
      <c r="BB49" s="2">
        <v>1</v>
      </c>
      <c r="BC49" s="2">
        <v>15</v>
      </c>
      <c r="BD49" s="2" t="s">
        <v>479</v>
      </c>
      <c r="BE49" s="2" t="s">
        <v>115</v>
      </c>
      <c r="BF49" s="2">
        <v>0</v>
      </c>
      <c r="BG49" s="2">
        <v>0</v>
      </c>
      <c r="BH49" s="2" t="s">
        <v>480</v>
      </c>
      <c r="BI49" s="2" t="s">
        <v>115</v>
      </c>
      <c r="BJ49" s="2">
        <v>0</v>
      </c>
      <c r="BK49" s="2">
        <v>0</v>
      </c>
      <c r="BL49" s="2" t="s">
        <v>481</v>
      </c>
      <c r="BM49" s="2" t="s">
        <v>115</v>
      </c>
      <c r="BN49" s="2">
        <v>0</v>
      </c>
      <c r="BO49" s="2">
        <v>0</v>
      </c>
      <c r="BP49" s="2" t="s">
        <v>482</v>
      </c>
      <c r="BQ49" s="2" t="s">
        <v>114</v>
      </c>
      <c r="BR49" s="2"/>
      <c r="BS49" s="2"/>
      <c r="BT49" s="2"/>
      <c r="BU49" s="2"/>
      <c r="BV49" s="2" t="s">
        <v>115</v>
      </c>
      <c r="BW49" s="2">
        <v>1</v>
      </c>
      <c r="BX49" s="2">
        <v>30</v>
      </c>
      <c r="BY49" s="2"/>
      <c r="BZ49" s="2" t="s">
        <v>114</v>
      </c>
      <c r="CA49" s="2"/>
      <c r="CB49" s="2"/>
      <c r="CC49" s="2"/>
      <c r="CD49" s="2" t="s">
        <v>114</v>
      </c>
      <c r="CE49" s="2"/>
      <c r="CF49" s="2"/>
      <c r="CG49" s="2"/>
      <c r="CH49" s="2" t="s">
        <v>114</v>
      </c>
      <c r="CI49" s="2"/>
      <c r="CJ49" s="2"/>
      <c r="CK49" s="2"/>
      <c r="CL49" s="2" t="s">
        <v>114</v>
      </c>
      <c r="CM49" s="2"/>
      <c r="CN49" s="2"/>
      <c r="CO49" s="2"/>
      <c r="CP49" s="2" t="s">
        <v>114</v>
      </c>
      <c r="CQ49" s="2"/>
      <c r="CR49" s="2"/>
      <c r="CS49" s="2"/>
      <c r="CT49" s="2"/>
      <c r="CU49" s="2"/>
      <c r="CV49" s="2"/>
      <c r="CW49" s="2"/>
      <c r="CX49" s="2"/>
      <c r="CY49" s="2"/>
      <c r="CZ49" s="2"/>
      <c r="DA49" s="2"/>
      <c r="DB49" s="2"/>
      <c r="DC49" s="2"/>
      <c r="DD49" s="2"/>
      <c r="DE49" s="2" t="s">
        <v>97</v>
      </c>
      <c r="DF49" s="2" t="s">
        <v>98</v>
      </c>
      <c r="DG49" s="2" t="s">
        <v>99</v>
      </c>
      <c r="DH49" s="2" t="s">
        <v>100</v>
      </c>
      <c r="DI49" s="2" t="s">
        <v>101</v>
      </c>
      <c r="DJ49" s="2" t="s">
        <v>102</v>
      </c>
      <c r="DK49" s="2" t="s">
        <v>103</v>
      </c>
      <c r="DL49" s="2" t="s">
        <v>104</v>
      </c>
      <c r="DM49" s="2" t="s">
        <v>105</v>
      </c>
      <c r="DN49" s="2"/>
      <c r="DO49" s="2" t="s">
        <v>107</v>
      </c>
      <c r="DP49" s="2" t="s">
        <v>108</v>
      </c>
      <c r="DQ49" s="2" t="s">
        <v>109</v>
      </c>
      <c r="DR49" s="2" t="s">
        <v>110</v>
      </c>
      <c r="DS49" s="2" t="s">
        <v>111</v>
      </c>
      <c r="DT49" s="2" t="s">
        <v>112</v>
      </c>
      <c r="DU49" s="2"/>
      <c r="DV49" s="2">
        <v>80</v>
      </c>
      <c r="DW49" s="2" t="s">
        <v>483</v>
      </c>
      <c r="DX49" s="73">
        <v>90120</v>
      </c>
      <c r="DY49" s="74">
        <v>457.7</v>
      </c>
      <c r="DZ49" s="74">
        <f t="shared" si="3"/>
        <v>196.89753113393053</v>
      </c>
      <c r="EA49" s="94">
        <f t="shared" si="1"/>
        <v>30.513333333333332</v>
      </c>
      <c r="EB49" s="75" t="s">
        <v>518</v>
      </c>
      <c r="EC49" s="2" t="s">
        <v>117</v>
      </c>
      <c r="ED49" s="2" t="s">
        <v>136</v>
      </c>
      <c r="EE49" s="2" t="s">
        <v>136</v>
      </c>
      <c r="EF49" s="89">
        <f t="shared" si="2"/>
        <v>1.575676875277408E-2</v>
      </c>
    </row>
    <row r="50" spans="1:136" ht="60" x14ac:dyDescent="0.25">
      <c r="A50" s="34" t="s">
        <v>414</v>
      </c>
      <c r="B50" s="2">
        <v>6</v>
      </c>
      <c r="C50" s="2">
        <v>1127</v>
      </c>
      <c r="D50" s="2">
        <v>7</v>
      </c>
      <c r="E50" s="45">
        <f t="shared" si="0"/>
        <v>161</v>
      </c>
      <c r="F50" s="2" t="s">
        <v>114</v>
      </c>
      <c r="G50" s="2"/>
      <c r="H50" s="2"/>
      <c r="I50" s="2"/>
      <c r="J50" s="2"/>
      <c r="K50" s="2"/>
      <c r="L50" s="2" t="s">
        <v>114</v>
      </c>
      <c r="M50" s="2"/>
      <c r="N50" s="2"/>
      <c r="O50" s="2"/>
      <c r="P50" s="2"/>
      <c r="Q50" s="2"/>
      <c r="R50" s="2" t="s">
        <v>114</v>
      </c>
      <c r="S50" s="2"/>
      <c r="T50" s="2"/>
      <c r="U50" s="2"/>
      <c r="V50" s="2"/>
      <c r="W50" s="2"/>
      <c r="X50" s="2" t="s">
        <v>114</v>
      </c>
      <c r="Y50" s="2"/>
      <c r="Z50" s="2"/>
      <c r="AA50" s="2"/>
      <c r="AB50" s="2"/>
      <c r="AC50" s="2"/>
      <c r="AD50" s="2" t="s">
        <v>114</v>
      </c>
      <c r="AE50" s="2"/>
      <c r="AF50" s="2"/>
      <c r="AG50" s="2"/>
      <c r="AH50" s="2"/>
      <c r="AI50" s="2"/>
      <c r="AJ50" s="2"/>
      <c r="AK50" s="2"/>
      <c r="AL50" s="2"/>
      <c r="AM50" s="2"/>
      <c r="AN50" s="4" t="s">
        <v>115</v>
      </c>
      <c r="AO50" s="2">
        <v>6</v>
      </c>
      <c r="AP50" s="2">
        <v>160</v>
      </c>
      <c r="AQ50" s="2" t="s">
        <v>180</v>
      </c>
      <c r="AR50" s="2"/>
      <c r="AS50" s="2" t="s">
        <v>184</v>
      </c>
      <c r="AT50" s="2"/>
      <c r="AU50" s="2" t="s">
        <v>116</v>
      </c>
      <c r="AV50" s="2"/>
      <c r="AW50" s="2" t="s">
        <v>117</v>
      </c>
      <c r="AX50" s="2"/>
      <c r="AY50" s="2"/>
      <c r="AZ50" s="2" t="s">
        <v>114</v>
      </c>
      <c r="BA50" s="2"/>
      <c r="BB50" s="2"/>
      <c r="BC50" s="2"/>
      <c r="BD50" s="2"/>
      <c r="BE50" s="2"/>
      <c r="BF50" s="2"/>
      <c r="BG50" s="2"/>
      <c r="BH50" s="2"/>
      <c r="BI50" s="2"/>
      <c r="BJ50" s="2"/>
      <c r="BK50" s="2"/>
      <c r="BL50" s="2"/>
      <c r="BM50" s="2"/>
      <c r="BN50" s="2"/>
      <c r="BO50" s="2"/>
      <c r="BP50" s="2"/>
      <c r="BQ50" s="2"/>
      <c r="BR50" s="2"/>
      <c r="BS50" s="2"/>
      <c r="BT50" s="2"/>
      <c r="BU50" s="2"/>
      <c r="BV50" s="2" t="s">
        <v>115</v>
      </c>
      <c r="BW50" s="2">
        <v>1</v>
      </c>
      <c r="BX50" s="2">
        <v>20</v>
      </c>
      <c r="BY50" s="2"/>
      <c r="BZ50" s="2" t="s">
        <v>114</v>
      </c>
      <c r="CA50" s="2"/>
      <c r="CB50" s="2"/>
      <c r="CC50" s="2"/>
      <c r="CD50" s="2" t="s">
        <v>114</v>
      </c>
      <c r="CE50" s="2"/>
      <c r="CF50" s="2"/>
      <c r="CG50" s="2"/>
      <c r="CH50" s="2" t="s">
        <v>114</v>
      </c>
      <c r="CI50" s="2"/>
      <c r="CJ50" s="2"/>
      <c r="CK50" s="2"/>
      <c r="CL50" s="2" t="s">
        <v>114</v>
      </c>
      <c r="CM50" s="2"/>
      <c r="CN50" s="2"/>
      <c r="CO50" s="2"/>
      <c r="CP50" s="2" t="s">
        <v>114</v>
      </c>
      <c r="CQ50" s="2"/>
      <c r="CR50" s="2"/>
      <c r="CS50" s="2"/>
      <c r="CT50" s="2"/>
      <c r="CU50" s="2"/>
      <c r="CV50" s="2"/>
      <c r="CW50" s="2"/>
      <c r="CX50" s="2"/>
      <c r="CY50" s="2"/>
      <c r="CZ50" s="2"/>
      <c r="DA50" s="2"/>
      <c r="DB50" s="2"/>
      <c r="DC50" s="2"/>
      <c r="DD50" s="2"/>
      <c r="DE50" s="2" t="s">
        <v>97</v>
      </c>
      <c r="DF50" s="2" t="s">
        <v>98</v>
      </c>
      <c r="DG50" s="2" t="s">
        <v>99</v>
      </c>
      <c r="DH50" s="2"/>
      <c r="DI50" s="2"/>
      <c r="DJ50" s="2"/>
      <c r="DK50" s="2" t="s">
        <v>103</v>
      </c>
      <c r="DL50" s="2" t="s">
        <v>104</v>
      </c>
      <c r="DM50" s="2"/>
      <c r="DN50" s="2"/>
      <c r="DO50" s="2"/>
      <c r="DP50" s="2"/>
      <c r="DQ50" s="2" t="s">
        <v>109</v>
      </c>
      <c r="DR50" s="2"/>
      <c r="DS50" s="2" t="s">
        <v>111</v>
      </c>
      <c r="DT50" s="2" t="s">
        <v>112</v>
      </c>
      <c r="DU50" s="2"/>
      <c r="DV50" s="2">
        <v>80</v>
      </c>
      <c r="DW50" s="2"/>
      <c r="DX50" s="73">
        <v>46083</v>
      </c>
      <c r="DY50" s="74">
        <v>551.4</v>
      </c>
      <c r="DZ50" s="74">
        <f t="shared" si="3"/>
        <v>83.574537540805224</v>
      </c>
      <c r="EA50" s="94">
        <f t="shared" si="1"/>
        <v>78.771428571428572</v>
      </c>
      <c r="EB50" s="75" t="s">
        <v>518</v>
      </c>
      <c r="EC50" s="2" t="s">
        <v>184</v>
      </c>
      <c r="ED50" s="2" t="s">
        <v>116</v>
      </c>
      <c r="EE50" s="2" t="s">
        <v>117</v>
      </c>
      <c r="EF50" s="89">
        <f t="shared" si="2"/>
        <v>2.4455873098539593E-2</v>
      </c>
    </row>
    <row r="51" spans="1:136" ht="409.5" x14ac:dyDescent="0.25">
      <c r="A51" s="34" t="s">
        <v>451</v>
      </c>
      <c r="B51" s="2">
        <v>1</v>
      </c>
      <c r="C51" s="2">
        <v>22533</v>
      </c>
      <c r="D51" s="2">
        <v>184</v>
      </c>
      <c r="E51" s="45">
        <f t="shared" si="0"/>
        <v>122.46195652173913</v>
      </c>
      <c r="F51" s="2" t="s">
        <v>115</v>
      </c>
      <c r="G51" s="2">
        <v>18</v>
      </c>
      <c r="H51" s="2">
        <v>323</v>
      </c>
      <c r="I51" s="2" t="s">
        <v>134</v>
      </c>
      <c r="J51" s="2"/>
      <c r="K51" s="2" t="s">
        <v>461</v>
      </c>
      <c r="L51" s="2" t="s">
        <v>115</v>
      </c>
      <c r="M51" s="2">
        <v>36</v>
      </c>
      <c r="N51" s="2">
        <v>91</v>
      </c>
      <c r="O51" s="2" t="s">
        <v>116</v>
      </c>
      <c r="P51" s="2"/>
      <c r="Q51" s="2"/>
      <c r="R51" s="2" t="s">
        <v>115</v>
      </c>
      <c r="S51" s="2">
        <v>60</v>
      </c>
      <c r="T51" s="2">
        <v>27</v>
      </c>
      <c r="U51" s="2" t="s">
        <v>136</v>
      </c>
      <c r="V51" s="2"/>
      <c r="W51" s="2"/>
      <c r="X51" s="2" t="s">
        <v>114</v>
      </c>
      <c r="Y51" s="2"/>
      <c r="Z51" s="2"/>
      <c r="AA51" s="2"/>
      <c r="AB51" s="2"/>
      <c r="AC51" s="2"/>
      <c r="AD51" s="2" t="s">
        <v>114</v>
      </c>
      <c r="AE51" s="2"/>
      <c r="AF51" s="2"/>
      <c r="AG51" s="2"/>
      <c r="AH51" s="2"/>
      <c r="AI51" s="2"/>
      <c r="AJ51" s="2"/>
      <c r="AK51" s="2"/>
      <c r="AL51" s="2"/>
      <c r="AM51" s="2"/>
      <c r="AN51" s="2" t="s">
        <v>115</v>
      </c>
      <c r="AO51" s="2">
        <v>58</v>
      </c>
      <c r="AP51" s="2">
        <v>45</v>
      </c>
      <c r="AQ51" s="2" t="s">
        <v>96</v>
      </c>
      <c r="AR51" s="2" t="s">
        <v>462</v>
      </c>
      <c r="AS51" s="2" t="s">
        <v>96</v>
      </c>
      <c r="AT51" s="2" t="s">
        <v>462</v>
      </c>
      <c r="AU51" s="2" t="s">
        <v>96</v>
      </c>
      <c r="AV51" s="2" t="s">
        <v>462</v>
      </c>
      <c r="AW51" s="2" t="s">
        <v>96</v>
      </c>
      <c r="AX51" s="2" t="s">
        <v>462</v>
      </c>
      <c r="AY51" s="2" t="s">
        <v>463</v>
      </c>
      <c r="AZ51" s="2" t="s">
        <v>115</v>
      </c>
      <c r="BA51" s="2" t="s">
        <v>115</v>
      </c>
      <c r="BB51" s="2">
        <v>0</v>
      </c>
      <c r="BC51" s="2">
        <v>0</v>
      </c>
      <c r="BD51" s="2" t="s">
        <v>464</v>
      </c>
      <c r="BE51" s="2" t="s">
        <v>115</v>
      </c>
      <c r="BF51" s="2">
        <v>1</v>
      </c>
      <c r="BG51" s="2">
        <v>29</v>
      </c>
      <c r="BH51" s="2"/>
      <c r="BI51" s="2" t="s">
        <v>115</v>
      </c>
      <c r="BJ51" s="2">
        <v>1</v>
      </c>
      <c r="BK51" s="2">
        <v>27</v>
      </c>
      <c r="BL51" s="2"/>
      <c r="BM51" s="2" t="s">
        <v>115</v>
      </c>
      <c r="BN51" s="2">
        <v>1</v>
      </c>
      <c r="BO51" s="2">
        <v>42</v>
      </c>
      <c r="BP51" s="2"/>
      <c r="BQ51" s="2" t="s">
        <v>115</v>
      </c>
      <c r="BR51" s="2" t="s">
        <v>465</v>
      </c>
      <c r="BS51" s="2">
        <v>1</v>
      </c>
      <c r="BT51" s="2">
        <v>19</v>
      </c>
      <c r="BU51" s="2"/>
      <c r="BV51" s="2" t="s">
        <v>115</v>
      </c>
      <c r="BW51" s="2">
        <v>12</v>
      </c>
      <c r="BX51" s="2">
        <v>75</v>
      </c>
      <c r="BY51" s="2"/>
      <c r="BZ51" s="2" t="s">
        <v>115</v>
      </c>
      <c r="CA51" s="2">
        <v>7</v>
      </c>
      <c r="CB51" s="2">
        <v>89</v>
      </c>
      <c r="CC51" s="2"/>
      <c r="CD51" s="2" t="s">
        <v>115</v>
      </c>
      <c r="CE51" s="2">
        <v>1</v>
      </c>
      <c r="CF51" s="2">
        <v>42</v>
      </c>
      <c r="CG51" s="2" t="s">
        <v>466</v>
      </c>
      <c r="CH51" s="2" t="s">
        <v>115</v>
      </c>
      <c r="CI51" s="2">
        <v>13</v>
      </c>
      <c r="CJ51" s="2">
        <v>50</v>
      </c>
      <c r="CK51" s="2"/>
      <c r="CL51" s="2" t="s">
        <v>114</v>
      </c>
      <c r="CM51" s="2"/>
      <c r="CN51" s="2"/>
      <c r="CO51" s="2"/>
      <c r="CP51" s="2" t="s">
        <v>115</v>
      </c>
      <c r="CQ51" s="2" t="s">
        <v>467</v>
      </c>
      <c r="CR51" s="2">
        <v>6</v>
      </c>
      <c r="CS51" s="2">
        <v>28</v>
      </c>
      <c r="CT51" s="2"/>
      <c r="CU51" s="2" t="s">
        <v>115</v>
      </c>
      <c r="CV51" s="2" t="s">
        <v>468</v>
      </c>
      <c r="CW51" s="2">
        <v>5</v>
      </c>
      <c r="CX51" s="2">
        <v>20</v>
      </c>
      <c r="CY51" s="2"/>
      <c r="CZ51" s="2" t="s">
        <v>115</v>
      </c>
      <c r="DA51" s="2" t="s">
        <v>469</v>
      </c>
      <c r="DB51" s="2">
        <v>10</v>
      </c>
      <c r="DC51" s="2">
        <v>48</v>
      </c>
      <c r="DD51" s="2"/>
      <c r="DE51" s="2" t="s">
        <v>97</v>
      </c>
      <c r="DF51" s="2" t="s">
        <v>98</v>
      </c>
      <c r="DG51" s="2"/>
      <c r="DH51" s="2"/>
      <c r="DI51" s="2"/>
      <c r="DJ51" s="2"/>
      <c r="DK51" s="2"/>
      <c r="DL51" s="2"/>
      <c r="DM51" s="2" t="s">
        <v>105</v>
      </c>
      <c r="DN51" s="2"/>
      <c r="DO51" s="2"/>
      <c r="DP51" s="2"/>
      <c r="DQ51" s="2"/>
      <c r="DR51" s="2" t="s">
        <v>110</v>
      </c>
      <c r="DS51" s="2"/>
      <c r="DT51" s="2"/>
      <c r="DU51" s="2"/>
      <c r="DV51" s="2">
        <v>100</v>
      </c>
      <c r="DW51" s="2"/>
      <c r="DX51" s="73">
        <v>1550542</v>
      </c>
      <c r="DY51" s="74">
        <v>134.4</v>
      </c>
      <c r="DZ51" s="74">
        <f t="shared" si="3"/>
        <v>11536.770833333332</v>
      </c>
      <c r="EA51" s="94">
        <f t="shared" si="1"/>
        <v>0.73043478260869565</v>
      </c>
      <c r="EB51" s="2" t="s">
        <v>134</v>
      </c>
      <c r="EC51" s="2" t="s">
        <v>116</v>
      </c>
      <c r="ED51" s="2" t="s">
        <v>136</v>
      </c>
      <c r="EF51" s="89">
        <f t="shared" si="2"/>
        <v>1.4532337724486019E-2</v>
      </c>
    </row>
    <row r="52" spans="1:136" ht="105" x14ac:dyDescent="0.25">
      <c r="A52" s="34" t="s">
        <v>352</v>
      </c>
      <c r="B52" s="2">
        <v>6</v>
      </c>
      <c r="C52" s="2">
        <v>447</v>
      </c>
      <c r="D52" s="2">
        <v>8</v>
      </c>
      <c r="E52" s="45">
        <f t="shared" si="0"/>
        <v>55.875</v>
      </c>
      <c r="F52" s="2" t="s">
        <v>114</v>
      </c>
      <c r="G52" s="2"/>
      <c r="H52" s="2"/>
      <c r="I52" s="2"/>
      <c r="J52" s="2"/>
      <c r="K52" s="2"/>
      <c r="L52" s="2" t="s">
        <v>114</v>
      </c>
      <c r="M52" s="2"/>
      <c r="N52" s="2"/>
      <c r="O52" s="2"/>
      <c r="P52" s="2"/>
      <c r="Q52" s="2"/>
      <c r="R52" s="2" t="s">
        <v>114</v>
      </c>
      <c r="S52" s="2"/>
      <c r="T52" s="2"/>
      <c r="U52" s="2"/>
      <c r="V52" s="2"/>
      <c r="W52" s="2"/>
      <c r="X52" s="2" t="s">
        <v>114</v>
      </c>
      <c r="Y52" s="2"/>
      <c r="Z52" s="2"/>
      <c r="AA52" s="2"/>
      <c r="AB52" s="2"/>
      <c r="AC52" s="2"/>
      <c r="AD52" s="2" t="s">
        <v>114</v>
      </c>
      <c r="AE52" s="2"/>
      <c r="AF52" s="2"/>
      <c r="AG52" s="2"/>
      <c r="AH52" s="2"/>
      <c r="AI52" s="2"/>
      <c r="AJ52" s="2"/>
      <c r="AK52" s="2"/>
      <c r="AL52" s="2"/>
      <c r="AM52" s="2"/>
      <c r="AN52" s="4" t="s">
        <v>115</v>
      </c>
      <c r="AO52" s="2">
        <v>6</v>
      </c>
      <c r="AP52" s="2">
        <v>50</v>
      </c>
      <c r="AQ52" s="2" t="s">
        <v>116</v>
      </c>
      <c r="AR52" s="2"/>
      <c r="AS52" s="2" t="s">
        <v>117</v>
      </c>
      <c r="AT52" s="2"/>
      <c r="AU52" s="2" t="s">
        <v>136</v>
      </c>
      <c r="AV52" s="2"/>
      <c r="AW52" s="2" t="s">
        <v>136</v>
      </c>
      <c r="AX52" s="2"/>
      <c r="AY52" s="2" t="s">
        <v>353</v>
      </c>
      <c r="AZ52" s="2" t="s">
        <v>114</v>
      </c>
      <c r="BA52" s="2"/>
      <c r="BB52" s="2"/>
      <c r="BC52" s="2"/>
      <c r="BD52" s="2"/>
      <c r="BE52" s="2"/>
      <c r="BF52" s="2"/>
      <c r="BG52" s="2"/>
      <c r="BH52" s="2"/>
      <c r="BI52" s="2"/>
      <c r="BJ52" s="2"/>
      <c r="BK52" s="2"/>
      <c r="BL52" s="2"/>
      <c r="BM52" s="2"/>
      <c r="BN52" s="2"/>
      <c r="BO52" s="2"/>
      <c r="BP52" s="2"/>
      <c r="BQ52" s="2"/>
      <c r="BR52" s="2"/>
      <c r="BS52" s="2"/>
      <c r="BT52" s="2"/>
      <c r="BU52" s="2"/>
      <c r="BV52" s="2" t="s">
        <v>114</v>
      </c>
      <c r="BW52" s="2"/>
      <c r="BX52" s="2"/>
      <c r="BY52" s="2"/>
      <c r="BZ52" s="2" t="s">
        <v>114</v>
      </c>
      <c r="CA52" s="2"/>
      <c r="CB52" s="2"/>
      <c r="CC52" s="2"/>
      <c r="CD52" s="2" t="s">
        <v>114</v>
      </c>
      <c r="CE52" s="2"/>
      <c r="CF52" s="2"/>
      <c r="CG52" s="2"/>
      <c r="CH52" s="2" t="s">
        <v>114</v>
      </c>
      <c r="CI52" s="2"/>
      <c r="CJ52" s="2"/>
      <c r="CK52" s="2"/>
      <c r="CL52" s="2" t="s">
        <v>114</v>
      </c>
      <c r="CM52" s="2"/>
      <c r="CN52" s="2"/>
      <c r="CO52" s="2"/>
      <c r="CP52" s="2" t="s">
        <v>114</v>
      </c>
      <c r="CQ52" s="2"/>
      <c r="CR52" s="2"/>
      <c r="CS52" s="2"/>
      <c r="CT52" s="2"/>
      <c r="CU52" s="2"/>
      <c r="CV52" s="2"/>
      <c r="CW52" s="2"/>
      <c r="CX52" s="2"/>
      <c r="CY52" s="2"/>
      <c r="CZ52" s="2"/>
      <c r="DA52" s="2"/>
      <c r="DB52" s="2"/>
      <c r="DC52" s="2"/>
      <c r="DD52" s="2"/>
      <c r="DE52" s="2" t="s">
        <v>97</v>
      </c>
      <c r="DF52" s="2" t="s">
        <v>98</v>
      </c>
      <c r="DG52" s="2" t="s">
        <v>99</v>
      </c>
      <c r="DH52" s="2"/>
      <c r="DI52" s="2"/>
      <c r="DJ52" s="2" t="s">
        <v>102</v>
      </c>
      <c r="DK52" s="2" t="s">
        <v>103</v>
      </c>
      <c r="DL52" s="2" t="s">
        <v>104</v>
      </c>
      <c r="DM52" s="2" t="s">
        <v>105</v>
      </c>
      <c r="DN52" s="2"/>
      <c r="DO52" s="2" t="s">
        <v>107</v>
      </c>
      <c r="DP52" s="2"/>
      <c r="DQ52" s="2" t="s">
        <v>109</v>
      </c>
      <c r="DR52" s="2" t="s">
        <v>110</v>
      </c>
      <c r="DS52" s="2"/>
      <c r="DT52" s="2" t="s">
        <v>112</v>
      </c>
      <c r="DU52" s="2"/>
      <c r="DV52" s="2"/>
      <c r="DW52" s="2"/>
      <c r="DX52" s="73">
        <v>61247</v>
      </c>
      <c r="DY52" s="74">
        <v>544.9</v>
      </c>
      <c r="DZ52" s="74">
        <f t="shared" si="3"/>
        <v>112.40044044778858</v>
      </c>
      <c r="EA52" s="94">
        <f t="shared" si="1"/>
        <v>68.112499999999997</v>
      </c>
      <c r="EB52" s="2" t="s">
        <v>116</v>
      </c>
      <c r="EC52" s="2" t="s">
        <v>117</v>
      </c>
      <c r="ED52" s="2" t="s">
        <v>136</v>
      </c>
      <c r="EE52" s="2" t="s">
        <v>136</v>
      </c>
      <c r="EF52" s="89">
        <f t="shared" si="2"/>
        <v>7.2983166522441918E-3</v>
      </c>
    </row>
    <row r="53" spans="1:136" ht="60" x14ac:dyDescent="0.25">
      <c r="A53" s="34" t="s">
        <v>392</v>
      </c>
      <c r="B53" s="2">
        <v>8</v>
      </c>
      <c r="C53" s="2">
        <v>251</v>
      </c>
      <c r="D53" s="2">
        <v>5</v>
      </c>
      <c r="E53" s="45">
        <f t="shared" si="0"/>
        <v>50.2</v>
      </c>
      <c r="F53" s="2" t="s">
        <v>114</v>
      </c>
      <c r="G53" s="2"/>
      <c r="H53" s="2"/>
      <c r="I53" s="2"/>
      <c r="J53" s="2"/>
      <c r="K53" s="2"/>
      <c r="L53" s="2" t="s">
        <v>114</v>
      </c>
      <c r="M53" s="2"/>
      <c r="N53" s="2"/>
      <c r="O53" s="2"/>
      <c r="P53" s="2"/>
      <c r="Q53" s="2"/>
      <c r="R53" s="2" t="s">
        <v>114</v>
      </c>
      <c r="S53" s="2"/>
      <c r="T53" s="2"/>
      <c r="U53" s="2"/>
      <c r="V53" s="2"/>
      <c r="W53" s="2"/>
      <c r="X53" s="2" t="s">
        <v>114</v>
      </c>
      <c r="Y53" s="2"/>
      <c r="Z53" s="2"/>
      <c r="AA53" s="2"/>
      <c r="AB53" s="2"/>
      <c r="AC53" s="2"/>
      <c r="AD53" s="2" t="s">
        <v>114</v>
      </c>
      <c r="AE53" s="2"/>
      <c r="AF53" s="2"/>
      <c r="AG53" s="2"/>
      <c r="AH53" s="2"/>
      <c r="AI53" s="2"/>
      <c r="AJ53" s="2"/>
      <c r="AK53" s="2"/>
      <c r="AL53" s="2"/>
      <c r="AM53" s="2"/>
      <c r="AN53" s="4" t="s">
        <v>115</v>
      </c>
      <c r="AO53" s="2">
        <v>4</v>
      </c>
      <c r="AP53" s="2">
        <v>60</v>
      </c>
      <c r="AQ53" s="2" t="s">
        <v>116</v>
      </c>
      <c r="AR53" s="2"/>
      <c r="AS53" s="2" t="s">
        <v>116</v>
      </c>
      <c r="AT53" s="2"/>
      <c r="AU53" s="2" t="s">
        <v>136</v>
      </c>
      <c r="AV53" s="2"/>
      <c r="AW53" s="2" t="s">
        <v>136</v>
      </c>
      <c r="AX53" s="2"/>
      <c r="AY53" s="2"/>
      <c r="AZ53" s="2" t="s">
        <v>115</v>
      </c>
      <c r="BA53" s="2" t="s">
        <v>115</v>
      </c>
      <c r="BB53" s="2">
        <v>1</v>
      </c>
      <c r="BC53" s="2">
        <v>20</v>
      </c>
      <c r="BD53" s="2"/>
      <c r="BE53" s="2" t="s">
        <v>114</v>
      </c>
      <c r="BF53" s="2"/>
      <c r="BG53" s="2"/>
      <c r="BH53" s="2"/>
      <c r="BI53" s="2" t="s">
        <v>114</v>
      </c>
      <c r="BJ53" s="2"/>
      <c r="BK53" s="2"/>
      <c r="BL53" s="2"/>
      <c r="BM53" s="2" t="s">
        <v>115</v>
      </c>
      <c r="BN53" s="2">
        <v>1</v>
      </c>
      <c r="BO53" s="2">
        <v>20</v>
      </c>
      <c r="BP53" s="2"/>
      <c r="BQ53" s="2" t="s">
        <v>114</v>
      </c>
      <c r="BR53" s="2"/>
      <c r="BS53" s="2"/>
      <c r="BT53" s="2"/>
      <c r="BU53" s="2"/>
      <c r="BV53" s="2" t="s">
        <v>114</v>
      </c>
      <c r="BW53" s="2"/>
      <c r="BX53" s="2"/>
      <c r="BY53" s="2"/>
      <c r="BZ53" s="2" t="s">
        <v>114</v>
      </c>
      <c r="CA53" s="2"/>
      <c r="CB53" s="2"/>
      <c r="CC53" s="2"/>
      <c r="CD53" s="2" t="s">
        <v>114</v>
      </c>
      <c r="CE53" s="2"/>
      <c r="CF53" s="2"/>
      <c r="CG53" s="2"/>
      <c r="CH53" s="2" t="s">
        <v>114</v>
      </c>
      <c r="CI53" s="2"/>
      <c r="CJ53" s="2"/>
      <c r="CK53" s="2"/>
      <c r="CL53" s="2" t="s">
        <v>114</v>
      </c>
      <c r="CM53" s="2"/>
      <c r="CN53" s="2"/>
      <c r="CO53" s="2"/>
      <c r="CP53" s="2" t="s">
        <v>114</v>
      </c>
      <c r="CQ53" s="2"/>
      <c r="CR53" s="2"/>
      <c r="CS53" s="2"/>
      <c r="CT53" s="2"/>
      <c r="CU53" s="2"/>
      <c r="CV53" s="2"/>
      <c r="CW53" s="2"/>
      <c r="CX53" s="2"/>
      <c r="CY53" s="2"/>
      <c r="CZ53" s="2"/>
      <c r="DA53" s="2"/>
      <c r="DB53" s="2"/>
      <c r="DC53" s="2"/>
      <c r="DD53" s="2"/>
      <c r="DE53" s="2" t="s">
        <v>97</v>
      </c>
      <c r="DF53" s="2" t="s">
        <v>98</v>
      </c>
      <c r="DG53" s="2"/>
      <c r="DH53" s="2" t="s">
        <v>100</v>
      </c>
      <c r="DI53" s="2" t="s">
        <v>101</v>
      </c>
      <c r="DJ53" s="2"/>
      <c r="DK53" s="2" t="s">
        <v>103</v>
      </c>
      <c r="DL53" s="2" t="s">
        <v>104</v>
      </c>
      <c r="DM53" s="2"/>
      <c r="DN53" s="2"/>
      <c r="DO53" s="2"/>
      <c r="DP53" s="2"/>
      <c r="DQ53" s="2"/>
      <c r="DR53" s="2"/>
      <c r="DS53" s="2"/>
      <c r="DT53" s="2" t="s">
        <v>112</v>
      </c>
      <c r="DU53" s="2"/>
      <c r="DV53" s="2">
        <v>70</v>
      </c>
      <c r="DW53" s="2"/>
      <c r="DX53" s="73">
        <v>15999</v>
      </c>
      <c r="DY53" s="74">
        <v>1081.2</v>
      </c>
      <c r="DZ53" s="74">
        <f t="shared" si="3"/>
        <v>14.797447280799112</v>
      </c>
      <c r="EA53" s="94">
        <f t="shared" si="1"/>
        <v>216.24</v>
      </c>
      <c r="EB53" s="2" t="s">
        <v>116</v>
      </c>
      <c r="EC53" s="2" t="s">
        <v>116</v>
      </c>
      <c r="ED53" s="2" t="s">
        <v>136</v>
      </c>
      <c r="EE53" s="2" t="s">
        <v>136</v>
      </c>
      <c r="EF53" s="89">
        <f t="shared" si="2"/>
        <v>1.5688480530033126E-2</v>
      </c>
    </row>
    <row r="54" spans="1:136" ht="45" x14ac:dyDescent="0.25">
      <c r="A54" s="34" t="s">
        <v>405</v>
      </c>
      <c r="B54" s="2">
        <v>4</v>
      </c>
      <c r="C54" s="2">
        <v>1542</v>
      </c>
      <c r="D54" s="2">
        <v>23</v>
      </c>
      <c r="E54" s="45">
        <f t="shared" si="0"/>
        <v>67.043478260869563</v>
      </c>
      <c r="F54" s="2" t="s">
        <v>114</v>
      </c>
      <c r="G54" s="2"/>
      <c r="H54" s="2"/>
      <c r="I54" s="2"/>
      <c r="J54" s="2"/>
      <c r="K54" s="2"/>
      <c r="L54" s="2" t="s">
        <v>114</v>
      </c>
      <c r="M54" s="2"/>
      <c r="N54" s="2"/>
      <c r="O54" s="2"/>
      <c r="P54" s="2"/>
      <c r="Q54" s="2"/>
      <c r="R54" s="2" t="s">
        <v>114</v>
      </c>
      <c r="S54" s="2"/>
      <c r="T54" s="2"/>
      <c r="U54" s="2"/>
      <c r="V54" s="2"/>
      <c r="W54" s="2"/>
      <c r="X54" s="2" t="s">
        <v>115</v>
      </c>
      <c r="Y54" s="2">
        <v>3</v>
      </c>
      <c r="Z54" s="2">
        <v>30</v>
      </c>
      <c r="AA54" s="2" t="s">
        <v>136</v>
      </c>
      <c r="AB54" s="2"/>
      <c r="AC54" s="2"/>
      <c r="AD54" s="2" t="s">
        <v>114</v>
      </c>
      <c r="AE54" s="2"/>
      <c r="AF54" s="2"/>
      <c r="AG54" s="2"/>
      <c r="AH54" s="2"/>
      <c r="AI54" s="2"/>
      <c r="AJ54" s="2"/>
      <c r="AK54" s="2"/>
      <c r="AL54" s="2"/>
      <c r="AM54" s="2"/>
      <c r="AN54" s="2" t="s">
        <v>114</v>
      </c>
      <c r="AO54" s="2"/>
      <c r="AP54" s="2"/>
      <c r="AQ54" s="2"/>
      <c r="AR54" s="2"/>
      <c r="AS54" s="2"/>
      <c r="AT54" s="2"/>
      <c r="AU54" s="2"/>
      <c r="AV54" s="2"/>
      <c r="AW54" s="2"/>
      <c r="AX54" s="2"/>
      <c r="AY54" s="2"/>
      <c r="AZ54" s="2" t="s">
        <v>115</v>
      </c>
      <c r="BA54" s="2" t="s">
        <v>115</v>
      </c>
      <c r="BB54" s="2">
        <v>1</v>
      </c>
      <c r="BC54" s="2">
        <v>25</v>
      </c>
      <c r="BD54" s="2"/>
      <c r="BE54" s="2" t="s">
        <v>114</v>
      </c>
      <c r="BF54" s="2"/>
      <c r="BG54" s="2"/>
      <c r="BH54" s="2"/>
      <c r="BI54" s="2" t="s">
        <v>114</v>
      </c>
      <c r="BJ54" s="2"/>
      <c r="BK54" s="2"/>
      <c r="BL54" s="2"/>
      <c r="BM54" s="2" t="s">
        <v>114</v>
      </c>
      <c r="BN54" s="2"/>
      <c r="BO54" s="2"/>
      <c r="BP54" s="2"/>
      <c r="BQ54" s="2" t="s">
        <v>114</v>
      </c>
      <c r="BR54" s="2"/>
      <c r="BS54" s="2"/>
      <c r="BT54" s="2"/>
      <c r="BU54" s="2"/>
      <c r="BV54" s="2" t="s">
        <v>115</v>
      </c>
      <c r="BW54" s="2">
        <v>1</v>
      </c>
      <c r="BX54" s="2">
        <v>45</v>
      </c>
      <c r="BY54" s="2"/>
      <c r="BZ54" s="2" t="s">
        <v>115</v>
      </c>
      <c r="CA54" s="2">
        <v>1</v>
      </c>
      <c r="CB54" s="2">
        <v>15</v>
      </c>
      <c r="CC54" s="2"/>
      <c r="CD54" s="2" t="s">
        <v>114</v>
      </c>
      <c r="CE54" s="2"/>
      <c r="CF54" s="2"/>
      <c r="CG54" s="2"/>
      <c r="CH54" s="2" t="s">
        <v>114</v>
      </c>
      <c r="CI54" s="2"/>
      <c r="CJ54" s="2"/>
      <c r="CK54" s="2"/>
      <c r="CL54" s="2" t="s">
        <v>114</v>
      </c>
      <c r="CM54" s="2"/>
      <c r="CN54" s="2"/>
      <c r="CO54" s="2"/>
      <c r="CP54" s="2" t="s">
        <v>115</v>
      </c>
      <c r="CQ54" s="2" t="s">
        <v>406</v>
      </c>
      <c r="CR54" s="2">
        <v>1</v>
      </c>
      <c r="CS54" s="2">
        <v>15</v>
      </c>
      <c r="CT54" s="2"/>
      <c r="CU54" s="2" t="s">
        <v>114</v>
      </c>
      <c r="CV54" s="2"/>
      <c r="CW54" s="2"/>
      <c r="CX54" s="2"/>
      <c r="CY54" s="2"/>
      <c r="CZ54" s="2"/>
      <c r="DA54" s="2"/>
      <c r="DB54" s="2"/>
      <c r="DC54" s="2"/>
      <c r="DD54" s="2"/>
      <c r="DE54" s="2" t="s">
        <v>97</v>
      </c>
      <c r="DF54" s="2"/>
      <c r="DG54" s="2"/>
      <c r="DH54" s="2"/>
      <c r="DI54" s="2"/>
      <c r="DJ54" s="2" t="s">
        <v>102</v>
      </c>
      <c r="DK54" s="2"/>
      <c r="DL54" s="2" t="s">
        <v>104</v>
      </c>
      <c r="DM54" s="2"/>
      <c r="DN54" s="2"/>
      <c r="DO54" s="2" t="s">
        <v>107</v>
      </c>
      <c r="DP54" s="2"/>
      <c r="DQ54" s="2" t="s">
        <v>109</v>
      </c>
      <c r="DR54" s="2" t="s">
        <v>110</v>
      </c>
      <c r="DS54" s="2" t="s">
        <v>111</v>
      </c>
      <c r="DT54" s="2" t="s">
        <v>112</v>
      </c>
      <c r="DU54" s="2"/>
      <c r="DV54" s="2">
        <v>100</v>
      </c>
      <c r="DW54" s="2"/>
      <c r="DX54" s="73">
        <v>143786</v>
      </c>
      <c r="DY54" s="74">
        <v>778.6</v>
      </c>
      <c r="DZ54" s="74">
        <f t="shared" si="3"/>
        <v>184.67248908296943</v>
      </c>
      <c r="EA54" s="94">
        <f t="shared" si="1"/>
        <v>33.85217391304348</v>
      </c>
      <c r="EE54" s="2" t="s">
        <v>136</v>
      </c>
      <c r="EF54" s="89">
        <f t="shared" si="2"/>
        <v>1.0724270791314871E-2</v>
      </c>
    </row>
    <row r="55" spans="1:136" ht="60" x14ac:dyDescent="0.25">
      <c r="A55" s="34" t="s">
        <v>404</v>
      </c>
      <c r="B55" s="2">
        <v>7</v>
      </c>
      <c r="C55" s="2">
        <v>380</v>
      </c>
      <c r="D55" s="2">
        <v>12</v>
      </c>
      <c r="E55" s="45">
        <f t="shared" si="0"/>
        <v>31.666666666666668</v>
      </c>
      <c r="F55" s="2" t="s">
        <v>115</v>
      </c>
      <c r="G55" s="2">
        <v>1</v>
      </c>
      <c r="H55" s="2">
        <v>80</v>
      </c>
      <c r="I55" s="2" t="s">
        <v>127</v>
      </c>
      <c r="J55" s="2"/>
      <c r="K55" s="2"/>
      <c r="L55" s="2" t="s">
        <v>114</v>
      </c>
      <c r="M55" s="2"/>
      <c r="N55" s="2"/>
      <c r="O55" s="2"/>
      <c r="P55" s="2"/>
      <c r="Q55" s="2"/>
      <c r="R55" s="2" t="s">
        <v>115</v>
      </c>
      <c r="S55" s="2">
        <v>3</v>
      </c>
      <c r="T55" s="2">
        <v>33</v>
      </c>
      <c r="U55" s="2" t="s">
        <v>136</v>
      </c>
      <c r="V55" s="2"/>
      <c r="W55" s="2"/>
      <c r="X55" s="2" t="s">
        <v>114</v>
      </c>
      <c r="Y55" s="2"/>
      <c r="Z55" s="2"/>
      <c r="AA55" s="2"/>
      <c r="AB55" s="2"/>
      <c r="AC55" s="2"/>
      <c r="AD55" s="2" t="s">
        <v>114</v>
      </c>
      <c r="AE55" s="2"/>
      <c r="AF55" s="2"/>
      <c r="AG55" s="2"/>
      <c r="AH55" s="2"/>
      <c r="AI55" s="2"/>
      <c r="AJ55" s="2"/>
      <c r="AK55" s="2"/>
      <c r="AL55" s="2"/>
      <c r="AM55" s="2"/>
      <c r="AN55" s="2" t="s">
        <v>115</v>
      </c>
      <c r="AO55" s="2">
        <v>8</v>
      </c>
      <c r="AP55" s="2">
        <v>50</v>
      </c>
      <c r="AQ55" s="2" t="s">
        <v>180</v>
      </c>
      <c r="AR55" s="2"/>
      <c r="AS55" s="2" t="s">
        <v>116</v>
      </c>
      <c r="AT55" s="2"/>
      <c r="AU55" s="2" t="s">
        <v>136</v>
      </c>
      <c r="AV55" s="2"/>
      <c r="AW55" s="2" t="s">
        <v>136</v>
      </c>
      <c r="AX55" s="2"/>
      <c r="AY55" s="2"/>
      <c r="AZ55" s="2" t="s">
        <v>115</v>
      </c>
      <c r="BA55" s="2" t="s">
        <v>115</v>
      </c>
      <c r="BB55" s="2">
        <v>2</v>
      </c>
      <c r="BC55" s="2">
        <v>28</v>
      </c>
      <c r="BD55" s="2"/>
      <c r="BE55" s="2" t="s">
        <v>115</v>
      </c>
      <c r="BF55" s="2">
        <v>1</v>
      </c>
      <c r="BG55" s="2">
        <v>28</v>
      </c>
      <c r="BH55" s="2"/>
      <c r="BI55" s="2" t="s">
        <v>114</v>
      </c>
      <c r="BJ55" s="2"/>
      <c r="BK55" s="2"/>
      <c r="BL55" s="2"/>
      <c r="BM55" s="2" t="s">
        <v>115</v>
      </c>
      <c r="BN55" s="2">
        <v>1</v>
      </c>
      <c r="BO55" s="2">
        <v>28</v>
      </c>
      <c r="BP55" s="2"/>
      <c r="BQ55" s="2" t="s">
        <v>114</v>
      </c>
      <c r="BR55" s="2"/>
      <c r="BS55" s="2"/>
      <c r="BT55" s="2"/>
      <c r="BU55" s="2"/>
      <c r="BV55" s="2" t="s">
        <v>115</v>
      </c>
      <c r="BW55" s="2">
        <v>1</v>
      </c>
      <c r="BX55" s="2">
        <v>25</v>
      </c>
      <c r="BY55" s="2"/>
      <c r="BZ55" s="2" t="s">
        <v>114</v>
      </c>
      <c r="CA55" s="2"/>
      <c r="CB55" s="2"/>
      <c r="CC55" s="2"/>
      <c r="CD55" s="2" t="s">
        <v>115</v>
      </c>
      <c r="CE55" s="2">
        <v>3</v>
      </c>
      <c r="CF55" s="2">
        <v>66</v>
      </c>
      <c r="CG55" s="2"/>
      <c r="CH55" s="2" t="s">
        <v>114</v>
      </c>
      <c r="CI55" s="2"/>
      <c r="CJ55" s="2"/>
      <c r="CK55" s="2"/>
      <c r="CL55" s="2" t="s">
        <v>114</v>
      </c>
      <c r="CM55" s="2"/>
      <c r="CN55" s="2"/>
      <c r="CO55" s="2"/>
      <c r="CP55" s="2" t="s">
        <v>114</v>
      </c>
      <c r="CQ55" s="2"/>
      <c r="CR55" s="2"/>
      <c r="CS55" s="2"/>
      <c r="CT55" s="2"/>
      <c r="CU55" s="2"/>
      <c r="CV55" s="2"/>
      <c r="CW55" s="2"/>
      <c r="CX55" s="2"/>
      <c r="CY55" s="2"/>
      <c r="CZ55" s="2"/>
      <c r="DA55" s="2"/>
      <c r="DB55" s="2"/>
      <c r="DC55" s="2"/>
      <c r="DD55" s="2"/>
      <c r="DE55" s="2" t="s">
        <v>97</v>
      </c>
      <c r="DF55" s="2" t="s">
        <v>98</v>
      </c>
      <c r="DG55" s="2" t="s">
        <v>99</v>
      </c>
      <c r="DH55" s="2"/>
      <c r="DI55" s="2" t="s">
        <v>101</v>
      </c>
      <c r="DJ55" s="2" t="s">
        <v>102</v>
      </c>
      <c r="DK55" s="2" t="s">
        <v>103</v>
      </c>
      <c r="DL55" s="2" t="s">
        <v>104</v>
      </c>
      <c r="DM55" s="2"/>
      <c r="DN55" s="2" t="s">
        <v>106</v>
      </c>
      <c r="DO55" s="2" t="s">
        <v>107</v>
      </c>
      <c r="DP55" s="2"/>
      <c r="DQ55" s="2" t="s">
        <v>109</v>
      </c>
      <c r="DR55" s="2" t="s">
        <v>110</v>
      </c>
      <c r="DS55" s="2" t="s">
        <v>111</v>
      </c>
      <c r="DT55" s="2" t="s">
        <v>112</v>
      </c>
      <c r="DU55" s="2"/>
      <c r="DV55" s="2">
        <v>80</v>
      </c>
      <c r="DW55" s="2"/>
      <c r="DX55" s="73">
        <v>39717</v>
      </c>
      <c r="DY55" s="74">
        <v>328.8</v>
      </c>
      <c r="DZ55" s="74">
        <f t="shared" si="3"/>
        <v>120.79379562043795</v>
      </c>
      <c r="EA55" s="94">
        <f t="shared" si="1"/>
        <v>27.400000000000002</v>
      </c>
      <c r="EB55" s="75" t="s">
        <v>518</v>
      </c>
      <c r="EC55" s="2" t="s">
        <v>116</v>
      </c>
      <c r="ED55" s="2" t="s">
        <v>136</v>
      </c>
      <c r="EE55" s="2" t="s">
        <v>136</v>
      </c>
      <c r="EF55" s="89">
        <f t="shared" si="2"/>
        <v>9.5676914167736743E-3</v>
      </c>
    </row>
    <row r="56" spans="1:136" ht="75" x14ac:dyDescent="0.25">
      <c r="A56" s="34" t="s">
        <v>248</v>
      </c>
      <c r="B56" s="2">
        <v>6</v>
      </c>
      <c r="C56" s="2">
        <v>608</v>
      </c>
      <c r="D56" s="2">
        <v>9</v>
      </c>
      <c r="E56" s="45">
        <f t="shared" si="0"/>
        <v>67.555555555555557</v>
      </c>
      <c r="F56" s="2" t="s">
        <v>114</v>
      </c>
      <c r="G56" s="2"/>
      <c r="H56" s="2"/>
      <c r="I56" s="2"/>
      <c r="J56" s="2"/>
      <c r="K56" s="2"/>
      <c r="L56" s="2" t="s">
        <v>114</v>
      </c>
      <c r="M56" s="2"/>
      <c r="N56" s="2"/>
      <c r="O56" s="2"/>
      <c r="P56" s="2"/>
      <c r="Q56" s="2"/>
      <c r="R56" s="2" t="s">
        <v>114</v>
      </c>
      <c r="S56" s="2"/>
      <c r="T56" s="2"/>
      <c r="U56" s="2"/>
      <c r="V56" s="2"/>
      <c r="W56" s="2"/>
      <c r="X56" s="2" t="s">
        <v>114</v>
      </c>
      <c r="Y56" s="2"/>
      <c r="Z56" s="2"/>
      <c r="AA56" s="2"/>
      <c r="AB56" s="2"/>
      <c r="AC56" s="2"/>
      <c r="AD56" s="2" t="s">
        <v>114</v>
      </c>
      <c r="AE56" s="2"/>
      <c r="AF56" s="2"/>
      <c r="AG56" s="2"/>
      <c r="AH56" s="2"/>
      <c r="AI56" s="2"/>
      <c r="AJ56" s="2"/>
      <c r="AK56" s="2"/>
      <c r="AL56" s="2"/>
      <c r="AM56" s="2"/>
      <c r="AN56" s="4" t="s">
        <v>115</v>
      </c>
      <c r="AO56" s="2">
        <v>8</v>
      </c>
      <c r="AP56" s="2">
        <v>80</v>
      </c>
      <c r="AQ56" s="2" t="s">
        <v>120</v>
      </c>
      <c r="AR56" s="2"/>
      <c r="AS56" s="2" t="s">
        <v>116</v>
      </c>
      <c r="AT56" s="2"/>
      <c r="AU56" s="2" t="s">
        <v>117</v>
      </c>
      <c r="AV56" s="2"/>
      <c r="AW56" s="2" t="s">
        <v>136</v>
      </c>
      <c r="AX56" s="2"/>
      <c r="AY56" s="2"/>
      <c r="AZ56" s="2" t="s">
        <v>114</v>
      </c>
      <c r="BA56" s="2"/>
      <c r="BB56" s="2"/>
      <c r="BC56" s="2"/>
      <c r="BD56" s="2"/>
      <c r="BE56" s="2"/>
      <c r="BF56" s="2"/>
      <c r="BG56" s="2"/>
      <c r="BH56" s="2"/>
      <c r="BI56" s="2"/>
      <c r="BJ56" s="2"/>
      <c r="BK56" s="2"/>
      <c r="BL56" s="2"/>
      <c r="BM56" s="2"/>
      <c r="BN56" s="2"/>
      <c r="BO56" s="2"/>
      <c r="BP56" s="2"/>
      <c r="BQ56" s="2"/>
      <c r="BR56" s="2"/>
      <c r="BS56" s="2"/>
      <c r="BT56" s="2"/>
      <c r="BU56" s="2"/>
      <c r="BV56" s="2" t="s">
        <v>114</v>
      </c>
      <c r="BW56" s="2"/>
      <c r="BX56" s="2"/>
      <c r="BY56" s="2"/>
      <c r="BZ56" s="2" t="s">
        <v>114</v>
      </c>
      <c r="CA56" s="2"/>
      <c r="CB56" s="2"/>
      <c r="CC56" s="2"/>
      <c r="CD56" s="2" t="s">
        <v>114</v>
      </c>
      <c r="CE56" s="2"/>
      <c r="CF56" s="2"/>
      <c r="CG56" s="2"/>
      <c r="CH56" s="2" t="s">
        <v>114</v>
      </c>
      <c r="CI56" s="2"/>
      <c r="CJ56" s="2"/>
      <c r="CK56" s="2"/>
      <c r="CL56" s="2" t="s">
        <v>114</v>
      </c>
      <c r="CM56" s="2"/>
      <c r="CN56" s="2"/>
      <c r="CO56" s="2"/>
      <c r="CP56" s="2" t="s">
        <v>114</v>
      </c>
      <c r="CQ56" s="2"/>
      <c r="CR56" s="2"/>
      <c r="CS56" s="2"/>
      <c r="CT56" s="2"/>
      <c r="CU56" s="2"/>
      <c r="CV56" s="2"/>
      <c r="CW56" s="2"/>
      <c r="CX56" s="2"/>
      <c r="CY56" s="2"/>
      <c r="CZ56" s="2"/>
      <c r="DA56" s="2"/>
      <c r="DB56" s="2"/>
      <c r="DC56" s="2"/>
      <c r="DD56" s="2"/>
      <c r="DE56" s="2" t="s">
        <v>97</v>
      </c>
      <c r="DF56" s="2" t="s">
        <v>98</v>
      </c>
      <c r="DG56" s="2" t="s">
        <v>99</v>
      </c>
      <c r="DH56" s="2" t="s">
        <v>100</v>
      </c>
      <c r="DI56" s="2"/>
      <c r="DJ56" s="2" t="s">
        <v>102</v>
      </c>
      <c r="DK56" s="2" t="s">
        <v>103</v>
      </c>
      <c r="DL56" s="2" t="s">
        <v>104</v>
      </c>
      <c r="DM56" s="2" t="s">
        <v>105</v>
      </c>
      <c r="DN56" s="2"/>
      <c r="DO56" s="2" t="s">
        <v>107</v>
      </c>
      <c r="DP56" s="2"/>
      <c r="DQ56" s="2" t="s">
        <v>109</v>
      </c>
      <c r="DR56" s="2" t="s">
        <v>110</v>
      </c>
      <c r="DS56" s="2" t="s">
        <v>111</v>
      </c>
      <c r="DT56" s="2" t="s">
        <v>112</v>
      </c>
      <c r="DU56" s="2" t="s">
        <v>249</v>
      </c>
      <c r="DV56" s="2">
        <v>90</v>
      </c>
      <c r="DW56" s="2" t="s">
        <v>250</v>
      </c>
      <c r="DX56" s="73">
        <v>72197</v>
      </c>
      <c r="DY56" s="74">
        <v>1075</v>
      </c>
      <c r="DZ56" s="74">
        <f t="shared" si="3"/>
        <v>67.16</v>
      </c>
      <c r="EA56" s="94">
        <f t="shared" si="1"/>
        <v>119.44444444444444</v>
      </c>
      <c r="EB56" s="2" t="s">
        <v>120</v>
      </c>
      <c r="EC56" s="2" t="s">
        <v>116</v>
      </c>
      <c r="ED56" s="2" t="s">
        <v>117</v>
      </c>
      <c r="EE56" s="2" t="s">
        <v>136</v>
      </c>
      <c r="EF56" s="89">
        <f t="shared" si="2"/>
        <v>8.4214025513525501E-3</v>
      </c>
    </row>
    <row r="57" spans="1:136" ht="60" x14ac:dyDescent="0.25">
      <c r="A57" s="34" t="s">
        <v>567</v>
      </c>
      <c r="B57" s="2">
        <v>8</v>
      </c>
      <c r="C57" s="2">
        <v>88</v>
      </c>
      <c r="D57" s="2">
        <v>1</v>
      </c>
      <c r="E57" s="76">
        <f t="shared" si="0"/>
        <v>88</v>
      </c>
      <c r="F57" s="2" t="s">
        <v>114</v>
      </c>
      <c r="G57" s="2"/>
      <c r="H57" s="2"/>
      <c r="I57" s="2"/>
      <c r="J57" s="2"/>
      <c r="K57" s="2"/>
      <c r="L57" s="2" t="s">
        <v>114</v>
      </c>
      <c r="M57" s="2"/>
      <c r="N57" s="2"/>
      <c r="O57" s="2"/>
      <c r="P57" s="2"/>
      <c r="Q57" s="2"/>
      <c r="R57" s="2" t="s">
        <v>114</v>
      </c>
      <c r="S57" s="2"/>
      <c r="T57" s="2"/>
      <c r="U57" s="2"/>
      <c r="V57" s="2"/>
      <c r="W57" s="2"/>
      <c r="X57" s="2" t="s">
        <v>114</v>
      </c>
      <c r="Y57" s="2"/>
      <c r="Z57" s="2"/>
      <c r="AA57" s="2"/>
      <c r="AB57" s="2"/>
      <c r="AC57" s="2"/>
      <c r="AD57" s="2" t="s">
        <v>114</v>
      </c>
      <c r="AE57" s="2"/>
      <c r="AF57" s="2"/>
      <c r="AG57" s="2"/>
      <c r="AH57" s="2"/>
      <c r="AI57" s="2"/>
      <c r="AJ57" s="2"/>
      <c r="AK57" s="2"/>
      <c r="AL57" s="2"/>
      <c r="AM57" s="2"/>
      <c r="AN57" s="4" t="s">
        <v>115</v>
      </c>
      <c r="AO57" s="2">
        <v>1</v>
      </c>
      <c r="AP57" s="73">
        <v>60</v>
      </c>
      <c r="AQ57" s="73" t="s">
        <v>116</v>
      </c>
      <c r="AS57" s="73" t="s">
        <v>117</v>
      </c>
      <c r="AU57" s="73" t="s">
        <v>136</v>
      </c>
      <c r="AW57" s="73" t="s">
        <v>136</v>
      </c>
      <c r="AZ57" s="73" t="s">
        <v>115</v>
      </c>
      <c r="BA57" s="73" t="s">
        <v>115</v>
      </c>
      <c r="BB57" s="73">
        <v>1</v>
      </c>
      <c r="BC57" s="73">
        <v>60</v>
      </c>
      <c r="BE57" s="73" t="s">
        <v>114</v>
      </c>
      <c r="BI57" s="73" t="s">
        <v>114</v>
      </c>
      <c r="BM57" s="73" t="s">
        <v>114</v>
      </c>
      <c r="BN57" s="2"/>
      <c r="BO57" s="2"/>
      <c r="BP57" s="2"/>
      <c r="BQ57" s="2" t="s">
        <v>114</v>
      </c>
      <c r="BR57" s="2"/>
      <c r="BS57" s="2"/>
      <c r="BT57" s="2"/>
      <c r="BU57" s="2"/>
      <c r="BV57" s="2" t="s">
        <v>114</v>
      </c>
      <c r="BW57" s="2"/>
      <c r="BX57" s="2"/>
      <c r="BY57" s="2"/>
      <c r="BZ57" s="2" t="s">
        <v>114</v>
      </c>
      <c r="CA57" s="2"/>
      <c r="CB57" s="2"/>
      <c r="CC57" s="2"/>
      <c r="CD57" s="2" t="s">
        <v>114</v>
      </c>
      <c r="CE57" s="2"/>
      <c r="CF57" s="2"/>
      <c r="CG57" s="2"/>
      <c r="CH57" s="2" t="s">
        <v>114</v>
      </c>
      <c r="CI57" s="2"/>
      <c r="CJ57" s="2"/>
      <c r="CK57" s="2"/>
      <c r="CL57" s="2" t="s">
        <v>114</v>
      </c>
      <c r="CM57" s="2"/>
      <c r="CN57" s="2"/>
      <c r="CO57" s="2"/>
      <c r="CP57" s="2" t="s">
        <v>114</v>
      </c>
      <c r="CQ57" s="2"/>
      <c r="CR57" s="2"/>
      <c r="CS57" s="2"/>
      <c r="CT57" s="2"/>
      <c r="CU57" s="2"/>
      <c r="CV57" s="2"/>
      <c r="CW57" s="2"/>
      <c r="CX57" s="2"/>
      <c r="CY57" s="2"/>
      <c r="CZ57" s="2"/>
      <c r="DA57" s="2"/>
      <c r="DB57" s="2"/>
      <c r="DC57" s="2"/>
      <c r="DD57" s="2"/>
      <c r="DE57" s="73" t="s">
        <v>97</v>
      </c>
      <c r="DF57" s="73" t="s">
        <v>98</v>
      </c>
      <c r="DG57" s="73" t="s">
        <v>99</v>
      </c>
      <c r="DI57" s="73" t="s">
        <v>101</v>
      </c>
      <c r="DJ57" s="73" t="s">
        <v>102</v>
      </c>
      <c r="DK57" s="73" t="s">
        <v>103</v>
      </c>
      <c r="DL57" s="73" t="s">
        <v>104</v>
      </c>
      <c r="DN57" s="73" t="s">
        <v>106</v>
      </c>
      <c r="DO57" s="73" t="s">
        <v>107</v>
      </c>
      <c r="DQ57" s="73" t="s">
        <v>109</v>
      </c>
      <c r="DR57" s="73" t="s">
        <v>110</v>
      </c>
      <c r="DS57" s="73" t="s">
        <v>111</v>
      </c>
      <c r="DT57" s="73" t="s">
        <v>112</v>
      </c>
      <c r="DU57" s="73" t="s">
        <v>568</v>
      </c>
      <c r="DV57" s="2">
        <v>75</v>
      </c>
      <c r="DW57" s="73" t="s">
        <v>483</v>
      </c>
      <c r="DX57" s="73">
        <v>5834</v>
      </c>
      <c r="DY57" s="74">
        <v>449.9</v>
      </c>
      <c r="DZ57" s="74">
        <f t="shared" si="3"/>
        <v>12.967326072460548</v>
      </c>
      <c r="EA57" s="94">
        <f t="shared" si="1"/>
        <v>449.9</v>
      </c>
      <c r="EB57" s="73" t="s">
        <v>116</v>
      </c>
      <c r="EC57" s="73" t="s">
        <v>117</v>
      </c>
      <c r="ED57" s="73" t="s">
        <v>136</v>
      </c>
      <c r="EE57" s="2" t="s">
        <v>136</v>
      </c>
      <c r="EF57" s="89">
        <f t="shared" si="2"/>
        <v>1.5083990401097017E-2</v>
      </c>
    </row>
    <row r="58" spans="1:136" ht="60" x14ac:dyDescent="0.25">
      <c r="A58" s="34" t="s">
        <v>409</v>
      </c>
      <c r="B58" s="2">
        <v>6</v>
      </c>
      <c r="C58" s="2">
        <v>785</v>
      </c>
      <c r="D58" s="2">
        <v>9</v>
      </c>
      <c r="E58" s="45">
        <f t="shared" si="0"/>
        <v>87.222222222222229</v>
      </c>
      <c r="F58" s="2" t="s">
        <v>115</v>
      </c>
      <c r="G58" s="2">
        <v>1</v>
      </c>
      <c r="H58" s="2">
        <v>150</v>
      </c>
      <c r="I58" s="2" t="s">
        <v>127</v>
      </c>
      <c r="J58" s="2"/>
      <c r="K58" s="2"/>
      <c r="L58" s="2" t="s">
        <v>114</v>
      </c>
      <c r="M58" s="2"/>
      <c r="N58" s="2"/>
      <c r="O58" s="2"/>
      <c r="P58" s="2"/>
      <c r="Q58" s="2"/>
      <c r="R58" s="2" t="s">
        <v>115</v>
      </c>
      <c r="S58" s="2">
        <v>2</v>
      </c>
      <c r="T58" s="2">
        <v>15</v>
      </c>
      <c r="U58" s="2" t="s">
        <v>136</v>
      </c>
      <c r="V58" s="2"/>
      <c r="W58" s="2" t="s">
        <v>410</v>
      </c>
      <c r="X58" s="2" t="s">
        <v>115</v>
      </c>
      <c r="Y58" s="2">
        <v>2</v>
      </c>
      <c r="Z58" s="2">
        <v>15</v>
      </c>
      <c r="AA58" s="2" t="s">
        <v>136</v>
      </c>
      <c r="AB58" s="2"/>
      <c r="AC58" s="2" t="s">
        <v>411</v>
      </c>
      <c r="AD58" s="2" t="s">
        <v>114</v>
      </c>
      <c r="AE58" s="2"/>
      <c r="AF58" s="2"/>
      <c r="AG58" s="2"/>
      <c r="AH58" s="2"/>
      <c r="AI58" s="2"/>
      <c r="AJ58" s="2"/>
      <c r="AK58" s="2"/>
      <c r="AL58" s="2"/>
      <c r="AM58" s="2"/>
      <c r="AN58" s="2" t="s">
        <v>115</v>
      </c>
      <c r="AO58" s="2">
        <v>7</v>
      </c>
      <c r="AP58" s="2">
        <v>90</v>
      </c>
      <c r="AQ58" s="2" t="s">
        <v>116</v>
      </c>
      <c r="AR58" s="2"/>
      <c r="AS58" s="2" t="s">
        <v>120</v>
      </c>
      <c r="AT58" s="2"/>
      <c r="AU58" s="2" t="s">
        <v>136</v>
      </c>
      <c r="AV58" s="2"/>
      <c r="AW58" s="2" t="s">
        <v>136</v>
      </c>
      <c r="AX58" s="2"/>
      <c r="AY58" s="2" t="s">
        <v>412</v>
      </c>
      <c r="AZ58" s="2" t="s">
        <v>115</v>
      </c>
      <c r="BA58" s="2" t="s">
        <v>115</v>
      </c>
      <c r="BB58" s="2">
        <v>2</v>
      </c>
      <c r="BC58" s="2">
        <v>8</v>
      </c>
      <c r="BD58" s="2"/>
      <c r="BE58" s="2" t="s">
        <v>114</v>
      </c>
      <c r="BF58" s="2"/>
      <c r="BG58" s="2"/>
      <c r="BH58" s="2"/>
      <c r="BI58" s="2" t="s">
        <v>114</v>
      </c>
      <c r="BJ58" s="2"/>
      <c r="BK58" s="2"/>
      <c r="BL58" s="2"/>
      <c r="BM58" s="2" t="s">
        <v>114</v>
      </c>
      <c r="BN58" s="2"/>
      <c r="BO58" s="2"/>
      <c r="BP58" s="2"/>
      <c r="BQ58" s="2" t="s">
        <v>114</v>
      </c>
      <c r="BR58" s="2"/>
      <c r="BS58" s="2"/>
      <c r="BT58" s="2"/>
      <c r="BU58" s="2"/>
      <c r="BV58" s="2" t="s">
        <v>114</v>
      </c>
      <c r="BW58" s="2"/>
      <c r="BX58" s="2"/>
      <c r="BY58" s="2"/>
      <c r="BZ58" s="2" t="s">
        <v>114</v>
      </c>
      <c r="CA58" s="2"/>
      <c r="CB58" s="2"/>
      <c r="CC58" s="2"/>
      <c r="CD58" s="2" t="s">
        <v>114</v>
      </c>
      <c r="CE58" s="2"/>
      <c r="CF58" s="2"/>
      <c r="CG58" s="2"/>
      <c r="CH58" s="2" t="s">
        <v>114</v>
      </c>
      <c r="CI58" s="2"/>
      <c r="CJ58" s="2"/>
      <c r="CK58" s="2"/>
      <c r="CL58" s="2" t="s">
        <v>114</v>
      </c>
      <c r="CM58" s="2"/>
      <c r="CN58" s="2"/>
      <c r="CO58" s="2"/>
      <c r="CP58" s="2" t="s">
        <v>114</v>
      </c>
      <c r="CQ58" s="2"/>
      <c r="CR58" s="2"/>
      <c r="CS58" s="2"/>
      <c r="CT58" s="2"/>
      <c r="CU58" s="2"/>
      <c r="CV58" s="2"/>
      <c r="CW58" s="2"/>
      <c r="CX58" s="2"/>
      <c r="CY58" s="2"/>
      <c r="CZ58" s="2"/>
      <c r="DA58" s="2"/>
      <c r="DB58" s="2"/>
      <c r="DC58" s="2"/>
      <c r="DD58" s="2"/>
      <c r="DE58" s="2" t="s">
        <v>97</v>
      </c>
      <c r="DF58" s="2" t="s">
        <v>98</v>
      </c>
      <c r="DG58" s="2" t="s">
        <v>99</v>
      </c>
      <c r="DH58" s="2"/>
      <c r="DI58" s="2"/>
      <c r="DJ58" s="2" t="s">
        <v>102</v>
      </c>
      <c r="DK58" s="2" t="s">
        <v>103</v>
      </c>
      <c r="DL58" s="2" t="s">
        <v>104</v>
      </c>
      <c r="DM58" s="2"/>
      <c r="DN58" s="2"/>
      <c r="DO58" s="2" t="s">
        <v>107</v>
      </c>
      <c r="DP58" s="2"/>
      <c r="DQ58" s="2" t="s">
        <v>109</v>
      </c>
      <c r="DR58" s="2" t="s">
        <v>110</v>
      </c>
      <c r="DS58" s="2" t="s">
        <v>111</v>
      </c>
      <c r="DT58" s="2" t="s">
        <v>112</v>
      </c>
      <c r="DU58" s="2"/>
      <c r="DV58" s="2">
        <v>80</v>
      </c>
      <c r="DW58" s="2"/>
      <c r="DX58" s="73">
        <v>38109</v>
      </c>
      <c r="DY58" s="74">
        <v>823.5</v>
      </c>
      <c r="DZ58" s="74">
        <f t="shared" si="3"/>
        <v>46.276867030965391</v>
      </c>
      <c r="EA58" s="94">
        <f t="shared" si="1"/>
        <v>91.5</v>
      </c>
      <c r="EB58" s="2" t="s">
        <v>116</v>
      </c>
      <c r="EC58" s="2" t="s">
        <v>120</v>
      </c>
      <c r="ED58" s="2" t="s">
        <v>136</v>
      </c>
      <c r="EE58" s="2" t="s">
        <v>136</v>
      </c>
      <c r="EF58" s="89">
        <f t="shared" si="2"/>
        <v>2.059880868036422E-2</v>
      </c>
    </row>
    <row r="59" spans="1:136" ht="75" x14ac:dyDescent="0.25">
      <c r="A59" s="34" t="s">
        <v>323</v>
      </c>
      <c r="B59" s="2">
        <v>6</v>
      </c>
      <c r="C59" s="2">
        <v>462</v>
      </c>
      <c r="D59" s="2">
        <v>9</v>
      </c>
      <c r="E59" s="45">
        <f t="shared" si="0"/>
        <v>51.333333333333336</v>
      </c>
      <c r="F59" s="2" t="s">
        <v>114</v>
      </c>
      <c r="G59" s="2"/>
      <c r="H59" s="2"/>
      <c r="I59" s="2"/>
      <c r="J59" s="2"/>
      <c r="K59" s="2"/>
      <c r="L59" s="2" t="s">
        <v>114</v>
      </c>
      <c r="M59" s="2"/>
      <c r="N59" s="2"/>
      <c r="O59" s="2"/>
      <c r="P59" s="2"/>
      <c r="Q59" s="2"/>
      <c r="R59" s="2" t="s">
        <v>114</v>
      </c>
      <c r="S59" s="2"/>
      <c r="T59" s="2"/>
      <c r="U59" s="2"/>
      <c r="V59" s="2"/>
      <c r="W59" s="2"/>
      <c r="X59" s="2" t="s">
        <v>114</v>
      </c>
      <c r="Y59" s="2"/>
      <c r="Z59" s="2"/>
      <c r="AA59" s="2"/>
      <c r="AB59" s="2"/>
      <c r="AC59" s="2"/>
      <c r="AD59" s="2" t="s">
        <v>114</v>
      </c>
      <c r="AE59" s="2"/>
      <c r="AF59" s="2"/>
      <c r="AG59" s="2"/>
      <c r="AH59" s="2"/>
      <c r="AI59" s="2"/>
      <c r="AJ59" s="2"/>
      <c r="AK59" s="2"/>
      <c r="AL59" s="2"/>
      <c r="AM59" s="2"/>
      <c r="AN59" s="4" t="s">
        <v>115</v>
      </c>
      <c r="AO59" s="2">
        <v>8</v>
      </c>
      <c r="AP59" s="2">
        <v>37</v>
      </c>
      <c r="AQ59" s="2" t="s">
        <v>120</v>
      </c>
      <c r="AR59" s="2"/>
      <c r="AS59" s="2" t="s">
        <v>116</v>
      </c>
      <c r="AT59" s="2"/>
      <c r="AU59" s="2" t="s">
        <v>117</v>
      </c>
      <c r="AV59" s="2"/>
      <c r="AW59" s="2" t="s">
        <v>136</v>
      </c>
      <c r="AX59" s="2"/>
      <c r="AY59" s="2"/>
      <c r="AZ59" s="2" t="s">
        <v>115</v>
      </c>
      <c r="BA59" s="2" t="s">
        <v>115</v>
      </c>
      <c r="BB59" s="2">
        <v>1</v>
      </c>
      <c r="BC59" s="2">
        <v>10</v>
      </c>
      <c r="BD59" s="2"/>
      <c r="BE59" s="2" t="s">
        <v>114</v>
      </c>
      <c r="BF59" s="2"/>
      <c r="BG59" s="2"/>
      <c r="BH59" s="2"/>
      <c r="BI59" s="2" t="s">
        <v>114</v>
      </c>
      <c r="BJ59" s="2"/>
      <c r="BK59" s="2"/>
      <c r="BL59" s="2"/>
      <c r="BM59" s="2" t="s">
        <v>114</v>
      </c>
      <c r="BN59" s="2"/>
      <c r="BO59" s="2"/>
      <c r="BP59" s="2"/>
      <c r="BQ59" s="2" t="s">
        <v>114</v>
      </c>
      <c r="BR59" s="2"/>
      <c r="BS59" s="2"/>
      <c r="BT59" s="2"/>
      <c r="BU59" s="2"/>
      <c r="BV59" s="2" t="s">
        <v>115</v>
      </c>
      <c r="BW59" s="2">
        <v>1</v>
      </c>
      <c r="BX59" s="2">
        <v>14</v>
      </c>
      <c r="BY59" s="2"/>
      <c r="BZ59" s="2" t="s">
        <v>114</v>
      </c>
      <c r="CA59" s="2"/>
      <c r="CB59" s="2"/>
      <c r="CC59" s="2"/>
      <c r="CD59" s="2" t="s">
        <v>114</v>
      </c>
      <c r="CE59" s="2"/>
      <c r="CF59" s="2"/>
      <c r="CG59" s="2"/>
      <c r="CH59" s="2" t="s">
        <v>114</v>
      </c>
      <c r="CI59" s="2"/>
      <c r="CJ59" s="2"/>
      <c r="CK59" s="2"/>
      <c r="CL59" s="2" t="s">
        <v>115</v>
      </c>
      <c r="CM59" s="2">
        <v>1</v>
      </c>
      <c r="CN59" s="2">
        <v>27</v>
      </c>
      <c r="CO59" s="2"/>
      <c r="CP59" s="2" t="s">
        <v>115</v>
      </c>
      <c r="CQ59" s="2" t="s">
        <v>324</v>
      </c>
      <c r="CR59" s="2">
        <v>2</v>
      </c>
      <c r="CS59" s="2">
        <v>40</v>
      </c>
      <c r="CT59" s="2"/>
      <c r="CU59" s="2" t="s">
        <v>114</v>
      </c>
      <c r="CV59" s="2"/>
      <c r="CW59" s="2"/>
      <c r="CX59" s="2"/>
      <c r="CY59" s="2"/>
      <c r="CZ59" s="2"/>
      <c r="DA59" s="2"/>
      <c r="DB59" s="2"/>
      <c r="DC59" s="2"/>
      <c r="DD59" s="2"/>
      <c r="DE59" s="2" t="s">
        <v>97</v>
      </c>
      <c r="DF59" s="2" t="s">
        <v>98</v>
      </c>
      <c r="DG59" s="2" t="s">
        <v>99</v>
      </c>
      <c r="DH59" s="2" t="s">
        <v>100</v>
      </c>
      <c r="DI59" s="2" t="s">
        <v>101</v>
      </c>
      <c r="DJ59" s="2" t="s">
        <v>102</v>
      </c>
      <c r="DK59" s="2" t="s">
        <v>103</v>
      </c>
      <c r="DL59" s="2" t="s">
        <v>104</v>
      </c>
      <c r="DM59" s="2" t="s">
        <v>105</v>
      </c>
      <c r="DN59" s="2" t="s">
        <v>106</v>
      </c>
      <c r="DO59" s="2" t="s">
        <v>107</v>
      </c>
      <c r="DP59" s="2"/>
      <c r="DQ59" s="2" t="s">
        <v>109</v>
      </c>
      <c r="DR59" s="2" t="s">
        <v>110</v>
      </c>
      <c r="DS59" s="2" t="s">
        <v>111</v>
      </c>
      <c r="DT59" s="2" t="s">
        <v>112</v>
      </c>
      <c r="DU59" s="2"/>
      <c r="DV59" s="2">
        <v>60</v>
      </c>
      <c r="DW59" s="2" t="s">
        <v>325</v>
      </c>
      <c r="DX59" s="73">
        <v>40840</v>
      </c>
      <c r="DY59" s="74">
        <v>1133.9000000000001</v>
      </c>
      <c r="DZ59" s="74">
        <f t="shared" si="3"/>
        <v>36.017285474909599</v>
      </c>
      <c r="EA59" s="94">
        <f t="shared" si="1"/>
        <v>125.98888888888889</v>
      </c>
      <c r="EB59" s="2" t="s">
        <v>120</v>
      </c>
      <c r="EC59" s="2" t="s">
        <v>116</v>
      </c>
      <c r="ED59" s="2" t="s">
        <v>117</v>
      </c>
      <c r="EE59" s="2" t="s">
        <v>136</v>
      </c>
      <c r="EF59" s="89">
        <f t="shared" si="2"/>
        <v>1.1312438785504407E-2</v>
      </c>
    </row>
    <row r="60" spans="1:136" ht="75" x14ac:dyDescent="0.25">
      <c r="A60" s="34" t="s">
        <v>199</v>
      </c>
      <c r="B60" s="2">
        <v>7</v>
      </c>
      <c r="C60" s="2">
        <v>470</v>
      </c>
      <c r="D60" s="2">
        <v>7</v>
      </c>
      <c r="E60" s="45">
        <f t="shared" si="0"/>
        <v>67.142857142857139</v>
      </c>
      <c r="F60" s="2" t="s">
        <v>114</v>
      </c>
      <c r="G60" s="2"/>
      <c r="H60" s="2"/>
      <c r="I60" s="2"/>
      <c r="J60" s="2"/>
      <c r="K60" s="2"/>
      <c r="L60" s="2" t="s">
        <v>114</v>
      </c>
      <c r="M60" s="2"/>
      <c r="N60" s="2"/>
      <c r="O60" s="2"/>
      <c r="P60" s="2"/>
      <c r="Q60" s="2"/>
      <c r="R60" s="2" t="s">
        <v>114</v>
      </c>
      <c r="S60" s="2"/>
      <c r="T60" s="2"/>
      <c r="U60" s="2"/>
      <c r="V60" s="2"/>
      <c r="W60" s="2"/>
      <c r="X60" s="2" t="s">
        <v>114</v>
      </c>
      <c r="Y60" s="2"/>
      <c r="Z60" s="2"/>
      <c r="AA60" s="2"/>
      <c r="AB60" s="2"/>
      <c r="AC60" s="2"/>
      <c r="AD60" s="2" t="s">
        <v>114</v>
      </c>
      <c r="AE60" s="2"/>
      <c r="AF60" s="2"/>
      <c r="AG60" s="2"/>
      <c r="AH60" s="2"/>
      <c r="AI60" s="2"/>
      <c r="AJ60" s="2"/>
      <c r="AK60" s="2"/>
      <c r="AL60" s="2"/>
      <c r="AM60" s="2"/>
      <c r="AN60" s="4" t="s">
        <v>115</v>
      </c>
      <c r="AO60" s="2">
        <v>6</v>
      </c>
      <c r="AP60" s="2">
        <v>78</v>
      </c>
      <c r="AQ60" s="2" t="s">
        <v>180</v>
      </c>
      <c r="AR60" s="2"/>
      <c r="AS60" s="2" t="s">
        <v>116</v>
      </c>
      <c r="AT60" s="2"/>
      <c r="AU60" s="2" t="s">
        <v>117</v>
      </c>
      <c r="AV60" s="2"/>
      <c r="AW60" s="2" t="s">
        <v>136</v>
      </c>
      <c r="AX60" s="2"/>
      <c r="AY60" s="2"/>
      <c r="AZ60" s="2" t="s">
        <v>115</v>
      </c>
      <c r="BA60" s="2" t="s">
        <v>115</v>
      </c>
      <c r="BB60" s="2">
        <v>1</v>
      </c>
      <c r="BC60" s="2">
        <v>7</v>
      </c>
      <c r="BD60" s="2" t="s">
        <v>200</v>
      </c>
      <c r="BE60" s="2" t="s">
        <v>115</v>
      </c>
      <c r="BF60" s="2">
        <v>1</v>
      </c>
      <c r="BG60" s="2">
        <v>1</v>
      </c>
      <c r="BH60" s="2" t="s">
        <v>201</v>
      </c>
      <c r="BI60" s="2" t="s">
        <v>114</v>
      </c>
      <c r="BJ60" s="2"/>
      <c r="BK60" s="2"/>
      <c r="BL60" s="2"/>
      <c r="BM60" s="2" t="s">
        <v>115</v>
      </c>
      <c r="BN60" s="2">
        <v>1</v>
      </c>
      <c r="BO60" s="2">
        <v>2</v>
      </c>
      <c r="BP60" s="2" t="s">
        <v>202</v>
      </c>
      <c r="BQ60" s="2" t="s">
        <v>114</v>
      </c>
      <c r="BR60" s="2"/>
      <c r="BS60" s="2"/>
      <c r="BT60" s="2"/>
      <c r="BU60" s="2"/>
      <c r="BV60" s="2" t="s">
        <v>114</v>
      </c>
      <c r="BW60" s="2"/>
      <c r="BX60" s="2"/>
      <c r="BY60" s="2"/>
      <c r="BZ60" s="2" t="s">
        <v>114</v>
      </c>
      <c r="CA60" s="2"/>
      <c r="CB60" s="2"/>
      <c r="CC60" s="2"/>
      <c r="CD60" s="2" t="s">
        <v>115</v>
      </c>
      <c r="CE60" s="2">
        <v>6</v>
      </c>
      <c r="CF60" s="2">
        <v>78</v>
      </c>
      <c r="CG60" s="2" t="s">
        <v>203</v>
      </c>
      <c r="CH60" s="2" t="s">
        <v>114</v>
      </c>
      <c r="CI60" s="2"/>
      <c r="CJ60" s="2"/>
      <c r="CK60" s="2"/>
      <c r="CL60" s="2" t="s">
        <v>114</v>
      </c>
      <c r="CM60" s="2"/>
      <c r="CN60" s="2"/>
      <c r="CO60" s="2"/>
      <c r="CP60" s="2" t="s">
        <v>114</v>
      </c>
      <c r="CQ60" s="2"/>
      <c r="CR60" s="2"/>
      <c r="CS60" s="2"/>
      <c r="CT60" s="2"/>
      <c r="CU60" s="2"/>
      <c r="CV60" s="2"/>
      <c r="CW60" s="2"/>
      <c r="CX60" s="2"/>
      <c r="CY60" s="2"/>
      <c r="CZ60" s="2"/>
      <c r="DA60" s="2"/>
      <c r="DB60" s="2"/>
      <c r="DC60" s="2"/>
      <c r="DD60" s="2"/>
      <c r="DE60" s="2" t="s">
        <v>97</v>
      </c>
      <c r="DF60" s="2" t="s">
        <v>98</v>
      </c>
      <c r="DG60" s="2" t="s">
        <v>99</v>
      </c>
      <c r="DH60" s="2"/>
      <c r="DI60" s="2" t="s">
        <v>101</v>
      </c>
      <c r="DJ60" s="2" t="s">
        <v>102</v>
      </c>
      <c r="DK60" s="2" t="s">
        <v>103</v>
      </c>
      <c r="DL60" s="2" t="s">
        <v>104</v>
      </c>
      <c r="DM60" s="2" t="s">
        <v>105</v>
      </c>
      <c r="DN60" s="2" t="s">
        <v>106</v>
      </c>
      <c r="DO60" s="2" t="s">
        <v>107</v>
      </c>
      <c r="DP60" s="2" t="s">
        <v>108</v>
      </c>
      <c r="DQ60" s="2" t="s">
        <v>109</v>
      </c>
      <c r="DR60" s="2" t="s">
        <v>110</v>
      </c>
      <c r="DS60" s="2" t="s">
        <v>111</v>
      </c>
      <c r="DT60" s="2" t="s">
        <v>112</v>
      </c>
      <c r="DU60" s="2"/>
      <c r="DV60" s="2">
        <v>80</v>
      </c>
      <c r="DW60" s="2" t="s">
        <v>204</v>
      </c>
      <c r="DX60" s="73">
        <v>42042</v>
      </c>
      <c r="DY60" s="74">
        <v>316</v>
      </c>
      <c r="DZ60" s="74">
        <f t="shared" si="3"/>
        <v>133.04430379746836</v>
      </c>
      <c r="EA60" s="94">
        <f t="shared" si="1"/>
        <v>45.142857142857146</v>
      </c>
      <c r="EB60" s="75" t="s">
        <v>518</v>
      </c>
      <c r="EC60" s="2" t="s">
        <v>116</v>
      </c>
      <c r="ED60" s="2" t="s">
        <v>117</v>
      </c>
      <c r="EE60" s="2" t="s">
        <v>136</v>
      </c>
      <c r="EF60" s="89">
        <f t="shared" si="2"/>
        <v>1.1179296893582607E-2</v>
      </c>
    </row>
    <row r="61" spans="1:136" ht="75" x14ac:dyDescent="0.25">
      <c r="A61" s="34" t="s">
        <v>621</v>
      </c>
      <c r="B61" s="2">
        <v>6</v>
      </c>
      <c r="C61" s="2">
        <v>283</v>
      </c>
      <c r="D61" s="2">
        <v>6</v>
      </c>
      <c r="E61" s="45">
        <f t="shared" si="0"/>
        <v>47.166666666666664</v>
      </c>
      <c r="F61" s="2" t="s">
        <v>114</v>
      </c>
      <c r="G61" s="2"/>
      <c r="H61" s="2"/>
      <c r="I61" s="2"/>
      <c r="J61" s="2"/>
      <c r="K61" s="2"/>
      <c r="L61" s="2" t="s">
        <v>114</v>
      </c>
      <c r="M61" s="2"/>
      <c r="N61" s="2"/>
      <c r="O61" s="2"/>
      <c r="P61" s="2"/>
      <c r="Q61" s="2"/>
      <c r="R61" s="2" t="s">
        <v>114</v>
      </c>
      <c r="S61" s="2"/>
      <c r="T61" s="2"/>
      <c r="U61" s="2"/>
      <c r="V61" s="2"/>
      <c r="W61" s="2"/>
      <c r="X61" s="2" t="s">
        <v>114</v>
      </c>
      <c r="Y61" s="2"/>
      <c r="Z61" s="2"/>
      <c r="AA61" s="2"/>
      <c r="AB61" s="2"/>
      <c r="AC61" s="2"/>
      <c r="AD61" s="2" t="s">
        <v>114</v>
      </c>
      <c r="AE61" s="2"/>
      <c r="AF61" s="2"/>
      <c r="AG61" s="2"/>
      <c r="AH61" s="2"/>
      <c r="AI61" s="2"/>
      <c r="AJ61" s="2"/>
      <c r="AK61" s="2"/>
      <c r="AL61" s="2"/>
      <c r="AM61" s="2"/>
      <c r="AN61" s="4" t="s">
        <v>115</v>
      </c>
      <c r="AO61" s="2">
        <v>7</v>
      </c>
      <c r="AP61" s="2">
        <v>22</v>
      </c>
      <c r="AQ61" s="2" t="s">
        <v>96</v>
      </c>
      <c r="AR61" s="2" t="s">
        <v>194</v>
      </c>
      <c r="AS61" s="2" t="s">
        <v>96</v>
      </c>
      <c r="AT61" s="2" t="s">
        <v>195</v>
      </c>
      <c r="AU61" s="2" t="s">
        <v>96</v>
      </c>
      <c r="AV61" s="2" t="s">
        <v>196</v>
      </c>
      <c r="AW61" s="2" t="s">
        <v>96</v>
      </c>
      <c r="AX61" s="2" t="s">
        <v>197</v>
      </c>
      <c r="AY61" s="2"/>
      <c r="AZ61" s="2" t="s">
        <v>115</v>
      </c>
      <c r="BA61" s="2" t="s">
        <v>114</v>
      </c>
      <c r="BB61" s="2"/>
      <c r="BC61" s="2"/>
      <c r="BD61" s="2"/>
      <c r="BE61" s="2" t="s">
        <v>114</v>
      </c>
      <c r="BF61" s="2"/>
      <c r="BG61" s="2"/>
      <c r="BH61" s="2"/>
      <c r="BI61" s="2" t="s">
        <v>114</v>
      </c>
      <c r="BJ61" s="2"/>
      <c r="BK61" s="2"/>
      <c r="BL61" s="2"/>
      <c r="BM61" s="2" t="s">
        <v>114</v>
      </c>
      <c r="BN61" s="2"/>
      <c r="BO61" s="2"/>
      <c r="BP61" s="2"/>
      <c r="BQ61" s="2" t="s">
        <v>115</v>
      </c>
      <c r="BR61" s="2" t="s">
        <v>198</v>
      </c>
      <c r="BS61" s="2">
        <v>1</v>
      </c>
      <c r="BT61" s="2">
        <v>15</v>
      </c>
      <c r="BU61" s="2"/>
      <c r="BV61" s="2" t="s">
        <v>114</v>
      </c>
      <c r="BW61" s="2"/>
      <c r="BX61" s="2"/>
      <c r="BY61" s="2"/>
      <c r="BZ61" s="2" t="s">
        <v>114</v>
      </c>
      <c r="CA61" s="2"/>
      <c r="CB61" s="2"/>
      <c r="CC61" s="2"/>
      <c r="CD61" s="2" t="s">
        <v>114</v>
      </c>
      <c r="CE61" s="2"/>
      <c r="CF61" s="2"/>
      <c r="CG61" s="2"/>
      <c r="CH61" s="2" t="s">
        <v>114</v>
      </c>
      <c r="CI61" s="2"/>
      <c r="CJ61" s="2"/>
      <c r="CK61" s="2"/>
      <c r="CL61" s="2" t="s">
        <v>114</v>
      </c>
      <c r="CM61" s="2"/>
      <c r="CN61" s="2"/>
      <c r="CO61" s="2"/>
      <c r="CP61" s="2" t="s">
        <v>114</v>
      </c>
      <c r="CQ61" s="2"/>
      <c r="CR61" s="2"/>
      <c r="CS61" s="2"/>
      <c r="CT61" s="2"/>
      <c r="CU61" s="2"/>
      <c r="CV61" s="2"/>
      <c r="CW61" s="2"/>
      <c r="CX61" s="2"/>
      <c r="CY61" s="2"/>
      <c r="CZ61" s="2"/>
      <c r="DA61" s="2"/>
      <c r="DB61" s="2"/>
      <c r="DC61" s="2"/>
      <c r="DD61" s="2"/>
      <c r="DE61" s="2" t="s">
        <v>97</v>
      </c>
      <c r="DF61" s="2" t="s">
        <v>98</v>
      </c>
      <c r="DG61" s="2"/>
      <c r="DH61" s="2"/>
      <c r="DI61" s="2" t="s">
        <v>101</v>
      </c>
      <c r="DJ61" s="2"/>
      <c r="DK61" s="2"/>
      <c r="DL61" s="2" t="s">
        <v>104</v>
      </c>
      <c r="DM61" s="2"/>
      <c r="DN61" s="2" t="s">
        <v>106</v>
      </c>
      <c r="DO61" s="2" t="s">
        <v>107</v>
      </c>
      <c r="DP61" s="2"/>
      <c r="DQ61" s="2"/>
      <c r="DR61" s="2"/>
      <c r="DS61" s="2" t="s">
        <v>111</v>
      </c>
      <c r="DT61" s="2"/>
      <c r="DU61" s="2"/>
      <c r="DV61" s="2">
        <v>80</v>
      </c>
      <c r="DW61" s="2"/>
      <c r="DX61" s="73">
        <v>49431</v>
      </c>
      <c r="DY61" s="74">
        <v>674.3</v>
      </c>
      <c r="DZ61" s="74">
        <f t="shared" si="3"/>
        <v>73.307133323446536</v>
      </c>
      <c r="EA61" s="94">
        <f t="shared" si="1"/>
        <v>112.38333333333333</v>
      </c>
      <c r="EB61" s="75" t="s">
        <v>571</v>
      </c>
      <c r="EC61" s="73" t="s">
        <v>575</v>
      </c>
      <c r="ED61" s="73" t="s">
        <v>573</v>
      </c>
      <c r="EE61" s="2" t="s">
        <v>136</v>
      </c>
      <c r="EF61" s="89">
        <f t="shared" si="2"/>
        <v>5.7251522324047663E-3</v>
      </c>
    </row>
    <row r="62" spans="1:136" ht="60" x14ac:dyDescent="0.25">
      <c r="A62" s="34" t="s">
        <v>407</v>
      </c>
      <c r="B62" s="2">
        <v>6</v>
      </c>
      <c r="C62" s="2">
        <v>457</v>
      </c>
      <c r="D62" s="2">
        <v>5</v>
      </c>
      <c r="E62" s="45">
        <f t="shared" si="0"/>
        <v>91.4</v>
      </c>
      <c r="F62" s="2" t="s">
        <v>114</v>
      </c>
      <c r="G62" s="2"/>
      <c r="H62" s="2"/>
      <c r="I62" s="2"/>
      <c r="J62" s="2"/>
      <c r="K62" s="2"/>
      <c r="L62" s="2" t="s">
        <v>114</v>
      </c>
      <c r="M62" s="2"/>
      <c r="N62" s="2"/>
      <c r="O62" s="2"/>
      <c r="P62" s="2"/>
      <c r="Q62" s="2"/>
      <c r="R62" s="2" t="s">
        <v>114</v>
      </c>
      <c r="S62" s="2"/>
      <c r="T62" s="2"/>
      <c r="U62" s="2"/>
      <c r="V62" s="2"/>
      <c r="W62" s="2"/>
      <c r="X62" s="2" t="s">
        <v>114</v>
      </c>
      <c r="Y62" s="2"/>
      <c r="Z62" s="2"/>
      <c r="AA62" s="2"/>
      <c r="AB62" s="2"/>
      <c r="AC62" s="2"/>
      <c r="AD62" s="2" t="s">
        <v>114</v>
      </c>
      <c r="AE62" s="2"/>
      <c r="AF62" s="2"/>
      <c r="AG62" s="2"/>
      <c r="AH62" s="2"/>
      <c r="AI62" s="2"/>
      <c r="AJ62" s="2"/>
      <c r="AK62" s="2"/>
      <c r="AL62" s="2"/>
      <c r="AM62" s="2"/>
      <c r="AN62" s="4" t="s">
        <v>115</v>
      </c>
      <c r="AO62" s="2">
        <v>4</v>
      </c>
      <c r="AP62" s="2">
        <v>100</v>
      </c>
      <c r="AQ62" s="2" t="s">
        <v>116</v>
      </c>
      <c r="AR62" s="2"/>
      <c r="AS62" s="2" t="s">
        <v>117</v>
      </c>
      <c r="AT62" s="2"/>
      <c r="AU62" s="2" t="s">
        <v>136</v>
      </c>
      <c r="AV62" s="2"/>
      <c r="AW62" s="2" t="s">
        <v>136</v>
      </c>
      <c r="AX62" s="2"/>
      <c r="AY62" s="2"/>
      <c r="AZ62" s="2" t="s">
        <v>115</v>
      </c>
      <c r="BA62" s="2" t="s">
        <v>114</v>
      </c>
      <c r="BB62" s="2"/>
      <c r="BC62" s="2"/>
      <c r="BD62" s="2"/>
      <c r="BE62" s="2" t="s">
        <v>114</v>
      </c>
      <c r="BF62" s="2"/>
      <c r="BG62" s="2"/>
      <c r="BH62" s="2"/>
      <c r="BI62" s="2" t="s">
        <v>114</v>
      </c>
      <c r="BJ62" s="2"/>
      <c r="BK62" s="2"/>
      <c r="BL62" s="2"/>
      <c r="BM62" s="2" t="s">
        <v>114</v>
      </c>
      <c r="BN62" s="2"/>
      <c r="BO62" s="2"/>
      <c r="BP62" s="2"/>
      <c r="BQ62" s="2" t="s">
        <v>114</v>
      </c>
      <c r="BR62" s="2"/>
      <c r="BS62" s="2"/>
      <c r="BT62" s="2"/>
      <c r="BU62" s="2"/>
      <c r="BV62" s="2" t="s">
        <v>115</v>
      </c>
      <c r="BW62" s="2">
        <v>1</v>
      </c>
      <c r="BX62" s="2">
        <v>100</v>
      </c>
      <c r="BY62" s="2"/>
      <c r="BZ62" s="2" t="s">
        <v>114</v>
      </c>
      <c r="CA62" s="2"/>
      <c r="CB62" s="2"/>
      <c r="CC62" s="2"/>
      <c r="CD62" s="2" t="s">
        <v>114</v>
      </c>
      <c r="CE62" s="2"/>
      <c r="CF62" s="2"/>
      <c r="CG62" s="2"/>
      <c r="CH62" s="2" t="s">
        <v>114</v>
      </c>
      <c r="CI62" s="2"/>
      <c r="CJ62" s="2"/>
      <c r="CK62" s="2"/>
      <c r="CL62" s="2" t="s">
        <v>114</v>
      </c>
      <c r="CM62" s="2"/>
      <c r="CN62" s="2"/>
      <c r="CO62" s="2"/>
      <c r="CP62" s="2" t="s">
        <v>114</v>
      </c>
      <c r="CQ62" s="2"/>
      <c r="CR62" s="2"/>
      <c r="CS62" s="2"/>
      <c r="CT62" s="2"/>
      <c r="CU62" s="2"/>
      <c r="CV62" s="2"/>
      <c r="CW62" s="2"/>
      <c r="CX62" s="2"/>
      <c r="CY62" s="2"/>
      <c r="CZ62" s="2"/>
      <c r="DA62" s="2"/>
      <c r="DB62" s="2"/>
      <c r="DC62" s="2"/>
      <c r="DD62" s="2"/>
      <c r="DE62" s="2" t="s">
        <v>97</v>
      </c>
      <c r="DF62" s="2" t="s">
        <v>98</v>
      </c>
      <c r="DG62" s="2" t="s">
        <v>99</v>
      </c>
      <c r="DH62" s="2"/>
      <c r="DI62" s="2" t="s">
        <v>101</v>
      </c>
      <c r="DJ62" s="2" t="s">
        <v>102</v>
      </c>
      <c r="DK62" s="2" t="s">
        <v>103</v>
      </c>
      <c r="DL62" s="2" t="s">
        <v>104</v>
      </c>
      <c r="DM62" s="2" t="s">
        <v>105</v>
      </c>
      <c r="DN62" s="2" t="s">
        <v>106</v>
      </c>
      <c r="DO62" s="2" t="s">
        <v>107</v>
      </c>
      <c r="DP62" s="2"/>
      <c r="DQ62" s="2" t="s">
        <v>109</v>
      </c>
      <c r="DR62" s="2" t="s">
        <v>110</v>
      </c>
      <c r="DS62" s="2"/>
      <c r="DT62" s="2" t="s">
        <v>112</v>
      </c>
      <c r="DU62" s="2"/>
      <c r="DV62" s="2">
        <v>100</v>
      </c>
      <c r="DW62" s="2" t="s">
        <v>408</v>
      </c>
      <c r="DX62" s="73">
        <v>37572</v>
      </c>
      <c r="DY62" s="74">
        <v>884.3</v>
      </c>
      <c r="DZ62" s="74">
        <f t="shared" si="3"/>
        <v>42.487843492027594</v>
      </c>
      <c r="EA62" s="94">
        <f t="shared" si="1"/>
        <v>176.85999999999999</v>
      </c>
      <c r="EB62" s="2" t="s">
        <v>116</v>
      </c>
      <c r="EC62" s="2" t="s">
        <v>117</v>
      </c>
      <c r="ED62" s="2" t="s">
        <v>136</v>
      </c>
      <c r="EE62" s="2" t="s">
        <v>136</v>
      </c>
      <c r="EF62" s="89">
        <f t="shared" si="2"/>
        <v>1.2163313105504099E-2</v>
      </c>
    </row>
    <row r="63" spans="1:136" ht="75" x14ac:dyDescent="0.25">
      <c r="A63" s="34" t="s">
        <v>452</v>
      </c>
      <c r="B63" s="2">
        <v>4</v>
      </c>
      <c r="C63" s="2">
        <v>3418</v>
      </c>
      <c r="D63" s="2">
        <v>21</v>
      </c>
      <c r="E63" s="45">
        <f t="shared" si="0"/>
        <v>162.76190476190476</v>
      </c>
      <c r="F63" s="2" t="s">
        <v>115</v>
      </c>
      <c r="G63" s="2">
        <v>3</v>
      </c>
      <c r="H63" s="2">
        <v>250</v>
      </c>
      <c r="I63" s="2" t="s">
        <v>96</v>
      </c>
      <c r="J63" s="2" t="s">
        <v>470</v>
      </c>
      <c r="K63" s="2"/>
      <c r="L63" s="2" t="s">
        <v>115</v>
      </c>
      <c r="M63" s="2">
        <v>7</v>
      </c>
      <c r="N63" s="2">
        <v>185</v>
      </c>
      <c r="O63" s="2" t="s">
        <v>136</v>
      </c>
      <c r="P63" s="2"/>
      <c r="Q63" s="2"/>
      <c r="R63" s="2" t="s">
        <v>115</v>
      </c>
      <c r="S63" s="2">
        <v>3</v>
      </c>
      <c r="T63" s="2">
        <v>75</v>
      </c>
      <c r="U63" s="2" t="s">
        <v>519</v>
      </c>
      <c r="V63" s="2"/>
      <c r="W63" s="2"/>
      <c r="X63" s="2" t="s">
        <v>114</v>
      </c>
      <c r="Y63" s="2"/>
      <c r="Z63" s="2"/>
      <c r="AA63" s="2"/>
      <c r="AB63" s="2"/>
      <c r="AC63" s="2"/>
      <c r="AD63" s="2" t="s">
        <v>114</v>
      </c>
      <c r="AE63" s="2"/>
      <c r="AF63" s="2"/>
      <c r="AG63" s="2"/>
      <c r="AH63" s="2"/>
      <c r="AI63" s="2"/>
      <c r="AJ63" s="2"/>
      <c r="AK63" s="2"/>
      <c r="AL63" s="2"/>
      <c r="AM63" s="2"/>
      <c r="AN63" s="2" t="s">
        <v>114</v>
      </c>
      <c r="AO63" s="2"/>
      <c r="AP63" s="2"/>
      <c r="AQ63" s="2"/>
      <c r="AR63" s="2"/>
      <c r="AS63" s="2"/>
      <c r="AT63" s="2"/>
      <c r="AU63" s="2"/>
      <c r="AV63" s="2"/>
      <c r="AW63" s="2"/>
      <c r="AX63" s="2"/>
      <c r="AY63" s="2"/>
      <c r="AZ63" s="2" t="s">
        <v>115</v>
      </c>
      <c r="BA63" s="2" t="s">
        <v>115</v>
      </c>
      <c r="BB63" s="2">
        <v>2</v>
      </c>
      <c r="BC63" s="2">
        <v>25</v>
      </c>
      <c r="BD63" s="2"/>
      <c r="BE63" s="2" t="s">
        <v>115</v>
      </c>
      <c r="BF63" s="2">
        <v>1</v>
      </c>
      <c r="BG63" s="2">
        <v>15</v>
      </c>
      <c r="BH63" s="2"/>
      <c r="BI63" s="2" t="s">
        <v>115</v>
      </c>
      <c r="BJ63" s="2">
        <v>1</v>
      </c>
      <c r="BK63" s="2">
        <v>15</v>
      </c>
      <c r="BL63" s="2"/>
      <c r="BM63" s="2" t="s">
        <v>115</v>
      </c>
      <c r="BN63" s="2">
        <v>2</v>
      </c>
      <c r="BO63" s="2">
        <v>50</v>
      </c>
      <c r="BP63" s="2"/>
      <c r="BQ63" s="2" t="s">
        <v>114</v>
      </c>
      <c r="BR63" s="2"/>
      <c r="BS63" s="2"/>
      <c r="BT63" s="2"/>
      <c r="BU63" s="2"/>
      <c r="BV63" s="2" t="s">
        <v>114</v>
      </c>
      <c r="BW63" s="2"/>
      <c r="BX63" s="2"/>
      <c r="BY63" s="2"/>
      <c r="BZ63" s="2" t="s">
        <v>114</v>
      </c>
      <c r="CA63" s="2"/>
      <c r="CB63" s="2"/>
      <c r="CC63" s="2"/>
      <c r="CD63" s="2" t="s">
        <v>115</v>
      </c>
      <c r="CE63" s="2">
        <v>3</v>
      </c>
      <c r="CF63" s="2">
        <v>200</v>
      </c>
      <c r="CG63" s="2"/>
      <c r="CH63" s="2" t="s">
        <v>114</v>
      </c>
      <c r="CI63" s="2"/>
      <c r="CJ63" s="2"/>
      <c r="CK63" s="2"/>
      <c r="CL63" s="2" t="s">
        <v>114</v>
      </c>
      <c r="CM63" s="2"/>
      <c r="CN63" s="2"/>
      <c r="CO63" s="2"/>
      <c r="CP63" s="2" t="s">
        <v>114</v>
      </c>
      <c r="CQ63" s="2"/>
      <c r="CR63" s="2"/>
      <c r="CS63" s="2"/>
      <c r="CT63" s="2"/>
      <c r="CU63" s="2"/>
      <c r="CV63" s="2"/>
      <c r="CW63" s="2"/>
      <c r="CX63" s="2"/>
      <c r="CY63" s="2"/>
      <c r="CZ63" s="2"/>
      <c r="DA63" s="2"/>
      <c r="DB63" s="2"/>
      <c r="DC63" s="2"/>
      <c r="DD63" s="2"/>
      <c r="DE63" s="2" t="s">
        <v>97</v>
      </c>
      <c r="DF63" s="2" t="s">
        <v>98</v>
      </c>
      <c r="DG63" s="2"/>
      <c r="DH63" s="2"/>
      <c r="DI63" s="2"/>
      <c r="DJ63" s="2" t="s">
        <v>102</v>
      </c>
      <c r="DK63" s="2"/>
      <c r="DL63" s="2"/>
      <c r="DM63" s="2" t="s">
        <v>105</v>
      </c>
      <c r="DN63" s="2"/>
      <c r="DO63" s="2" t="s">
        <v>107</v>
      </c>
      <c r="DP63" s="2"/>
      <c r="DQ63" s="2"/>
      <c r="DR63" s="2"/>
      <c r="DS63" s="2"/>
      <c r="DT63" s="2" t="s">
        <v>112</v>
      </c>
      <c r="DU63" s="2"/>
      <c r="DV63" s="2">
        <v>75</v>
      </c>
      <c r="DW63" s="2"/>
      <c r="DX63" s="73">
        <v>210232</v>
      </c>
      <c r="DY63" s="74">
        <v>857</v>
      </c>
      <c r="DZ63" s="74">
        <f t="shared" si="3"/>
        <v>245.31155192532088</v>
      </c>
      <c r="EA63" s="94">
        <f t="shared" si="1"/>
        <v>40.80952380952381</v>
      </c>
      <c r="EB63" s="75" t="s">
        <v>574</v>
      </c>
      <c r="EC63" s="2" t="s">
        <v>136</v>
      </c>
      <c r="ED63" s="2" t="s">
        <v>519</v>
      </c>
      <c r="EF63" s="89">
        <f t="shared" si="2"/>
        <v>1.6258229004147799E-2</v>
      </c>
    </row>
    <row r="64" spans="1:136" ht="75" x14ac:dyDescent="0.25">
      <c r="A64" s="34" t="s">
        <v>183</v>
      </c>
      <c r="B64" s="2">
        <v>6</v>
      </c>
      <c r="C64" s="2">
        <v>251</v>
      </c>
      <c r="D64" s="2">
        <v>7</v>
      </c>
      <c r="E64" s="45">
        <f t="shared" si="0"/>
        <v>35.857142857142854</v>
      </c>
      <c r="F64" s="2" t="s">
        <v>114</v>
      </c>
      <c r="G64" s="2"/>
      <c r="H64" s="2"/>
      <c r="I64" s="2"/>
      <c r="J64" s="2"/>
      <c r="K64" s="2"/>
      <c r="L64" s="2" t="s">
        <v>114</v>
      </c>
      <c r="M64" s="2"/>
      <c r="N64" s="2"/>
      <c r="O64" s="2"/>
      <c r="P64" s="2"/>
      <c r="Q64" s="2"/>
      <c r="R64" s="2" t="s">
        <v>114</v>
      </c>
      <c r="S64" s="2"/>
      <c r="T64" s="2"/>
      <c r="U64" s="2"/>
      <c r="V64" s="2"/>
      <c r="W64" s="2"/>
      <c r="X64" s="2" t="s">
        <v>115</v>
      </c>
      <c r="Y64" s="2">
        <v>1</v>
      </c>
      <c r="Z64" s="2">
        <v>17</v>
      </c>
      <c r="AA64" s="2" t="s">
        <v>136</v>
      </c>
      <c r="AB64" s="2"/>
      <c r="AC64" s="2"/>
      <c r="AD64" s="2" t="s">
        <v>114</v>
      </c>
      <c r="AE64" s="2"/>
      <c r="AF64" s="2"/>
      <c r="AG64" s="2"/>
      <c r="AH64" s="2"/>
      <c r="AI64" s="2"/>
      <c r="AJ64" s="2"/>
      <c r="AK64" s="2"/>
      <c r="AL64" s="2"/>
      <c r="AM64" s="2"/>
      <c r="AN64" s="4" t="s">
        <v>115</v>
      </c>
      <c r="AO64" s="2">
        <v>5</v>
      </c>
      <c r="AP64" s="2">
        <v>38</v>
      </c>
      <c r="AQ64" s="2" t="s">
        <v>184</v>
      </c>
      <c r="AR64" s="2"/>
      <c r="AS64" s="2" t="s">
        <v>116</v>
      </c>
      <c r="AT64" s="2"/>
      <c r="AU64" s="2" t="s">
        <v>117</v>
      </c>
      <c r="AV64" s="2"/>
      <c r="AW64" s="2" t="s">
        <v>136</v>
      </c>
      <c r="AX64" s="2"/>
      <c r="AY64" s="2"/>
      <c r="AZ64" s="2" t="s">
        <v>115</v>
      </c>
      <c r="BA64" s="2" t="s">
        <v>115</v>
      </c>
      <c r="BB64" s="2">
        <v>1</v>
      </c>
      <c r="BC64" s="2">
        <v>15</v>
      </c>
      <c r="BD64" s="2"/>
      <c r="BE64" s="2" t="s">
        <v>114</v>
      </c>
      <c r="BF64" s="2"/>
      <c r="BG64" s="2"/>
      <c r="BH64" s="2"/>
      <c r="BI64" s="2" t="s">
        <v>114</v>
      </c>
      <c r="BJ64" s="2"/>
      <c r="BK64" s="2"/>
      <c r="BL64" s="2"/>
      <c r="BM64" s="2" t="s">
        <v>114</v>
      </c>
      <c r="BN64" s="2"/>
      <c r="BO64" s="2"/>
      <c r="BP64" s="2"/>
      <c r="BQ64" s="2" t="s">
        <v>114</v>
      </c>
      <c r="BR64" s="2"/>
      <c r="BS64" s="2"/>
      <c r="BT64" s="2"/>
      <c r="BU64" s="2"/>
      <c r="BV64" s="2" t="s">
        <v>114</v>
      </c>
      <c r="BW64" s="2"/>
      <c r="BX64" s="2"/>
      <c r="BY64" s="2"/>
      <c r="BZ64" s="2" t="s">
        <v>114</v>
      </c>
      <c r="CA64" s="2"/>
      <c r="CB64" s="2"/>
      <c r="CC64" s="2"/>
      <c r="CD64" s="2" t="s">
        <v>114</v>
      </c>
      <c r="CE64" s="2"/>
      <c r="CF64" s="2"/>
      <c r="CG64" s="2"/>
      <c r="CH64" s="2" t="s">
        <v>114</v>
      </c>
      <c r="CI64" s="2"/>
      <c r="CJ64" s="2"/>
      <c r="CK64" s="2"/>
      <c r="CL64" s="2" t="s">
        <v>114</v>
      </c>
      <c r="CM64" s="2"/>
      <c r="CN64" s="2"/>
      <c r="CO64" s="2"/>
      <c r="CP64" s="2" t="s">
        <v>114</v>
      </c>
      <c r="CQ64" s="2"/>
      <c r="CR64" s="2"/>
      <c r="CS64" s="2"/>
      <c r="CT64" s="2"/>
      <c r="CU64" s="2"/>
      <c r="CV64" s="2"/>
      <c r="CW64" s="2"/>
      <c r="CX64" s="2"/>
      <c r="CY64" s="2"/>
      <c r="CZ64" s="2"/>
      <c r="DA64" s="2"/>
      <c r="DB64" s="2"/>
      <c r="DC64" s="2"/>
      <c r="DD64" s="2"/>
      <c r="DE64" s="2" t="s">
        <v>97</v>
      </c>
      <c r="DF64" s="2" t="s">
        <v>98</v>
      </c>
      <c r="DG64" s="2" t="s">
        <v>99</v>
      </c>
      <c r="DH64" s="2"/>
      <c r="DI64" s="2"/>
      <c r="DJ64" s="2" t="s">
        <v>102</v>
      </c>
      <c r="DK64" s="2" t="s">
        <v>103</v>
      </c>
      <c r="DL64" s="2" t="s">
        <v>104</v>
      </c>
      <c r="DM64" s="2"/>
      <c r="DN64" s="2"/>
      <c r="DO64" s="2" t="s">
        <v>107</v>
      </c>
      <c r="DP64" s="2" t="s">
        <v>108</v>
      </c>
      <c r="DQ64" s="2" t="s">
        <v>109</v>
      </c>
      <c r="DR64" s="2" t="s">
        <v>110</v>
      </c>
      <c r="DS64" s="2"/>
      <c r="DT64" s="2" t="s">
        <v>112</v>
      </c>
      <c r="DU64" s="2"/>
      <c r="DV64" s="2">
        <v>70</v>
      </c>
      <c r="DW64" s="2"/>
      <c r="DX64" s="73">
        <v>51262</v>
      </c>
      <c r="DY64" s="74">
        <v>725.8</v>
      </c>
      <c r="DZ64" s="74">
        <f t="shared" si="3"/>
        <v>70.6282722513089</v>
      </c>
      <c r="EA64" s="94">
        <f t="shared" si="1"/>
        <v>103.68571428571428</v>
      </c>
      <c r="EB64" s="2" t="s">
        <v>184</v>
      </c>
      <c r="EC64" s="2" t="s">
        <v>116</v>
      </c>
      <c r="ED64" s="2" t="s">
        <v>117</v>
      </c>
      <c r="EE64" s="2" t="s">
        <v>136</v>
      </c>
      <c r="EF64" s="89">
        <f t="shared" si="2"/>
        <v>4.8964144980687451E-3</v>
      </c>
    </row>
    <row r="65" spans="1:136" ht="60" x14ac:dyDescent="0.25">
      <c r="A65" s="34" t="s">
        <v>177</v>
      </c>
      <c r="B65" s="2">
        <v>3</v>
      </c>
      <c r="C65" s="2">
        <v>5335</v>
      </c>
      <c r="D65" s="2">
        <v>46</v>
      </c>
      <c r="E65" s="45">
        <f t="shared" si="0"/>
        <v>115.97826086956522</v>
      </c>
      <c r="F65" s="2" t="s">
        <v>115</v>
      </c>
      <c r="G65" s="2">
        <v>4</v>
      </c>
      <c r="H65" s="2">
        <v>403</v>
      </c>
      <c r="I65" s="2" t="s">
        <v>127</v>
      </c>
      <c r="J65" s="2"/>
      <c r="K65" s="2" t="s">
        <v>178</v>
      </c>
      <c r="L65" s="2" t="s">
        <v>115</v>
      </c>
      <c r="M65" s="2">
        <v>28</v>
      </c>
      <c r="N65" s="2">
        <v>88</v>
      </c>
      <c r="O65" s="2" t="s">
        <v>117</v>
      </c>
      <c r="P65" s="2"/>
      <c r="Q65" s="2"/>
      <c r="R65" s="2" t="s">
        <v>517</v>
      </c>
      <c r="S65" s="2">
        <v>13</v>
      </c>
      <c r="T65" s="2">
        <v>44</v>
      </c>
      <c r="U65" s="2" t="s">
        <v>136</v>
      </c>
      <c r="V65" s="2"/>
      <c r="W65" s="2"/>
      <c r="X65" s="2" t="s">
        <v>114</v>
      </c>
      <c r="Y65" s="2"/>
      <c r="Z65" s="2"/>
      <c r="AA65" s="2"/>
      <c r="AB65" s="2"/>
      <c r="AC65" s="2"/>
      <c r="AD65" s="2" t="s">
        <v>115</v>
      </c>
      <c r="AE65" s="2">
        <v>39</v>
      </c>
      <c r="AF65" s="2">
        <v>88</v>
      </c>
      <c r="AG65" s="2" t="s">
        <v>117</v>
      </c>
      <c r="AH65" s="2"/>
      <c r="AI65" s="2" t="s">
        <v>136</v>
      </c>
      <c r="AJ65" s="2"/>
      <c r="AK65" s="2" t="s">
        <v>136</v>
      </c>
      <c r="AL65" s="2"/>
      <c r="AM65" s="2"/>
      <c r="AN65" s="2" t="s">
        <v>114</v>
      </c>
      <c r="AO65" s="2"/>
      <c r="AP65" s="2"/>
      <c r="AQ65" s="2"/>
      <c r="AR65" s="2"/>
      <c r="AS65" s="2"/>
      <c r="AT65" s="2"/>
      <c r="AU65" s="2"/>
      <c r="AV65" s="2"/>
      <c r="AW65" s="2"/>
      <c r="AX65" s="2"/>
      <c r="AY65" s="2"/>
      <c r="AZ65" s="2" t="s">
        <v>115</v>
      </c>
      <c r="BA65" s="2" t="s">
        <v>115</v>
      </c>
      <c r="BB65" s="2">
        <v>3</v>
      </c>
      <c r="BC65" s="2">
        <v>30</v>
      </c>
      <c r="BD65" s="2"/>
      <c r="BE65" s="2" t="s">
        <v>114</v>
      </c>
      <c r="BF65" s="2"/>
      <c r="BG65" s="2"/>
      <c r="BH65" s="2"/>
      <c r="BI65" s="2" t="s">
        <v>115</v>
      </c>
      <c r="BJ65" s="2">
        <v>1</v>
      </c>
      <c r="BK65" s="2">
        <v>11</v>
      </c>
      <c r="BL65" s="2"/>
      <c r="BM65" s="2" t="s">
        <v>114</v>
      </c>
      <c r="BN65" s="2"/>
      <c r="BO65" s="2"/>
      <c r="BP65" s="2"/>
      <c r="BQ65" s="2" t="s">
        <v>114</v>
      </c>
      <c r="BR65" s="2"/>
      <c r="BS65" s="2"/>
      <c r="BT65" s="2"/>
      <c r="BU65" s="2"/>
      <c r="BV65" s="2" t="s">
        <v>115</v>
      </c>
      <c r="BW65" s="2">
        <v>2</v>
      </c>
      <c r="BX65" s="2">
        <v>62</v>
      </c>
      <c r="BY65" s="2"/>
      <c r="BZ65" s="2" t="s">
        <v>114</v>
      </c>
      <c r="CA65" s="2"/>
      <c r="CB65" s="2"/>
      <c r="CC65" s="2"/>
      <c r="CD65" s="2" t="s">
        <v>114</v>
      </c>
      <c r="CE65" s="2"/>
      <c r="CF65" s="2"/>
      <c r="CG65" s="2"/>
      <c r="CH65" s="2" t="s">
        <v>114</v>
      </c>
      <c r="CI65" s="2"/>
      <c r="CJ65" s="2"/>
      <c r="CK65" s="2"/>
      <c r="CL65" s="2" t="s">
        <v>114</v>
      </c>
      <c r="CM65" s="2"/>
      <c r="CN65" s="2"/>
      <c r="CO65" s="2"/>
      <c r="CP65" s="2" t="s">
        <v>114</v>
      </c>
      <c r="CQ65" s="2"/>
      <c r="CR65" s="2"/>
      <c r="CS65" s="2"/>
      <c r="CT65" s="2"/>
      <c r="CU65" s="2"/>
      <c r="CV65" s="2"/>
      <c r="CW65" s="2"/>
      <c r="CX65" s="2"/>
      <c r="CY65" s="2"/>
      <c r="CZ65" s="2"/>
      <c r="DA65" s="2"/>
      <c r="DB65" s="2"/>
      <c r="DC65" s="2"/>
      <c r="DD65" s="2"/>
      <c r="DE65" s="2" t="s">
        <v>97</v>
      </c>
      <c r="DF65" s="2" t="s">
        <v>98</v>
      </c>
      <c r="DG65" s="2" t="s">
        <v>99</v>
      </c>
      <c r="DH65" s="2"/>
      <c r="DI65" s="2"/>
      <c r="DJ65" s="2" t="s">
        <v>102</v>
      </c>
      <c r="DK65" s="2" t="s">
        <v>103</v>
      </c>
      <c r="DL65" s="2" t="s">
        <v>104</v>
      </c>
      <c r="DM65" s="2" t="s">
        <v>105</v>
      </c>
      <c r="DN65" s="2" t="s">
        <v>106</v>
      </c>
      <c r="DO65" s="2" t="s">
        <v>107</v>
      </c>
      <c r="DP65" s="2"/>
      <c r="DQ65" s="2" t="s">
        <v>109</v>
      </c>
      <c r="DR65" s="2" t="s">
        <v>110</v>
      </c>
      <c r="DS65" s="2" t="s">
        <v>111</v>
      </c>
      <c r="DT65" s="2" t="s">
        <v>112</v>
      </c>
      <c r="DU65" s="2"/>
      <c r="DV65" s="2">
        <v>100</v>
      </c>
      <c r="DW65" s="2"/>
      <c r="DX65" s="73">
        <v>351163</v>
      </c>
      <c r="DY65" s="74">
        <v>1027.7</v>
      </c>
      <c r="DZ65" s="74">
        <f t="shared" si="3"/>
        <v>341.69796633258733</v>
      </c>
      <c r="EA65" s="94">
        <f t="shared" si="1"/>
        <v>22.341304347826089</v>
      </c>
      <c r="EB65" s="75" t="s">
        <v>574</v>
      </c>
      <c r="EC65" s="2" t="s">
        <v>117</v>
      </c>
      <c r="ED65" s="2" t="s">
        <v>136</v>
      </c>
      <c r="EE65" s="2" t="s">
        <v>136</v>
      </c>
      <c r="EF65" s="89">
        <f t="shared" si="2"/>
        <v>1.5192375050902287E-2</v>
      </c>
    </row>
    <row r="66" spans="1:136" ht="75" x14ac:dyDescent="0.25">
      <c r="A66" s="34" t="s">
        <v>566</v>
      </c>
      <c r="B66" s="2">
        <v>7</v>
      </c>
      <c r="C66" s="2">
        <v>515</v>
      </c>
      <c r="D66" s="2">
        <v>7</v>
      </c>
      <c r="E66" s="45">
        <f>C66/D66</f>
        <v>73.571428571428569</v>
      </c>
      <c r="F66" s="2" t="s">
        <v>114</v>
      </c>
      <c r="G66" s="2"/>
      <c r="H66" s="2"/>
      <c r="I66" s="2"/>
      <c r="J66" s="2"/>
      <c r="K66" s="2"/>
      <c r="L66" s="2" t="s">
        <v>114</v>
      </c>
      <c r="M66" s="2"/>
      <c r="N66" s="2"/>
      <c r="O66" s="2"/>
      <c r="P66" s="2"/>
      <c r="Q66" s="2"/>
      <c r="R66" s="2" t="s">
        <v>114</v>
      </c>
      <c r="S66" s="2"/>
      <c r="T66" s="2"/>
      <c r="U66" s="2"/>
      <c r="V66" s="2"/>
      <c r="W66" s="2"/>
      <c r="X66" s="2" t="s">
        <v>114</v>
      </c>
      <c r="Y66" s="2"/>
      <c r="Z66" s="2"/>
      <c r="AA66" s="2"/>
      <c r="AB66" s="2"/>
      <c r="AC66" s="2"/>
      <c r="AD66" s="2" t="s">
        <v>114</v>
      </c>
      <c r="AE66" s="2"/>
      <c r="AF66" s="2"/>
      <c r="AG66" s="2"/>
      <c r="AH66" s="2"/>
      <c r="AI66" s="2"/>
      <c r="AJ66" s="2"/>
      <c r="AK66" s="2"/>
      <c r="AL66" s="2"/>
      <c r="AM66" s="2"/>
      <c r="AN66" s="4" t="s">
        <v>115</v>
      </c>
      <c r="AO66" s="2">
        <v>7</v>
      </c>
      <c r="AP66" s="2">
        <v>50</v>
      </c>
      <c r="AQ66" s="2" t="s">
        <v>120</v>
      </c>
      <c r="AR66" s="2"/>
      <c r="AS66" s="2" t="s">
        <v>116</v>
      </c>
      <c r="AT66" s="2"/>
      <c r="AU66" s="2" t="s">
        <v>117</v>
      </c>
      <c r="AV66" s="2"/>
      <c r="AW66" s="2" t="s">
        <v>136</v>
      </c>
      <c r="AX66" s="2"/>
      <c r="AY66" s="2"/>
      <c r="AZ66" s="2" t="s">
        <v>115</v>
      </c>
      <c r="BA66" s="2" t="s">
        <v>115</v>
      </c>
      <c r="BB66" s="2">
        <v>2</v>
      </c>
      <c r="BC66" s="2">
        <v>15</v>
      </c>
      <c r="BD66" s="2"/>
      <c r="BE66" s="2" t="s">
        <v>114</v>
      </c>
      <c r="BF66" s="2"/>
      <c r="BG66" s="2"/>
      <c r="BH66" s="2"/>
      <c r="BI66" s="2" t="s">
        <v>114</v>
      </c>
      <c r="BJ66" s="2"/>
      <c r="BK66" s="2"/>
      <c r="BL66" s="2"/>
      <c r="BM66" s="2" t="s">
        <v>115</v>
      </c>
      <c r="BN66" s="2">
        <v>2</v>
      </c>
      <c r="BO66" s="2">
        <v>15</v>
      </c>
      <c r="BP66" s="2"/>
      <c r="BQ66" s="2" t="s">
        <v>114</v>
      </c>
      <c r="BR66" s="2"/>
      <c r="BS66" s="2"/>
      <c r="BT66" s="2"/>
      <c r="BU66" s="2"/>
      <c r="BV66" s="2" t="s">
        <v>115</v>
      </c>
      <c r="BW66" s="2">
        <v>1</v>
      </c>
      <c r="BX66" s="2">
        <v>50</v>
      </c>
      <c r="BY66" s="2"/>
      <c r="BZ66" s="2" t="s">
        <v>114</v>
      </c>
      <c r="CA66" s="2"/>
      <c r="CB66" s="2"/>
      <c r="CC66" s="2"/>
      <c r="CD66" s="2" t="s">
        <v>115</v>
      </c>
      <c r="CE66" s="2">
        <v>1</v>
      </c>
      <c r="CF66" s="2">
        <v>70</v>
      </c>
      <c r="CG66" s="2"/>
      <c r="CH66" s="2" t="s">
        <v>114</v>
      </c>
      <c r="CI66" s="2"/>
      <c r="CJ66" s="2"/>
      <c r="CK66" s="2"/>
      <c r="CL66" s="2" t="s">
        <v>114</v>
      </c>
      <c r="CM66" s="2"/>
      <c r="CN66" s="2"/>
      <c r="CO66" s="2"/>
      <c r="CP66" s="2" t="s">
        <v>114</v>
      </c>
      <c r="CQ66" s="2"/>
      <c r="CR66" s="2"/>
      <c r="CS66" s="2"/>
      <c r="CT66" s="2"/>
      <c r="CU66" s="2"/>
      <c r="CV66" s="2"/>
      <c r="CW66" s="2"/>
      <c r="CX66" s="2"/>
      <c r="CY66" s="2"/>
      <c r="CZ66" s="2"/>
      <c r="DA66" s="2"/>
      <c r="DB66" s="2"/>
      <c r="DC66" s="2"/>
      <c r="DD66" s="2"/>
      <c r="DE66" s="2" t="s">
        <v>97</v>
      </c>
      <c r="DF66" s="2" t="s">
        <v>98</v>
      </c>
      <c r="DG66" s="2" t="s">
        <v>99</v>
      </c>
      <c r="DH66" s="2" t="s">
        <v>100</v>
      </c>
      <c r="DI66" s="2" t="s">
        <v>101</v>
      </c>
      <c r="DJ66" s="2" t="s">
        <v>102</v>
      </c>
      <c r="DK66" s="2" t="s">
        <v>103</v>
      </c>
      <c r="DL66" s="2" t="s">
        <v>104</v>
      </c>
      <c r="DM66" s="2"/>
      <c r="DN66" s="2" t="s">
        <v>106</v>
      </c>
      <c r="DO66" s="2" t="s">
        <v>107</v>
      </c>
      <c r="DP66" s="2"/>
      <c r="DQ66" s="2" t="s">
        <v>109</v>
      </c>
      <c r="DR66" s="2" t="s">
        <v>110</v>
      </c>
      <c r="DS66" s="2" t="s">
        <v>111</v>
      </c>
      <c r="DT66" s="2" t="s">
        <v>112</v>
      </c>
      <c r="DU66" s="2"/>
      <c r="DV66" s="2">
        <v>7</v>
      </c>
      <c r="DW66" s="2"/>
      <c r="DX66" s="73">
        <v>25902</v>
      </c>
      <c r="DY66" s="74">
        <v>397.3</v>
      </c>
      <c r="DZ66" s="74">
        <f t="shared" si="3"/>
        <v>65.195066700226533</v>
      </c>
      <c r="EA66" s="94">
        <f>DY66/D66</f>
        <v>56.75714285714286</v>
      </c>
      <c r="EB66" s="2" t="s">
        <v>120</v>
      </c>
      <c r="EC66" s="2" t="s">
        <v>116</v>
      </c>
      <c r="ED66" s="2" t="s">
        <v>117</v>
      </c>
      <c r="EE66" s="2" t="s">
        <v>136</v>
      </c>
      <c r="EF66" s="89">
        <f t="shared" si="2"/>
        <v>1.9882634545594934E-2</v>
      </c>
    </row>
    <row r="67" spans="1:136" ht="210.75" thickBot="1" x14ac:dyDescent="0.3">
      <c r="A67" s="35" t="s">
        <v>308</v>
      </c>
      <c r="B67" s="2">
        <v>3</v>
      </c>
      <c r="C67" s="2">
        <v>6835</v>
      </c>
      <c r="D67" s="2">
        <v>77</v>
      </c>
      <c r="E67" s="49">
        <f t="shared" si="0"/>
        <v>88.766233766233768</v>
      </c>
      <c r="F67" s="2" t="s">
        <v>115</v>
      </c>
      <c r="G67" s="2">
        <v>4</v>
      </c>
      <c r="H67" s="2">
        <v>477</v>
      </c>
      <c r="I67" s="2" t="s">
        <v>127</v>
      </c>
      <c r="J67" s="2"/>
      <c r="K67" s="2" t="s">
        <v>309</v>
      </c>
      <c r="L67" s="2" t="s">
        <v>114</v>
      </c>
      <c r="M67" s="2"/>
      <c r="N67" s="2"/>
      <c r="O67" s="2"/>
      <c r="P67" s="2"/>
      <c r="Q67" s="2"/>
      <c r="R67" s="2" t="s">
        <v>114</v>
      </c>
      <c r="S67" s="2"/>
      <c r="T67" s="2"/>
      <c r="U67" s="2"/>
      <c r="V67" s="2"/>
      <c r="W67" s="2"/>
      <c r="X67" s="2" t="s">
        <v>114</v>
      </c>
      <c r="Y67" s="2"/>
      <c r="Z67" s="2"/>
      <c r="AA67" s="2"/>
      <c r="AB67" s="2"/>
      <c r="AC67" s="2"/>
      <c r="AD67" s="2" t="s">
        <v>115</v>
      </c>
      <c r="AE67" s="2">
        <v>66</v>
      </c>
      <c r="AF67" s="2">
        <v>59</v>
      </c>
      <c r="AG67" s="2" t="s">
        <v>184</v>
      </c>
      <c r="AH67" s="2"/>
      <c r="AI67" s="2" t="s">
        <v>116</v>
      </c>
      <c r="AJ67" s="2"/>
      <c r="AK67" s="2" t="s">
        <v>117</v>
      </c>
      <c r="AL67" s="2"/>
      <c r="AM67" s="2" t="s">
        <v>310</v>
      </c>
      <c r="AN67" s="2" t="s">
        <v>114</v>
      </c>
      <c r="AO67" s="2"/>
      <c r="AP67" s="2"/>
      <c r="AQ67" s="2"/>
      <c r="AR67" s="2"/>
      <c r="AS67" s="2"/>
      <c r="AT67" s="2"/>
      <c r="AU67" s="2"/>
      <c r="AV67" s="2"/>
      <c r="AW67" s="2"/>
      <c r="AX67" s="2"/>
      <c r="AY67" s="2"/>
      <c r="AZ67" s="2" t="s">
        <v>115</v>
      </c>
      <c r="BA67" s="2" t="s">
        <v>115</v>
      </c>
      <c r="BB67" s="2">
        <v>3</v>
      </c>
      <c r="BC67" s="2">
        <v>29</v>
      </c>
      <c r="BD67" s="2"/>
      <c r="BE67" s="2" t="s">
        <v>115</v>
      </c>
      <c r="BF67" s="2">
        <v>1</v>
      </c>
      <c r="BG67" s="2">
        <v>17</v>
      </c>
      <c r="BH67" s="2"/>
      <c r="BI67" s="2" t="s">
        <v>115</v>
      </c>
      <c r="BJ67" s="2">
        <v>1</v>
      </c>
      <c r="BK67" s="2">
        <v>17</v>
      </c>
      <c r="BL67" s="2"/>
      <c r="BM67" s="2" t="s">
        <v>115</v>
      </c>
      <c r="BN67" s="2">
        <v>4</v>
      </c>
      <c r="BO67" s="2">
        <v>28</v>
      </c>
      <c r="BP67" s="2"/>
      <c r="BQ67" s="2" t="s">
        <v>114</v>
      </c>
      <c r="BR67" s="2"/>
      <c r="BS67" s="2"/>
      <c r="BT67" s="2"/>
      <c r="BU67" s="2"/>
      <c r="BV67" s="2" t="s">
        <v>115</v>
      </c>
      <c r="BW67" s="2">
        <v>4</v>
      </c>
      <c r="BX67" s="2">
        <v>68</v>
      </c>
      <c r="BY67" s="2" t="s">
        <v>311</v>
      </c>
      <c r="BZ67" s="2" t="s">
        <v>115</v>
      </c>
      <c r="CA67" s="2">
        <v>5</v>
      </c>
      <c r="CB67" s="2">
        <v>71</v>
      </c>
      <c r="CC67" s="2" t="s">
        <v>312</v>
      </c>
      <c r="CD67" s="2" t="s">
        <v>114</v>
      </c>
      <c r="CE67" s="2"/>
      <c r="CF67" s="2"/>
      <c r="CG67" s="2"/>
      <c r="CH67" s="2" t="s">
        <v>115</v>
      </c>
      <c r="CI67" s="2">
        <v>2</v>
      </c>
      <c r="CJ67" s="2">
        <v>22</v>
      </c>
      <c r="CK67" s="2" t="s">
        <v>313</v>
      </c>
      <c r="CL67" s="2" t="s">
        <v>115</v>
      </c>
      <c r="CM67" s="2">
        <v>7</v>
      </c>
      <c r="CN67" s="2">
        <v>58</v>
      </c>
      <c r="CO67" s="2" t="s">
        <v>314</v>
      </c>
      <c r="CP67" s="2" t="s">
        <v>115</v>
      </c>
      <c r="CQ67" s="2" t="s">
        <v>315</v>
      </c>
      <c r="CR67" s="2">
        <v>7</v>
      </c>
      <c r="CS67" s="2">
        <v>103</v>
      </c>
      <c r="CT67" s="2" t="s">
        <v>316</v>
      </c>
      <c r="CU67" s="2" t="s">
        <v>115</v>
      </c>
      <c r="CV67" s="2" t="s">
        <v>317</v>
      </c>
      <c r="CW67" s="2">
        <v>1</v>
      </c>
      <c r="CX67" s="2">
        <v>25</v>
      </c>
      <c r="CY67" s="2"/>
      <c r="CZ67" s="2" t="s">
        <v>115</v>
      </c>
      <c r="DA67" s="2" t="s">
        <v>318</v>
      </c>
      <c r="DB67" s="2">
        <v>0</v>
      </c>
      <c r="DC67" s="2">
        <v>96</v>
      </c>
      <c r="DD67" s="2" t="s">
        <v>319</v>
      </c>
      <c r="DE67" s="2" t="s">
        <v>97</v>
      </c>
      <c r="DF67" s="2"/>
      <c r="DG67" s="2"/>
      <c r="DH67" s="2"/>
      <c r="DI67" s="2" t="s">
        <v>101</v>
      </c>
      <c r="DJ67" s="2" t="s">
        <v>102</v>
      </c>
      <c r="DK67" s="2" t="s">
        <v>103</v>
      </c>
      <c r="DL67" s="2"/>
      <c r="DM67" s="2" t="s">
        <v>105</v>
      </c>
      <c r="DN67" s="2" t="s">
        <v>106</v>
      </c>
      <c r="DO67" s="2"/>
      <c r="DP67" s="2"/>
      <c r="DQ67" s="2" t="s">
        <v>109</v>
      </c>
      <c r="DR67" s="2" t="s">
        <v>110</v>
      </c>
      <c r="DS67" s="2" t="s">
        <v>111</v>
      </c>
      <c r="DT67" s="2" t="s">
        <v>112</v>
      </c>
      <c r="DU67" s="2" t="s">
        <v>320</v>
      </c>
      <c r="DV67" s="2">
        <v>70</v>
      </c>
      <c r="DW67" s="2"/>
      <c r="DX67" s="73">
        <v>464640</v>
      </c>
      <c r="DY67" s="74">
        <v>904.4</v>
      </c>
      <c r="DZ67" s="74">
        <f t="shared" si="3"/>
        <v>513.75497567448031</v>
      </c>
      <c r="EA67" s="94">
        <f t="shared" si="1"/>
        <v>11.745454545454546</v>
      </c>
      <c r="EB67" s="2" t="s">
        <v>127</v>
      </c>
      <c r="EC67" s="2" t="s">
        <v>184</v>
      </c>
      <c r="ED67" s="2" t="s">
        <v>116</v>
      </c>
      <c r="EE67" s="2" t="s">
        <v>117</v>
      </c>
      <c r="EF67" s="89">
        <f t="shared" si="2"/>
        <v>1.4710313360881543E-2</v>
      </c>
    </row>
    <row r="68" spans="1:136" x14ac:dyDescent="0.25">
      <c r="A68" s="14" t="s">
        <v>448</v>
      </c>
      <c r="B68" s="15">
        <f>COUNTA(B2:B67)</f>
        <v>66</v>
      </c>
      <c r="C68" s="16">
        <f>SUM(C2:C67)</f>
        <v>161602</v>
      </c>
      <c r="D68" s="16">
        <f>SUM(D2:D67)</f>
        <v>1605</v>
      </c>
      <c r="E68" s="44">
        <f>SUM(E2:E67)</f>
        <v>5866.2323129374772</v>
      </c>
      <c r="F68" s="16">
        <f>F73+F74</f>
        <v>66</v>
      </c>
      <c r="G68" s="16">
        <f>SUM(G2:G67)</f>
        <v>87</v>
      </c>
      <c r="H68" s="16">
        <f>SUM(H2:H67)</f>
        <v>7829</v>
      </c>
      <c r="I68" s="15"/>
      <c r="J68" s="15"/>
      <c r="K68" s="15"/>
      <c r="L68" s="15">
        <f>L73+L74</f>
        <v>66</v>
      </c>
      <c r="M68" s="15">
        <f>SUM(M2:M67)</f>
        <v>144</v>
      </c>
      <c r="N68" s="15">
        <f>SUM(N2:N67)</f>
        <v>779</v>
      </c>
      <c r="O68" s="15"/>
      <c r="P68" s="15"/>
      <c r="Q68" s="15"/>
      <c r="R68" s="15">
        <f>R73+R74</f>
        <v>66</v>
      </c>
      <c r="S68" s="16">
        <f>SUM(S2:S67)</f>
        <v>108</v>
      </c>
      <c r="T68" s="16">
        <f>SUM(T2:T67)</f>
        <v>635</v>
      </c>
      <c r="U68" s="15"/>
      <c r="V68" s="15"/>
      <c r="W68" s="15"/>
      <c r="X68" s="15">
        <f>X73+X74</f>
        <v>66</v>
      </c>
      <c r="Y68" s="16">
        <f>SUM(Y2:Y67)</f>
        <v>8</v>
      </c>
      <c r="Z68" s="16">
        <f>SUM(Z2:Z67)</f>
        <v>120</v>
      </c>
      <c r="AA68" s="15"/>
      <c r="AB68" s="15"/>
      <c r="AC68" s="15"/>
      <c r="AD68" s="15">
        <f>AD73+AD74</f>
        <v>66</v>
      </c>
      <c r="AE68" s="16">
        <f>SUM(AE2:AE67)</f>
        <v>345</v>
      </c>
      <c r="AF68" s="16">
        <f>SUM(AF2:AF67)</f>
        <v>1294</v>
      </c>
      <c r="AG68" s="15"/>
      <c r="AH68" s="15"/>
      <c r="AI68" s="15"/>
      <c r="AJ68" s="15"/>
      <c r="AK68" s="15"/>
      <c r="AL68" s="15"/>
      <c r="AM68" s="15"/>
      <c r="AN68" s="15">
        <f>AN73+AN74</f>
        <v>66</v>
      </c>
      <c r="AO68" s="16">
        <f>SUM(AO2:AO67)</f>
        <v>541</v>
      </c>
      <c r="AP68" s="16">
        <f>SUM(AP2:AP67)</f>
        <v>4301</v>
      </c>
      <c r="AQ68" s="15"/>
      <c r="AR68" s="15"/>
      <c r="AS68" s="15"/>
      <c r="AT68" s="15"/>
      <c r="AU68" s="15"/>
      <c r="AV68" s="15"/>
      <c r="AW68" s="15"/>
      <c r="AX68" s="15"/>
      <c r="AY68" s="15"/>
      <c r="AZ68" s="15">
        <f>AZ73+AZ74</f>
        <v>66</v>
      </c>
      <c r="BA68" s="15">
        <f>BA73+BA74</f>
        <v>56</v>
      </c>
      <c r="BB68" s="16">
        <f>SUM(BB2:BB67)</f>
        <v>88</v>
      </c>
      <c r="BC68" s="16">
        <f>SUM(BC2:BC67)</f>
        <v>1314</v>
      </c>
      <c r="BD68" s="15"/>
      <c r="BE68" s="15">
        <f>BE73+BE74</f>
        <v>56</v>
      </c>
      <c r="BF68" s="16">
        <f>SUM(BF2:BF67)</f>
        <v>76</v>
      </c>
      <c r="BG68" s="16">
        <f>SUM(BG2:BG67)</f>
        <v>712</v>
      </c>
      <c r="BH68" s="15"/>
      <c r="BI68" s="15">
        <f>BI73+BI74</f>
        <v>56</v>
      </c>
      <c r="BJ68" s="16">
        <f>SUM(BJ2:BJ67)</f>
        <v>36</v>
      </c>
      <c r="BK68" s="16">
        <f>SUM(BK2:BK67)</f>
        <v>577</v>
      </c>
      <c r="BL68" s="15"/>
      <c r="BM68" s="15">
        <f>BM73+BM74</f>
        <v>56</v>
      </c>
      <c r="BN68" s="16">
        <f>SUM(BN2:BN67)</f>
        <v>38</v>
      </c>
      <c r="BO68" s="16">
        <f>SUM(BO2:BO67)</f>
        <v>616</v>
      </c>
      <c r="BP68" s="15"/>
      <c r="BQ68" s="15">
        <f>BQ73+BQ74</f>
        <v>56</v>
      </c>
      <c r="BR68" s="15"/>
      <c r="BS68" s="15"/>
      <c r="BT68" s="15"/>
      <c r="BU68" s="15"/>
      <c r="BV68" s="15">
        <f>BV73+BV74</f>
        <v>66</v>
      </c>
      <c r="BW68" s="16">
        <f>SUM(BW2:BW67)</f>
        <v>100</v>
      </c>
      <c r="BX68" s="16">
        <f>SUM(BX2:BX67)</f>
        <v>2401</v>
      </c>
      <c r="BY68" s="15"/>
      <c r="BZ68" s="15">
        <f>BZ73+BZ74</f>
        <v>66</v>
      </c>
      <c r="CA68" s="16">
        <f>SUM(CA2:CA67)</f>
        <v>42</v>
      </c>
      <c r="CB68" s="16">
        <f>SUM(CB2:CB67)</f>
        <v>960</v>
      </c>
      <c r="CC68" s="15"/>
      <c r="CD68" s="15">
        <f>CD73+CD74</f>
        <v>66</v>
      </c>
      <c r="CE68" s="16">
        <f>SUM(CE2:CE67)</f>
        <v>56</v>
      </c>
      <c r="CF68" s="16">
        <f>SUM(CF2:CF67)</f>
        <v>2714</v>
      </c>
      <c r="CG68" s="15"/>
      <c r="CH68" s="15">
        <f>CH73+CH74</f>
        <v>66</v>
      </c>
      <c r="CI68" s="16">
        <f>SUM(CI2:CI67)</f>
        <v>51</v>
      </c>
      <c r="CJ68" s="16">
        <f>SUM(CJ2:CJ67)</f>
        <v>962</v>
      </c>
      <c r="CK68" s="15"/>
      <c r="CL68" s="15">
        <f>CL73+CL74</f>
        <v>66</v>
      </c>
      <c r="CM68" s="16">
        <f>SUM(CM2:CM67)</f>
        <v>28</v>
      </c>
      <c r="CN68" s="16">
        <f>SUM(CN2:CN67)</f>
        <v>720</v>
      </c>
      <c r="CO68" s="15"/>
      <c r="CP68" s="15">
        <f>CP73+CP74</f>
        <v>66</v>
      </c>
      <c r="CQ68" s="15"/>
      <c r="CR68" s="16">
        <f>SUM(CR2:CR67)</f>
        <v>62</v>
      </c>
      <c r="CS68" s="16">
        <f>SUM(CS2:CS67)</f>
        <v>2514</v>
      </c>
      <c r="CT68" s="15"/>
      <c r="CU68" s="15">
        <f>CU73+CU74</f>
        <v>24</v>
      </c>
      <c r="CV68" s="15"/>
      <c r="CW68" s="16">
        <f>SUM(CW2:CW67)</f>
        <v>50</v>
      </c>
      <c r="CX68" s="16">
        <f>SUM(CX2:CX67)</f>
        <v>1014</v>
      </c>
      <c r="CY68" s="15"/>
      <c r="CZ68" s="15">
        <f>CZ73+CZ74</f>
        <v>14</v>
      </c>
      <c r="DA68" s="15"/>
      <c r="DB68" s="16">
        <f>SUM(DB2:DB67)</f>
        <v>30</v>
      </c>
      <c r="DC68" s="16">
        <f>SUM(DC2:DC67)</f>
        <v>1527</v>
      </c>
      <c r="DD68" s="15"/>
      <c r="DE68" s="15"/>
      <c r="DF68" s="15"/>
      <c r="DG68" s="15"/>
      <c r="DH68" s="15"/>
      <c r="DI68" s="15"/>
      <c r="DJ68" s="15"/>
      <c r="DK68" s="15"/>
      <c r="DL68" s="15"/>
      <c r="DM68" s="15"/>
      <c r="DN68" s="15"/>
      <c r="DO68" s="15"/>
      <c r="DP68" s="15"/>
      <c r="DQ68" s="15"/>
      <c r="DR68" s="15"/>
      <c r="DS68" s="15"/>
      <c r="DT68" s="15"/>
      <c r="DU68" s="15"/>
      <c r="DV68" s="16">
        <f>SUM(DV2:DV67)</f>
        <v>5047</v>
      </c>
      <c r="DW68" s="17"/>
      <c r="EB68" s="75">
        <f>COUNTA(EB2:EB67)</f>
        <v>63</v>
      </c>
    </row>
    <row r="69" spans="1:136" x14ac:dyDescent="0.25">
      <c r="A69" s="18" t="s">
        <v>449</v>
      </c>
      <c r="B69" s="5"/>
      <c r="C69" s="6">
        <f>AVERAGE(C2:C67)</f>
        <v>2448.5151515151515</v>
      </c>
      <c r="D69" s="6">
        <f>AVERAGE(D2:D67)</f>
        <v>24.318181818181817</v>
      </c>
      <c r="E69" s="6">
        <f>AVERAGE(E2:E67)</f>
        <v>88.882307771779963</v>
      </c>
      <c r="F69" s="6"/>
      <c r="G69" s="6">
        <f>AVERAGE(G2:G67)</f>
        <v>3.1071428571428572</v>
      </c>
      <c r="H69" s="6">
        <f>AVERAGE(H2:H67)</f>
        <v>279.60714285714283</v>
      </c>
      <c r="I69" s="5"/>
      <c r="J69" s="5"/>
      <c r="K69" s="5"/>
      <c r="L69" s="5"/>
      <c r="M69" s="6">
        <f>AVERAGE(M2:M67)</f>
        <v>14.4</v>
      </c>
      <c r="N69" s="6">
        <f>AVERAGE(N2:N67)</f>
        <v>77.900000000000006</v>
      </c>
      <c r="O69" s="5"/>
      <c r="P69" s="5"/>
      <c r="Q69" s="5"/>
      <c r="R69" s="5"/>
      <c r="S69" s="6">
        <f>AVERAGE(S2:S67)</f>
        <v>8.3076923076923084</v>
      </c>
      <c r="T69" s="6">
        <f>AVERAGE(T2:T67)</f>
        <v>48.846153846153847</v>
      </c>
      <c r="U69" s="5"/>
      <c r="V69" s="5"/>
      <c r="W69" s="5"/>
      <c r="X69" s="5"/>
      <c r="Y69" s="6">
        <f>AVERAGE(Y2:Y67)</f>
        <v>2</v>
      </c>
      <c r="Z69" s="6">
        <f>AVERAGE(Z2:Z67)</f>
        <v>30</v>
      </c>
      <c r="AA69" s="5"/>
      <c r="AB69" s="5"/>
      <c r="AC69" s="5"/>
      <c r="AD69" s="5"/>
      <c r="AE69" s="6">
        <f>AVERAGE(AE2:AE67)</f>
        <v>19.166666666666668</v>
      </c>
      <c r="AF69" s="6">
        <f>AVERAGE(AF2:AF67)</f>
        <v>71.888888888888886</v>
      </c>
      <c r="AG69" s="5"/>
      <c r="AH69" s="5"/>
      <c r="AI69" s="5"/>
      <c r="AJ69" s="5"/>
      <c r="AK69" s="5"/>
      <c r="AL69" s="5"/>
      <c r="AM69" s="5"/>
      <c r="AN69" s="5"/>
      <c r="AO69" s="6">
        <f>AVERAGE(AO2:AO67)</f>
        <v>10.607843137254902</v>
      </c>
      <c r="AP69" s="6">
        <f>AVERAGE(AP2:AP67)</f>
        <v>84.333333333333329</v>
      </c>
      <c r="AQ69" s="5"/>
      <c r="AR69" s="5"/>
      <c r="AS69" s="5"/>
      <c r="AT69" s="5"/>
      <c r="AU69" s="5"/>
      <c r="AV69" s="5"/>
      <c r="AW69" s="5"/>
      <c r="AX69" s="5"/>
      <c r="AY69" s="5"/>
      <c r="AZ69" s="5"/>
      <c r="BA69" s="5"/>
      <c r="BB69" s="6">
        <f>AVERAGE(BB2:BB67)</f>
        <v>1.8333333333333333</v>
      </c>
      <c r="BC69" s="6">
        <f>AVERAGE(BC2:BC67)</f>
        <v>27.375</v>
      </c>
      <c r="BD69" s="5"/>
      <c r="BE69" s="5"/>
      <c r="BF69" s="6">
        <f>AVERAGE(BF2:BF67)</f>
        <v>2.6206896551724137</v>
      </c>
      <c r="BG69" s="6">
        <f>AVERAGE(BG2:BG67)</f>
        <v>24.551724137931036</v>
      </c>
      <c r="BH69" s="5"/>
      <c r="BI69" s="5"/>
      <c r="BJ69" s="6">
        <f>AVERAGE(BJ2:BJ67)</f>
        <v>1.1612903225806452</v>
      </c>
      <c r="BK69" s="6">
        <f>AVERAGE(BK2:BK67)</f>
        <v>18.612903225806452</v>
      </c>
      <c r="BL69" s="5"/>
      <c r="BM69" s="5"/>
      <c r="BN69" s="6">
        <f>AVERAGE(BN2:BN67)</f>
        <v>1.9</v>
      </c>
      <c r="BO69" s="6">
        <f>AVERAGE(BO2:BO67)</f>
        <v>30.8</v>
      </c>
      <c r="BP69" s="5"/>
      <c r="BQ69" s="5"/>
      <c r="BR69" s="5"/>
      <c r="BS69" s="5"/>
      <c r="BT69" s="5"/>
      <c r="BU69" s="5"/>
      <c r="BV69" s="5"/>
      <c r="BW69" s="6">
        <f>AVERAGE(BW2:BW67)</f>
        <v>2.1739130434782608</v>
      </c>
      <c r="BX69" s="6">
        <f>AVERAGE(BX2:BX67)</f>
        <v>52.195652173913047</v>
      </c>
      <c r="BY69" s="5"/>
      <c r="BZ69" s="5"/>
      <c r="CA69" s="6">
        <f>AVERAGE(CA2:CA67)</f>
        <v>2.625</v>
      </c>
      <c r="CB69" s="6">
        <f>AVERAGE(CB2:CB67)</f>
        <v>60</v>
      </c>
      <c r="CC69" s="5"/>
      <c r="CD69" s="5"/>
      <c r="CE69" s="6">
        <f>AVERAGE(CE2:CE67)</f>
        <v>2.5454545454545454</v>
      </c>
      <c r="CF69" s="6">
        <f>AVERAGE(CF2:CF67)</f>
        <v>123.36363636363636</v>
      </c>
      <c r="CG69" s="5"/>
      <c r="CH69" s="5"/>
      <c r="CI69" s="6">
        <f>AVERAGE(CI2:CI67)</f>
        <v>2.5499999999999998</v>
      </c>
      <c r="CJ69" s="6">
        <f>AVERAGE(CJ2:CJ67)</f>
        <v>48.1</v>
      </c>
      <c r="CK69" s="5"/>
      <c r="CL69" s="5"/>
      <c r="CM69" s="6">
        <f>AVERAGE(CM2:CM67)</f>
        <v>2.1538461538461537</v>
      </c>
      <c r="CN69" s="6">
        <f>AVERAGE(CN2:CN67)</f>
        <v>55.384615384615387</v>
      </c>
      <c r="CO69" s="5"/>
      <c r="CP69" s="5"/>
      <c r="CQ69" s="5"/>
      <c r="CR69" s="6">
        <f>AVERAGE(CR2:CR67)</f>
        <v>2.5833333333333335</v>
      </c>
      <c r="CS69" s="6">
        <f>AVERAGE(CS2:CS67)</f>
        <v>104.75</v>
      </c>
      <c r="CT69" s="5"/>
      <c r="CU69" s="5"/>
      <c r="CV69" s="5"/>
      <c r="CW69" s="6">
        <f>AVERAGE(CW2:CW67)</f>
        <v>3.3333333333333335</v>
      </c>
      <c r="CX69" s="6">
        <f>AVERAGE(CX2:CX67)</f>
        <v>67.599999999999994</v>
      </c>
      <c r="CY69" s="5"/>
      <c r="CZ69" s="5"/>
      <c r="DA69" s="5"/>
      <c r="DB69" s="6">
        <f>AVERAGE(DB2:DB67)</f>
        <v>3.3333333333333335</v>
      </c>
      <c r="DC69" s="6">
        <f>AVERAGE(DC2:DC67)</f>
        <v>169.66666666666666</v>
      </c>
      <c r="DD69" s="5"/>
      <c r="DE69" s="5"/>
      <c r="DF69" s="5"/>
      <c r="DG69" s="5"/>
      <c r="DH69" s="5"/>
      <c r="DI69" s="5"/>
      <c r="DJ69" s="5"/>
      <c r="DK69" s="5"/>
      <c r="DL69" s="5"/>
      <c r="DM69" s="5"/>
      <c r="DN69" s="5"/>
      <c r="DO69" s="5"/>
      <c r="DP69" s="5"/>
      <c r="DQ69" s="5"/>
      <c r="DR69" s="5"/>
      <c r="DS69" s="5"/>
      <c r="DT69" s="5"/>
      <c r="DU69" s="5"/>
      <c r="DV69" s="6">
        <f>AVERAGE(DV2:DV67)</f>
        <v>77.646153846153851</v>
      </c>
      <c r="DW69" s="19"/>
    </row>
    <row r="70" spans="1:136" x14ac:dyDescent="0.25">
      <c r="A70" s="67" t="s">
        <v>486</v>
      </c>
      <c r="B70" s="68"/>
      <c r="C70" s="69"/>
      <c r="D70" s="69"/>
      <c r="E70" s="69">
        <f>MEDIAN(E2:E67)</f>
        <v>87.167929292929301</v>
      </c>
      <c r="F70" s="69"/>
      <c r="G70" s="69"/>
      <c r="H70" s="69">
        <f>MEDIAN(H2:H67)</f>
        <v>242.5</v>
      </c>
      <c r="I70" s="68"/>
      <c r="J70" s="68"/>
      <c r="K70" s="68"/>
      <c r="L70" s="68"/>
      <c r="M70" s="69"/>
      <c r="N70" s="69">
        <f>MEDIAN(N2:N67)</f>
        <v>67.5</v>
      </c>
      <c r="O70" s="68"/>
      <c r="P70" s="68"/>
      <c r="Q70" s="68"/>
      <c r="R70" s="68"/>
      <c r="S70" s="69"/>
      <c r="T70" s="69">
        <f>MEDIAN(T2:T67)</f>
        <v>44</v>
      </c>
      <c r="U70" s="68"/>
      <c r="V70" s="68"/>
      <c r="W70" s="68"/>
      <c r="X70" s="68"/>
      <c r="Y70" s="69"/>
      <c r="Z70" s="69">
        <f>MEDIAN(Z2:Z67)</f>
        <v>23.5</v>
      </c>
      <c r="AA70" s="68"/>
      <c r="AB70" s="68"/>
      <c r="AC70" s="68"/>
      <c r="AD70" s="68"/>
      <c r="AE70" s="69"/>
      <c r="AF70" s="69">
        <f>MEDIAN(AF2:AF67)</f>
        <v>60</v>
      </c>
      <c r="AG70" s="68"/>
      <c r="AH70" s="68"/>
      <c r="AI70" s="68"/>
      <c r="AJ70" s="68"/>
      <c r="AK70" s="68"/>
      <c r="AL70" s="68"/>
      <c r="AM70" s="68"/>
      <c r="AN70" s="68"/>
      <c r="AO70" s="69"/>
      <c r="AP70" s="69">
        <f>MEDIAN(AP2:AP67)</f>
        <v>70</v>
      </c>
      <c r="AQ70" s="68"/>
      <c r="AR70" s="68"/>
      <c r="AS70" s="68"/>
      <c r="AT70" s="68"/>
      <c r="AU70" s="68"/>
      <c r="AV70" s="68"/>
      <c r="AW70" s="68"/>
      <c r="AX70" s="68"/>
      <c r="AY70" s="68"/>
      <c r="AZ70" s="68"/>
      <c r="BA70" s="68"/>
      <c r="BB70" s="69"/>
      <c r="BC70" s="69"/>
      <c r="BD70" s="68"/>
      <c r="BE70" s="68"/>
      <c r="BF70" s="69"/>
      <c r="BG70" s="69"/>
      <c r="BH70" s="68"/>
      <c r="BI70" s="68"/>
      <c r="BJ70" s="69"/>
      <c r="BK70" s="69"/>
      <c r="BL70" s="68"/>
      <c r="BM70" s="68"/>
      <c r="BN70" s="69"/>
      <c r="BO70" s="69"/>
      <c r="BP70" s="68"/>
      <c r="BQ70" s="68"/>
      <c r="BR70" s="68"/>
      <c r="BS70" s="68"/>
      <c r="BT70" s="68"/>
      <c r="BU70" s="68"/>
      <c r="BV70" s="68"/>
      <c r="BW70" s="69"/>
      <c r="BX70" s="69"/>
      <c r="BY70" s="68"/>
      <c r="BZ70" s="68"/>
      <c r="CA70" s="69"/>
      <c r="CB70" s="69"/>
      <c r="CC70" s="68"/>
      <c r="CD70" s="68"/>
      <c r="CE70" s="69"/>
      <c r="CF70" s="69"/>
      <c r="CG70" s="68"/>
      <c r="CH70" s="68"/>
      <c r="CI70" s="69"/>
      <c r="CJ70" s="69"/>
      <c r="CK70" s="68"/>
      <c r="CL70" s="68"/>
      <c r="CM70" s="69"/>
      <c r="CN70" s="69"/>
      <c r="CO70" s="68"/>
      <c r="CP70" s="68"/>
      <c r="CQ70" s="68"/>
      <c r="CR70" s="69"/>
      <c r="CS70" s="69"/>
      <c r="CT70" s="68"/>
      <c r="CU70" s="68"/>
      <c r="CV70" s="68"/>
      <c r="CW70" s="69"/>
      <c r="CX70" s="69"/>
      <c r="CY70" s="68"/>
      <c r="CZ70" s="68"/>
      <c r="DA70" s="68"/>
      <c r="DB70" s="69"/>
      <c r="DC70" s="69"/>
      <c r="DD70" s="68"/>
      <c r="DE70" s="68"/>
      <c r="DF70" s="68"/>
      <c r="DG70" s="68"/>
      <c r="DH70" s="68"/>
      <c r="DI70" s="68"/>
      <c r="DJ70" s="68"/>
      <c r="DK70" s="68"/>
      <c r="DL70" s="68"/>
      <c r="DM70" s="68"/>
      <c r="DN70" s="68"/>
      <c r="DO70" s="68"/>
      <c r="DP70" s="68"/>
      <c r="DQ70" s="68"/>
      <c r="DR70" s="68"/>
      <c r="DS70" s="68"/>
      <c r="DT70" s="68"/>
      <c r="DU70" s="68"/>
      <c r="DV70" s="69"/>
      <c r="DW70" s="70"/>
      <c r="DZ70" s="75">
        <f>77/904.4</f>
        <v>8.5139318885448914E-2</v>
      </c>
    </row>
    <row r="71" spans="1:136" x14ac:dyDescent="0.25">
      <c r="A71" s="20" t="s">
        <v>457</v>
      </c>
      <c r="B71" s="7"/>
      <c r="C71" s="7">
        <f>MIN(C2:C67)</f>
        <v>46</v>
      </c>
      <c r="D71" s="7">
        <f>MIN(D2:D67)</f>
        <v>1</v>
      </c>
      <c r="E71" s="47">
        <f>MIN(E2:E67)</f>
        <v>15.333333333333334</v>
      </c>
      <c r="F71" s="7"/>
      <c r="G71" s="7">
        <f>MIN(G2:G67)</f>
        <v>1</v>
      </c>
      <c r="H71" s="7">
        <f>MIN(H2:H67)</f>
        <v>42</v>
      </c>
      <c r="I71" s="7"/>
      <c r="J71" s="7"/>
      <c r="K71" s="7"/>
      <c r="L71" s="7"/>
      <c r="M71" s="7">
        <f>MIN(M2:M67)</f>
        <v>3</v>
      </c>
      <c r="N71" s="7">
        <f>MIN(N2:N67)</f>
        <v>38</v>
      </c>
      <c r="O71" s="7"/>
      <c r="P71" s="7"/>
      <c r="Q71" s="7"/>
      <c r="R71" s="7"/>
      <c r="S71" s="7">
        <f>MIN(S2:S67)</f>
        <v>1</v>
      </c>
      <c r="T71" s="7">
        <f>MIN(T2:T67)</f>
        <v>15</v>
      </c>
      <c r="U71" s="7"/>
      <c r="V71" s="7"/>
      <c r="W71" s="7"/>
      <c r="X71" s="7"/>
      <c r="Y71" s="7">
        <f>MIN(Y2:Y67)</f>
        <v>1</v>
      </c>
      <c r="Z71" s="7">
        <f>MIN(Z2:Z67)</f>
        <v>15</v>
      </c>
      <c r="AA71" s="7"/>
      <c r="AB71" s="7"/>
      <c r="AC71" s="7"/>
      <c r="AD71" s="7"/>
      <c r="AE71" s="7">
        <f>MIN(AE2:AE67)</f>
        <v>1</v>
      </c>
      <c r="AF71" s="7">
        <f>MIN(AF2:AF67)</f>
        <v>34</v>
      </c>
      <c r="AG71" s="7"/>
      <c r="AH71" s="7"/>
      <c r="AI71" s="7"/>
      <c r="AJ71" s="7"/>
      <c r="AK71" s="7"/>
      <c r="AL71" s="7"/>
      <c r="AM71" s="7"/>
      <c r="AN71" s="7"/>
      <c r="AO71" s="7">
        <f>MIN(AO2:AO67)</f>
        <v>1</v>
      </c>
      <c r="AP71" s="7">
        <f>MIN(AP2:AP67)</f>
        <v>22</v>
      </c>
      <c r="AQ71" s="7"/>
      <c r="AR71" s="7"/>
      <c r="AS71" s="7"/>
      <c r="AT71" s="7"/>
      <c r="AU71" s="7"/>
      <c r="AV71" s="7"/>
      <c r="AW71" s="7"/>
      <c r="AX71" s="7"/>
      <c r="AY71" s="7"/>
      <c r="AZ71" s="7"/>
      <c r="BA71" s="7"/>
      <c r="BB71" s="7">
        <f>MIN(BB2:BB67)</f>
        <v>0</v>
      </c>
      <c r="BC71" s="7">
        <f>MIN(BC2:BC67)</f>
        <v>0</v>
      </c>
      <c r="BD71" s="7"/>
      <c r="BE71" s="7"/>
      <c r="BF71" s="7">
        <f>MIN(BF2:BF67)</f>
        <v>0</v>
      </c>
      <c r="BG71" s="7">
        <f>MIN(BG2:BG67)</f>
        <v>0</v>
      </c>
      <c r="BH71" s="7"/>
      <c r="BI71" s="7"/>
      <c r="BJ71" s="7">
        <f>MIN(BJ2:BJ67)</f>
        <v>0</v>
      </c>
      <c r="BK71" s="7">
        <f>MIN(BK2:BK67)</f>
        <v>0</v>
      </c>
      <c r="BL71" s="7"/>
      <c r="BM71" s="7"/>
      <c r="BN71" s="7">
        <f>MIN(BN2:BN67)</f>
        <v>0</v>
      </c>
      <c r="BO71" s="7">
        <f>MIN(BO2:BO67)</f>
        <v>0</v>
      </c>
      <c r="BP71" s="7"/>
      <c r="BQ71" s="7"/>
      <c r="BR71" s="7"/>
      <c r="BS71" s="7"/>
      <c r="BT71" s="7"/>
      <c r="BU71" s="7"/>
      <c r="BV71" s="7"/>
      <c r="BW71" s="7">
        <f>MIN(BW2:BW67)</f>
        <v>1</v>
      </c>
      <c r="BX71" s="7">
        <f>MIN(BX2:BX67)</f>
        <v>6</v>
      </c>
      <c r="BY71" s="7"/>
      <c r="BZ71" s="7"/>
      <c r="CA71" s="7">
        <f>MIN(CA2:CA67)</f>
        <v>0</v>
      </c>
      <c r="CB71" s="7">
        <f>MIN(CB2:CB67)</f>
        <v>0</v>
      </c>
      <c r="CC71" s="7"/>
      <c r="CD71" s="7"/>
      <c r="CE71" s="7">
        <f>MIN(CE2:CE67)</f>
        <v>1</v>
      </c>
      <c r="CF71" s="7">
        <f>MIN(CF2:CF67)</f>
        <v>30</v>
      </c>
      <c r="CG71" s="7"/>
      <c r="CH71" s="7"/>
      <c r="CI71" s="7">
        <f>MIN(CI2:CI67)</f>
        <v>0</v>
      </c>
      <c r="CJ71" s="7">
        <f>MIN(CJ2:CJ67)</f>
        <v>0</v>
      </c>
      <c r="CK71" s="7"/>
      <c r="CL71" s="7"/>
      <c r="CM71" s="7">
        <f>MIN(CM2:CM67)</f>
        <v>1</v>
      </c>
      <c r="CN71" s="7">
        <f>MIN(CN2:CN67)</f>
        <v>10</v>
      </c>
      <c r="CO71" s="7"/>
      <c r="CP71" s="7"/>
      <c r="CQ71" s="7"/>
      <c r="CR71" s="7">
        <f>MIN(CR2:CR67)</f>
        <v>1</v>
      </c>
      <c r="CS71" s="7">
        <f>MIN(CS2:CS67)</f>
        <v>11</v>
      </c>
      <c r="CT71" s="7"/>
      <c r="CU71" s="7"/>
      <c r="CV71" s="7"/>
      <c r="CW71" s="7">
        <f>MIN(CW2:CW67)</f>
        <v>1</v>
      </c>
      <c r="CX71" s="7">
        <f>MIN(CX2:CX67)</f>
        <v>0</v>
      </c>
      <c r="CY71" s="7"/>
      <c r="CZ71" s="7"/>
      <c r="DA71" s="7"/>
      <c r="DB71" s="7">
        <f>MIN(DB2:DB67)</f>
        <v>0</v>
      </c>
      <c r="DC71" s="7">
        <f>MIN(DC2:DC67)</f>
        <v>20</v>
      </c>
      <c r="DD71" s="7"/>
      <c r="DE71" s="7"/>
      <c r="DF71" s="7"/>
      <c r="DG71" s="7"/>
      <c r="DH71" s="7"/>
      <c r="DI71" s="7"/>
      <c r="DJ71" s="7"/>
      <c r="DK71" s="7"/>
      <c r="DL71" s="7"/>
      <c r="DM71" s="7"/>
      <c r="DN71" s="7"/>
      <c r="DO71" s="7"/>
      <c r="DP71" s="7"/>
      <c r="DQ71" s="7"/>
      <c r="DR71" s="7"/>
      <c r="DS71" s="7"/>
      <c r="DT71" s="7"/>
      <c r="DU71" s="7"/>
      <c r="DV71" s="7">
        <f>MIN(DV2:DV67)</f>
        <v>7</v>
      </c>
      <c r="DW71" s="21"/>
    </row>
    <row r="72" spans="1:136" x14ac:dyDescent="0.25">
      <c r="A72" s="22" t="s">
        <v>458</v>
      </c>
      <c r="B72" s="8"/>
      <c r="C72" s="8">
        <f>LARGE(C2:C67,1)</f>
        <v>22533</v>
      </c>
      <c r="D72" s="8">
        <f>LARGE(D2:D67,1)</f>
        <v>184</v>
      </c>
      <c r="E72" s="48">
        <f>LARGE(E2:E67,1)</f>
        <v>200</v>
      </c>
      <c r="F72" s="8"/>
      <c r="G72" s="8">
        <f>LARGE(G2:G67,1)</f>
        <v>18</v>
      </c>
      <c r="H72" s="8">
        <f>LARGE(H2:H67,1)</f>
        <v>682</v>
      </c>
      <c r="I72" s="8"/>
      <c r="J72" s="8"/>
      <c r="K72" s="8"/>
      <c r="L72" s="8"/>
      <c r="M72" s="8">
        <f>LARGE(M2:M67,1)</f>
        <v>36</v>
      </c>
      <c r="N72" s="8">
        <f>LARGE(N2:N67,1)</f>
        <v>185</v>
      </c>
      <c r="O72" s="8"/>
      <c r="P72" s="8"/>
      <c r="Q72" s="8"/>
      <c r="R72" s="8"/>
      <c r="S72" s="8">
        <f>LARGE(S2:S67,1)</f>
        <v>60</v>
      </c>
      <c r="T72" s="8">
        <f>LARGE(T2:T67,1)</f>
        <v>155</v>
      </c>
      <c r="U72" s="8"/>
      <c r="V72" s="8"/>
      <c r="W72" s="8"/>
      <c r="X72" s="8"/>
      <c r="Y72" s="8">
        <f>LARGE(Y2:Y67,1)</f>
        <v>3</v>
      </c>
      <c r="Z72" s="8">
        <f>LARGE(Z2:Z67,1)</f>
        <v>58</v>
      </c>
      <c r="AA72" s="8"/>
      <c r="AB72" s="8"/>
      <c r="AC72" s="8"/>
      <c r="AD72" s="8"/>
      <c r="AE72" s="8">
        <f>LARGE(AE2:AE67,1)</f>
        <v>66</v>
      </c>
      <c r="AF72" s="8">
        <f>LARGE(AF2:AF67,1)</f>
        <v>142</v>
      </c>
      <c r="AG72" s="8"/>
      <c r="AH72" s="8"/>
      <c r="AI72" s="8"/>
      <c r="AJ72" s="8"/>
      <c r="AK72" s="8"/>
      <c r="AL72" s="8"/>
      <c r="AM72" s="8"/>
      <c r="AN72" s="8"/>
      <c r="AO72" s="8">
        <f>LARGE(AO2:AO67,1)</f>
        <v>66</v>
      </c>
      <c r="AP72" s="8">
        <f>LARGE(AP2:AP67,1)</f>
        <v>244</v>
      </c>
      <c r="AQ72" s="8"/>
      <c r="AR72" s="8"/>
      <c r="AS72" s="8"/>
      <c r="AT72" s="8"/>
      <c r="AU72" s="8"/>
      <c r="AV72" s="8"/>
      <c r="AW72" s="8"/>
      <c r="AX72" s="8"/>
      <c r="AY72" s="8"/>
      <c r="AZ72" s="8"/>
      <c r="BA72" s="8"/>
      <c r="BB72" s="8">
        <f>LARGE(BB2:BB67,1)</f>
        <v>4</v>
      </c>
      <c r="BC72" s="8">
        <f>LARGE(BC2:BC67,1)</f>
        <v>63</v>
      </c>
      <c r="BD72" s="8"/>
      <c r="BE72" s="8"/>
      <c r="BF72" s="8">
        <f>LARGE(BF2:BF67,1)</f>
        <v>30</v>
      </c>
      <c r="BG72" s="8">
        <f>LARGE(BG2:BG67,1)</f>
        <v>60</v>
      </c>
      <c r="BH72" s="8"/>
      <c r="BI72" s="8"/>
      <c r="BJ72" s="8">
        <f>LARGE(BJ2:BJ67,1)</f>
        <v>3</v>
      </c>
      <c r="BK72" s="8">
        <f>LARGE(BK2:BK67,1)</f>
        <v>138</v>
      </c>
      <c r="BL72" s="8"/>
      <c r="BM72" s="8"/>
      <c r="BN72" s="8">
        <f>LARGE(BN2:BN67,1)</f>
        <v>6</v>
      </c>
      <c r="BO72" s="8">
        <f>LARGE(BO2:BO67,1)</f>
        <v>60</v>
      </c>
      <c r="BP72" s="8"/>
      <c r="BQ72" s="8"/>
      <c r="BR72" s="8"/>
      <c r="BS72" s="8"/>
      <c r="BT72" s="8"/>
      <c r="BU72" s="8"/>
      <c r="BV72" s="8"/>
      <c r="BW72" s="8">
        <f>LARGE(BW2:BW67,1)</f>
        <v>15</v>
      </c>
      <c r="BX72" s="8">
        <f>LARGE(BX2:BX67,1)</f>
        <v>138</v>
      </c>
      <c r="BY72" s="8"/>
      <c r="BZ72" s="8"/>
      <c r="CA72" s="8">
        <f>LARGE(CA2:CA67,1)</f>
        <v>7</v>
      </c>
      <c r="CB72" s="8">
        <f>LARGE(CB2:CB67,1)</f>
        <v>130</v>
      </c>
      <c r="CC72" s="8"/>
      <c r="CD72" s="8"/>
      <c r="CE72" s="8">
        <f>LARGE(CE2:CE67,1)</f>
        <v>6</v>
      </c>
      <c r="CF72" s="8">
        <f>LARGE(CF2:CF67,1)</f>
        <v>400</v>
      </c>
      <c r="CG72" s="8"/>
      <c r="CH72" s="8"/>
      <c r="CI72" s="8">
        <f>LARGE(CI2:CI67,1)</f>
        <v>13</v>
      </c>
      <c r="CJ72" s="8">
        <f>LARGE(CJ2:CJ67,1)</f>
        <v>145</v>
      </c>
      <c r="CK72" s="8"/>
      <c r="CL72" s="8"/>
      <c r="CM72" s="8">
        <f>LARGE(CM2:CM67,1)</f>
        <v>7</v>
      </c>
      <c r="CN72" s="8">
        <f>LARGE(CN2:CN67,1)</f>
        <v>173</v>
      </c>
      <c r="CO72" s="8"/>
      <c r="CP72" s="8"/>
      <c r="CQ72" s="8"/>
      <c r="CR72" s="8">
        <f>LARGE(CR2:CR67,1)</f>
        <v>8</v>
      </c>
      <c r="CS72" s="8">
        <f>LARGE(CS2:CS67,1)</f>
        <v>300</v>
      </c>
      <c r="CT72" s="8"/>
      <c r="CU72" s="8"/>
      <c r="CV72" s="8"/>
      <c r="CW72" s="8">
        <f>LARGE(CW2:CW67,1)</f>
        <v>18</v>
      </c>
      <c r="CX72" s="8">
        <f>LARGE(CX2:CX67,1)</f>
        <v>303</v>
      </c>
      <c r="CY72" s="8"/>
      <c r="CZ72" s="8"/>
      <c r="DA72" s="8"/>
      <c r="DB72" s="8">
        <f>LARGE(DB2:DB67,1)</f>
        <v>10</v>
      </c>
      <c r="DC72" s="8">
        <f>LARGE(DC2:DC67,1)</f>
        <v>624</v>
      </c>
      <c r="DD72" s="8"/>
      <c r="DE72" s="8"/>
      <c r="DF72" s="8"/>
      <c r="DG72" s="8"/>
      <c r="DH72" s="8"/>
      <c r="DI72" s="8"/>
      <c r="DJ72" s="8"/>
      <c r="DK72" s="8"/>
      <c r="DL72" s="8"/>
      <c r="DM72" s="8"/>
      <c r="DN72" s="8"/>
      <c r="DO72" s="8"/>
      <c r="DP72" s="8"/>
      <c r="DQ72" s="8"/>
      <c r="DR72" s="8"/>
      <c r="DS72" s="8"/>
      <c r="DT72" s="8"/>
      <c r="DU72" s="8"/>
      <c r="DV72" s="8">
        <f>LARGE(DV2:DV67,1)</f>
        <v>100</v>
      </c>
      <c r="DW72" s="23"/>
    </row>
    <row r="73" spans="1:136" x14ac:dyDescent="0.25">
      <c r="A73" s="24" t="s">
        <v>459</v>
      </c>
      <c r="B73" s="9"/>
      <c r="C73" s="9"/>
      <c r="D73" s="9"/>
      <c r="E73" s="9"/>
      <c r="F73" s="9">
        <f>COUNTIF(F2:F67,"yes")</f>
        <v>28</v>
      </c>
      <c r="G73" s="9"/>
      <c r="H73" s="9"/>
      <c r="I73" s="9"/>
      <c r="J73" s="9"/>
      <c r="K73" s="9"/>
      <c r="L73" s="9">
        <f>COUNTIF(L2:L67,"yes")</f>
        <v>10</v>
      </c>
      <c r="M73" s="9"/>
      <c r="N73" s="9"/>
      <c r="O73" s="9"/>
      <c r="P73" s="9"/>
      <c r="Q73" s="9"/>
      <c r="R73" s="9">
        <f>COUNTIF(R2:R67,"yes")</f>
        <v>13</v>
      </c>
      <c r="S73" s="9"/>
      <c r="T73" s="9"/>
      <c r="U73" s="9"/>
      <c r="V73" s="9"/>
      <c r="W73" s="9"/>
      <c r="X73" s="9">
        <f>COUNTIF(X2:X67,"yes")</f>
        <v>4</v>
      </c>
      <c r="Y73" s="9"/>
      <c r="Z73" s="9"/>
      <c r="AA73" s="9"/>
      <c r="AB73" s="9"/>
      <c r="AC73" s="9"/>
      <c r="AD73" s="9">
        <f>COUNTIF(AD2:AD67,"yes")</f>
        <v>18</v>
      </c>
      <c r="AE73" s="9"/>
      <c r="AF73" s="9"/>
      <c r="AG73" s="9"/>
      <c r="AH73" s="9"/>
      <c r="AI73" s="9"/>
      <c r="AJ73" s="9"/>
      <c r="AK73" s="9"/>
      <c r="AL73" s="9"/>
      <c r="AM73" s="9"/>
      <c r="AN73" s="9">
        <f>COUNTIF(AN2:AN67,"yes")</f>
        <v>50</v>
      </c>
      <c r="AO73" s="9"/>
      <c r="AP73" s="9"/>
      <c r="AQ73" s="9"/>
      <c r="AR73" s="9"/>
      <c r="AS73" s="9"/>
      <c r="AT73" s="9"/>
      <c r="AU73" s="9"/>
      <c r="AV73" s="9"/>
      <c r="AW73" s="9"/>
      <c r="AX73" s="9"/>
      <c r="AY73" s="9"/>
      <c r="AZ73" s="9">
        <f>COUNTIF(AZ2:AZ67,"yes")</f>
        <v>56</v>
      </c>
      <c r="BA73" s="9">
        <f>COUNTIF(BA2:BA67,"yes")</f>
        <v>48</v>
      </c>
      <c r="BB73" s="9"/>
      <c r="BC73" s="9"/>
      <c r="BD73" s="9"/>
      <c r="BE73" s="9">
        <f>COUNTIF(BE2:BE67,"yes")</f>
        <v>29</v>
      </c>
      <c r="BF73" s="9"/>
      <c r="BG73" s="9"/>
      <c r="BH73" s="9"/>
      <c r="BI73" s="9">
        <f>COUNTIF(BI2:BI67,"yes")</f>
        <v>31</v>
      </c>
      <c r="BJ73" s="9"/>
      <c r="BK73" s="9"/>
      <c r="BL73" s="9"/>
      <c r="BM73" s="9">
        <f>COUNTIF(BM2:BM67,"yes")</f>
        <v>20</v>
      </c>
      <c r="BN73" s="9"/>
      <c r="BO73" s="9"/>
      <c r="BP73" s="9"/>
      <c r="BQ73" s="9">
        <f>COUNTIF(BQ2:BQ67,"yes")</f>
        <v>9</v>
      </c>
      <c r="BR73" s="9"/>
      <c r="BS73" s="9"/>
      <c r="BT73" s="9"/>
      <c r="BU73" s="9"/>
      <c r="BV73" s="9">
        <f>COUNTIF(BV2:BV67,"yes")</f>
        <v>46</v>
      </c>
      <c r="BW73" s="9"/>
      <c r="BX73" s="9"/>
      <c r="BY73" s="9"/>
      <c r="BZ73" s="9">
        <f>COUNTIF(BZ2:BZ67,"yes")</f>
        <v>16</v>
      </c>
      <c r="CA73" s="9"/>
      <c r="CB73" s="9"/>
      <c r="CC73" s="9"/>
      <c r="CD73" s="9">
        <f>COUNTIF(CD2:CD67,"yes")</f>
        <v>22</v>
      </c>
      <c r="CE73" s="9"/>
      <c r="CF73" s="9"/>
      <c r="CG73" s="9"/>
      <c r="CH73" s="9">
        <f>COUNTIF(CH2:CH67,"yes")</f>
        <v>20</v>
      </c>
      <c r="CI73" s="9"/>
      <c r="CJ73" s="9"/>
      <c r="CK73" s="9"/>
      <c r="CL73" s="9">
        <f>COUNTIF(CL2:CL67,"yes")</f>
        <v>13</v>
      </c>
      <c r="CM73" s="9"/>
      <c r="CN73" s="9"/>
      <c r="CO73" s="9"/>
      <c r="CP73" s="9">
        <f>COUNTIF(CP2:CP67,"yes")</f>
        <v>24</v>
      </c>
      <c r="CQ73" s="9"/>
      <c r="CR73" s="9"/>
      <c r="CS73" s="9"/>
      <c r="CT73" s="9"/>
      <c r="CU73" s="9">
        <f>COUNTIF(CU2:CU67,"yes")</f>
        <v>15</v>
      </c>
      <c r="CV73" s="9"/>
      <c r="CW73" s="9"/>
      <c r="CX73" s="9"/>
      <c r="CY73" s="9"/>
      <c r="CZ73" s="9">
        <f>COUNTIF(CZ2:CZ67,"yes")</f>
        <v>9</v>
      </c>
      <c r="DA73" s="9"/>
      <c r="DB73" s="9"/>
      <c r="DC73" s="9"/>
      <c r="DD73" s="9"/>
      <c r="DE73" s="9">
        <f>COUNTIF(DE2:DE67,"arrest*")</f>
        <v>62</v>
      </c>
      <c r="DF73" s="9">
        <f>COUNTIF(DF2:DF67,"Attending*")</f>
        <v>56</v>
      </c>
      <c r="DG73" s="9">
        <f>COUNTIF(DG2:DG67,"computing*")</f>
        <v>43</v>
      </c>
      <c r="DH73" s="9">
        <f>COUNTIF(DH2:DH67,"courthouse*")</f>
        <v>13</v>
      </c>
      <c r="DI73" s="9">
        <f>COUNTIF(DI2:DI67,"CRN*")</f>
        <v>29</v>
      </c>
      <c r="DJ73" s="9">
        <f>COUNTIF(DJ2:DJ67,"Departmental*")</f>
        <v>55</v>
      </c>
      <c r="DK73" s="9">
        <f>COUNTIF(DK2:DK67,"DNA*")</f>
        <v>59</v>
      </c>
      <c r="DL73" s="9">
        <f>COUNTIF(DL2:DL67,"Drug*")</f>
        <v>60</v>
      </c>
      <c r="DM73" s="9">
        <f>COUNTIF(DM2:DM67,"Duty*")</f>
        <v>40</v>
      </c>
      <c r="DN73" s="9">
        <f>COUNTIF(DN2:DN67,"Facilitating*")</f>
        <v>27</v>
      </c>
      <c r="DO73" s="9">
        <f>COUNTIF(DO2:DO67,"Intakes*")</f>
        <v>58</v>
      </c>
      <c r="DP73" s="9">
        <f>COUNTIF(DP2:DP67,"Office*")</f>
        <v>13</v>
      </c>
      <c r="DQ73" s="9">
        <f>COUNTIF(DQ2:DQ67,"Parole*")</f>
        <v>55</v>
      </c>
      <c r="DR73" s="9">
        <f>COUNTIF(DR2:DR67,"Sorna*")</f>
        <v>55</v>
      </c>
      <c r="DS73" s="9">
        <f>COUNTIF(DS2:DS67,"Transports*")</f>
        <v>45</v>
      </c>
      <c r="DT73" s="9">
        <f>COUNTIF(DT2:DT67,"Writing*")</f>
        <v>58</v>
      </c>
      <c r="DU73" s="9"/>
      <c r="DV73" s="9"/>
      <c r="DW73" s="25"/>
    </row>
    <row r="74" spans="1:136" x14ac:dyDescent="0.25">
      <c r="A74" s="26" t="s">
        <v>460</v>
      </c>
      <c r="B74" s="78"/>
      <c r="C74" s="78"/>
      <c r="D74" s="78"/>
      <c r="E74" s="78"/>
      <c r="F74" s="78">
        <f>COUNTIF(F2:F67,"no")</f>
        <v>38</v>
      </c>
      <c r="G74" s="78"/>
      <c r="H74" s="78"/>
      <c r="I74" s="78"/>
      <c r="J74" s="78"/>
      <c r="K74" s="78"/>
      <c r="L74" s="78">
        <f>COUNTIF(L2:L67,"no")</f>
        <v>56</v>
      </c>
      <c r="M74" s="78"/>
      <c r="N74" s="78"/>
      <c r="O74" s="78"/>
      <c r="P74" s="78"/>
      <c r="Q74" s="78"/>
      <c r="R74" s="78">
        <f>COUNTIF(R2:R67,"no")</f>
        <v>53</v>
      </c>
      <c r="S74" s="78"/>
      <c r="T74" s="78"/>
      <c r="U74" s="78"/>
      <c r="V74" s="78"/>
      <c r="W74" s="78"/>
      <c r="X74" s="78">
        <f>COUNTIF(X2:X67,"no")</f>
        <v>62</v>
      </c>
      <c r="Y74" s="78"/>
      <c r="Z74" s="78"/>
      <c r="AA74" s="78"/>
      <c r="AB74" s="78"/>
      <c r="AC74" s="78"/>
      <c r="AD74" s="78">
        <f>COUNTIF(AD2:AD67,"no")</f>
        <v>48</v>
      </c>
      <c r="AE74" s="78"/>
      <c r="AF74" s="78"/>
      <c r="AG74" s="78"/>
      <c r="AH74" s="78"/>
      <c r="AI74" s="78"/>
      <c r="AJ74" s="78"/>
      <c r="AK74" s="78"/>
      <c r="AL74" s="78"/>
      <c r="AM74" s="78"/>
      <c r="AN74" s="78">
        <f>COUNTIF(AN2:AN67,"no")</f>
        <v>16</v>
      </c>
      <c r="AO74" s="78"/>
      <c r="AP74" s="78"/>
      <c r="AQ74" s="78"/>
      <c r="AR74" s="78"/>
      <c r="AS74" s="78"/>
      <c r="AT74" s="78"/>
      <c r="AU74" s="78"/>
      <c r="AV74" s="78"/>
      <c r="AW74" s="78"/>
      <c r="AX74" s="78"/>
      <c r="AY74" s="78"/>
      <c r="AZ74" s="78">
        <f>COUNTIF(AZ2:AZ67,"no")</f>
        <v>10</v>
      </c>
      <c r="BA74" s="78">
        <f>COUNTIF(BA2:BA67,"no")</f>
        <v>8</v>
      </c>
      <c r="BB74" s="78"/>
      <c r="BC74" s="78"/>
      <c r="BD74" s="78"/>
      <c r="BE74" s="78">
        <f>COUNTIF(BE2:BE67,"no")</f>
        <v>27</v>
      </c>
      <c r="BF74" s="78"/>
      <c r="BG74" s="78"/>
      <c r="BH74" s="78"/>
      <c r="BI74" s="78">
        <f>COUNTIF(BI2:BI67,"no")</f>
        <v>25</v>
      </c>
      <c r="BJ74" s="78"/>
      <c r="BK74" s="78"/>
      <c r="BL74" s="78"/>
      <c r="BM74" s="78">
        <f>COUNTIF(BM2:BM67,"no")</f>
        <v>36</v>
      </c>
      <c r="BN74" s="78"/>
      <c r="BO74" s="78"/>
      <c r="BP74" s="78"/>
      <c r="BQ74" s="78">
        <f>COUNTIF(BQ2:BQ67,"no")</f>
        <v>47</v>
      </c>
      <c r="BR74" s="78"/>
      <c r="BS74" s="78"/>
      <c r="BT74" s="78"/>
      <c r="BU74" s="78"/>
      <c r="BV74" s="78">
        <f>COUNTIF(BV2:BV67,"no")</f>
        <v>20</v>
      </c>
      <c r="BW74" s="78"/>
      <c r="BX74" s="78"/>
      <c r="BY74" s="78"/>
      <c r="BZ74" s="78">
        <f>COUNTIF(BZ2:BZ67,"no")</f>
        <v>50</v>
      </c>
      <c r="CA74" s="78"/>
      <c r="CB74" s="78"/>
      <c r="CC74" s="78"/>
      <c r="CD74" s="78">
        <f>COUNTIF(CD2:CD67,"no")</f>
        <v>44</v>
      </c>
      <c r="CE74" s="78"/>
      <c r="CF74" s="78"/>
      <c r="CG74" s="78"/>
      <c r="CH74" s="78">
        <f>COUNTIF(CH2:CH67,"no")</f>
        <v>46</v>
      </c>
      <c r="CI74" s="78"/>
      <c r="CJ74" s="78"/>
      <c r="CK74" s="78"/>
      <c r="CL74" s="78">
        <f>COUNTIF(CL2:CL67,"no")</f>
        <v>53</v>
      </c>
      <c r="CM74" s="78"/>
      <c r="CN74" s="78"/>
      <c r="CO74" s="78"/>
      <c r="CP74" s="78">
        <f>COUNTIF(CP2:CP67,"no")</f>
        <v>42</v>
      </c>
      <c r="CQ74" s="78"/>
      <c r="CR74" s="78"/>
      <c r="CS74" s="78"/>
      <c r="CT74" s="78"/>
      <c r="CU74" s="78">
        <f>COUNTIF(CU2:CU67,"no")</f>
        <v>9</v>
      </c>
      <c r="CV74" s="78"/>
      <c r="CW74" s="78"/>
      <c r="CX74" s="78"/>
      <c r="CY74" s="78"/>
      <c r="CZ74" s="78">
        <f>COUNTIF(CZ2:CZ67,"no")</f>
        <v>5</v>
      </c>
      <c r="DA74" s="78"/>
      <c r="DB74" s="78"/>
      <c r="DC74" s="78"/>
      <c r="DD74" s="78"/>
      <c r="DE74" s="78">
        <f t="shared" ref="DE74:DT74" si="4">65-DE73</f>
        <v>3</v>
      </c>
      <c r="DF74" s="78">
        <f t="shared" si="4"/>
        <v>9</v>
      </c>
      <c r="DG74" s="78">
        <f t="shared" si="4"/>
        <v>22</v>
      </c>
      <c r="DH74" s="78">
        <f t="shared" si="4"/>
        <v>52</v>
      </c>
      <c r="DI74" s="78">
        <f t="shared" si="4"/>
        <v>36</v>
      </c>
      <c r="DJ74" s="78">
        <f t="shared" si="4"/>
        <v>10</v>
      </c>
      <c r="DK74" s="78">
        <f t="shared" si="4"/>
        <v>6</v>
      </c>
      <c r="DL74" s="78">
        <f t="shared" si="4"/>
        <v>5</v>
      </c>
      <c r="DM74" s="78">
        <f t="shared" si="4"/>
        <v>25</v>
      </c>
      <c r="DN74" s="78">
        <f t="shared" si="4"/>
        <v>38</v>
      </c>
      <c r="DO74" s="78">
        <f t="shared" si="4"/>
        <v>7</v>
      </c>
      <c r="DP74" s="78">
        <f t="shared" si="4"/>
        <v>52</v>
      </c>
      <c r="DQ74" s="78">
        <f t="shared" si="4"/>
        <v>10</v>
      </c>
      <c r="DR74" s="78">
        <f t="shared" si="4"/>
        <v>10</v>
      </c>
      <c r="DS74" s="78">
        <f t="shared" si="4"/>
        <v>20</v>
      </c>
      <c r="DT74" s="78">
        <f t="shared" si="4"/>
        <v>7</v>
      </c>
      <c r="DU74" s="78"/>
      <c r="DV74" s="78"/>
      <c r="DW74" s="79"/>
    </row>
    <row r="75" spans="1:136" x14ac:dyDescent="0.25">
      <c r="A75" s="80" t="s">
        <v>473</v>
      </c>
      <c r="B75" s="81"/>
      <c r="C75" s="81"/>
      <c r="D75" s="81"/>
      <c r="E75" s="81"/>
      <c r="F75" s="81">
        <f>F73/(F73+F74)</f>
        <v>0.42424242424242425</v>
      </c>
      <c r="G75" s="81"/>
      <c r="H75" s="81"/>
      <c r="I75" s="81"/>
      <c r="J75" s="81"/>
      <c r="K75" s="81"/>
      <c r="L75" s="81">
        <f>L73/(L73+L74)</f>
        <v>0.15151515151515152</v>
      </c>
      <c r="M75" s="81"/>
      <c r="N75" s="81"/>
      <c r="O75" s="81"/>
      <c r="P75" s="81"/>
      <c r="Q75" s="81"/>
      <c r="R75" s="81">
        <f>R73/(R73+R74)</f>
        <v>0.19696969696969696</v>
      </c>
      <c r="S75" s="81"/>
      <c r="T75" s="81"/>
      <c r="U75" s="81"/>
      <c r="V75" s="81"/>
      <c r="W75" s="81"/>
      <c r="X75" s="81">
        <f>X73/(X73+X74)</f>
        <v>6.0606060606060608E-2</v>
      </c>
      <c r="Y75" s="81"/>
      <c r="Z75" s="81"/>
      <c r="AA75" s="81"/>
      <c r="AB75" s="81"/>
      <c r="AC75" s="81"/>
      <c r="AD75" s="81">
        <f>AD73/(AD73+AD74)</f>
        <v>0.27272727272727271</v>
      </c>
      <c r="AE75" s="81"/>
      <c r="AF75" s="81"/>
      <c r="AG75" s="81"/>
      <c r="AH75" s="81"/>
      <c r="AI75" s="81"/>
      <c r="AJ75" s="81"/>
      <c r="AK75" s="81"/>
      <c r="AL75" s="81"/>
      <c r="AM75" s="81"/>
      <c r="AN75" s="81">
        <f>AN73/(AN73+AN74)</f>
        <v>0.75757575757575757</v>
      </c>
      <c r="AO75" s="81"/>
      <c r="AP75" s="81"/>
      <c r="AQ75" s="81"/>
      <c r="AR75" s="81"/>
      <c r="AS75" s="81"/>
      <c r="AT75" s="81"/>
      <c r="AU75" s="81"/>
      <c r="AV75" s="81"/>
      <c r="AW75" s="81"/>
      <c r="AX75" s="81"/>
      <c r="AY75" s="81"/>
      <c r="AZ75" s="81">
        <f>AZ73/(AZ73+AZ74)</f>
        <v>0.84848484848484851</v>
      </c>
      <c r="BA75" s="81">
        <f>BA73/(BA73+BA74)</f>
        <v>0.8571428571428571</v>
      </c>
      <c r="BB75" s="81"/>
      <c r="BC75" s="81"/>
      <c r="BD75" s="81"/>
      <c r="BE75" s="81">
        <f>BE73/(BE73+BE74)</f>
        <v>0.5178571428571429</v>
      </c>
      <c r="BF75" s="81"/>
      <c r="BG75" s="81"/>
      <c r="BH75" s="81"/>
      <c r="BI75" s="81">
        <f>BI73/(BI73+BI74)</f>
        <v>0.5535714285714286</v>
      </c>
      <c r="BJ75" s="81"/>
      <c r="BK75" s="81"/>
      <c r="BL75" s="81"/>
      <c r="BM75" s="81">
        <f>BM73/(BM73+BM74)</f>
        <v>0.35714285714285715</v>
      </c>
      <c r="BN75" s="81"/>
      <c r="BO75" s="81"/>
      <c r="BP75" s="81"/>
      <c r="BQ75" s="81">
        <f>BQ73/(BQ73+BQ74)</f>
        <v>0.16071428571428573</v>
      </c>
      <c r="BR75" s="81"/>
      <c r="BS75" s="81"/>
      <c r="BT75" s="81"/>
      <c r="BU75" s="81"/>
      <c r="BV75" s="81">
        <f>BV73/(BV73+BV74)</f>
        <v>0.69696969696969702</v>
      </c>
      <c r="BW75" s="81"/>
      <c r="BX75" s="81"/>
      <c r="BY75" s="81"/>
      <c r="BZ75" s="81">
        <f>BZ73/(BZ73+BZ74)</f>
        <v>0.24242424242424243</v>
      </c>
      <c r="CA75" s="81"/>
      <c r="CB75" s="81"/>
      <c r="CC75" s="81"/>
      <c r="CD75" s="81">
        <f>CD73/(CD73+CD74)</f>
        <v>0.33333333333333331</v>
      </c>
      <c r="CE75" s="81"/>
      <c r="CF75" s="81"/>
      <c r="CG75" s="81"/>
      <c r="CH75" s="81">
        <f>CH73/(CH73+CH74)</f>
        <v>0.30303030303030304</v>
      </c>
      <c r="CI75" s="81"/>
      <c r="CJ75" s="81"/>
      <c r="CK75" s="81"/>
      <c r="CL75" s="81">
        <f>CL73/(CL73+CL74)</f>
        <v>0.19696969696969696</v>
      </c>
      <c r="CM75" s="81"/>
      <c r="CN75" s="81"/>
      <c r="CO75" s="81"/>
      <c r="CP75" s="81">
        <f>CP73/(CP73+CP74)</f>
        <v>0.36363636363636365</v>
      </c>
      <c r="CQ75" s="81"/>
      <c r="CR75" s="81"/>
      <c r="CS75" s="81"/>
      <c r="CT75" s="81"/>
      <c r="CU75" s="81">
        <f>CU73/(CU73+CU74)</f>
        <v>0.625</v>
      </c>
      <c r="CV75" s="81"/>
      <c r="CW75" s="81"/>
      <c r="CX75" s="81"/>
      <c r="CY75" s="81"/>
      <c r="CZ75" s="81">
        <f>CZ73/(CZ73+CZ74)</f>
        <v>0.6428571428571429</v>
      </c>
      <c r="DA75" s="81"/>
      <c r="DB75" s="81"/>
      <c r="DC75" s="81"/>
      <c r="DD75" s="81"/>
      <c r="DE75" s="81">
        <f t="shared" ref="DE75:DT75" si="5">DE73/(DE73+DE74)</f>
        <v>0.9538461538461539</v>
      </c>
      <c r="DF75" s="81">
        <f t="shared" si="5"/>
        <v>0.86153846153846159</v>
      </c>
      <c r="DG75" s="81">
        <f t="shared" si="5"/>
        <v>0.66153846153846152</v>
      </c>
      <c r="DH75" s="81">
        <f t="shared" si="5"/>
        <v>0.2</v>
      </c>
      <c r="DI75" s="81">
        <f t="shared" si="5"/>
        <v>0.44615384615384618</v>
      </c>
      <c r="DJ75" s="81">
        <f t="shared" si="5"/>
        <v>0.84615384615384615</v>
      </c>
      <c r="DK75" s="81">
        <f t="shared" si="5"/>
        <v>0.90769230769230769</v>
      </c>
      <c r="DL75" s="81">
        <f t="shared" si="5"/>
        <v>0.92307692307692313</v>
      </c>
      <c r="DM75" s="81">
        <f t="shared" si="5"/>
        <v>0.61538461538461542</v>
      </c>
      <c r="DN75" s="81">
        <f t="shared" si="5"/>
        <v>0.41538461538461541</v>
      </c>
      <c r="DO75" s="81">
        <f t="shared" si="5"/>
        <v>0.89230769230769236</v>
      </c>
      <c r="DP75" s="81">
        <f>DP73/(DP73+DP74)</f>
        <v>0.2</v>
      </c>
      <c r="DQ75" s="81">
        <f>DQ73/(DQ73+DQ74)</f>
        <v>0.84615384615384615</v>
      </c>
      <c r="DR75" s="81">
        <f t="shared" si="5"/>
        <v>0.84615384615384615</v>
      </c>
      <c r="DS75" s="81">
        <f t="shared" si="5"/>
        <v>0.69230769230769229</v>
      </c>
      <c r="DT75" s="81">
        <f t="shared" si="5"/>
        <v>0.89230769230769236</v>
      </c>
      <c r="DU75" s="81"/>
      <c r="DV75" s="81"/>
      <c r="DW75" s="82"/>
    </row>
    <row r="76" spans="1:136" ht="30" x14ac:dyDescent="0.25">
      <c r="A76" s="38" t="s">
        <v>472</v>
      </c>
      <c r="B76" s="83"/>
      <c r="C76" s="83"/>
      <c r="D76" s="83"/>
      <c r="E76" s="83"/>
      <c r="F76" s="83"/>
      <c r="G76" s="83"/>
      <c r="H76" s="83">
        <f>COUNTIF(H2:H67,"&lt;201")</f>
        <v>10</v>
      </c>
      <c r="I76" s="83"/>
      <c r="J76" s="83"/>
      <c r="K76" s="83"/>
      <c r="L76" s="83"/>
      <c r="M76" s="83"/>
      <c r="N76" s="84">
        <f>COUNTIF(N2:N67,"&lt;51")</f>
        <v>2</v>
      </c>
      <c r="O76" s="83"/>
      <c r="P76" s="83"/>
      <c r="Q76" s="83"/>
      <c r="R76" s="83"/>
      <c r="S76" s="83"/>
      <c r="T76" s="83">
        <f>COUNTIF(T2:T67,"&lt;51")</f>
        <v>9</v>
      </c>
      <c r="U76" s="83"/>
      <c r="V76" s="83"/>
      <c r="W76" s="83"/>
      <c r="X76" s="83"/>
      <c r="Y76" s="83"/>
      <c r="Z76" s="83">
        <f>COUNTIF(Z2:Z67,"&lt;21")</f>
        <v>2</v>
      </c>
      <c r="AA76" s="83"/>
      <c r="AB76" s="83"/>
      <c r="AC76" s="83"/>
      <c r="AD76" s="83"/>
      <c r="AE76" s="83"/>
      <c r="AF76" s="83">
        <f>COUNTIF(AF2:AF67,"&lt;51")</f>
        <v>5</v>
      </c>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5"/>
    </row>
    <row r="77" spans="1:136" x14ac:dyDescent="0.25">
      <c r="A77" s="38" t="s">
        <v>475</v>
      </c>
      <c r="B77" s="83"/>
      <c r="C77" s="83"/>
      <c r="D77" s="83"/>
      <c r="E77" s="83"/>
      <c r="F77" s="83"/>
      <c r="G77" s="83"/>
      <c r="H77" s="86">
        <f>COUNTA(A2:A67)</f>
        <v>66</v>
      </c>
      <c r="I77" s="83"/>
      <c r="J77" s="83"/>
      <c r="K77" s="83"/>
      <c r="L77" s="83"/>
      <c r="M77" s="83"/>
      <c r="N77" s="84">
        <f>COUNTA(A2:A67)</f>
        <v>66</v>
      </c>
      <c r="O77" s="83"/>
      <c r="P77" s="83"/>
      <c r="Q77" s="83"/>
      <c r="R77" s="83"/>
      <c r="S77" s="83"/>
      <c r="T77" s="83">
        <f>COUNTA(A2:A67)</f>
        <v>66</v>
      </c>
      <c r="U77" s="83"/>
      <c r="V77" s="83"/>
      <c r="W77" s="83"/>
      <c r="X77" s="83"/>
      <c r="Y77" s="83"/>
      <c r="Z77" s="83">
        <f>COUNTA(A2:A67)</f>
        <v>66</v>
      </c>
      <c r="AA77" s="83"/>
      <c r="AB77" s="83"/>
      <c r="AC77" s="83"/>
      <c r="AD77" s="83"/>
      <c r="AE77" s="83"/>
      <c r="AF77" s="83">
        <f>COUNTA(A2:A67)</f>
        <v>66</v>
      </c>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5"/>
    </row>
    <row r="78" spans="1:136" ht="45.75" thickBot="1" x14ac:dyDescent="0.3">
      <c r="A78" s="40" t="s">
        <v>474</v>
      </c>
      <c r="B78" s="87"/>
      <c r="C78" s="87"/>
      <c r="D78" s="87"/>
      <c r="E78" s="87"/>
      <c r="F78" s="87"/>
      <c r="G78" s="87"/>
      <c r="H78" s="87">
        <f>H76/H77</f>
        <v>0.15151515151515152</v>
      </c>
      <c r="I78" s="87"/>
      <c r="J78" s="87"/>
      <c r="K78" s="87"/>
      <c r="L78" s="87"/>
      <c r="M78" s="87"/>
      <c r="N78" s="87">
        <f>N76/N77</f>
        <v>3.0303030303030304E-2</v>
      </c>
      <c r="O78" s="87"/>
      <c r="P78" s="87"/>
      <c r="Q78" s="87"/>
      <c r="R78" s="87"/>
      <c r="S78" s="87"/>
      <c r="T78" s="87">
        <f>T76/T77</f>
        <v>0.13636363636363635</v>
      </c>
      <c r="U78" s="87"/>
      <c r="V78" s="87"/>
      <c r="W78" s="87"/>
      <c r="X78" s="87"/>
      <c r="Y78" s="87"/>
      <c r="Z78" s="87">
        <f>Z76/Z77</f>
        <v>3.0303030303030304E-2</v>
      </c>
      <c r="AA78" s="87"/>
      <c r="AB78" s="87"/>
      <c r="AC78" s="87"/>
      <c r="AD78" s="87"/>
      <c r="AE78" s="87"/>
      <c r="AF78" s="87">
        <f>AF76/AF77</f>
        <v>7.575757575757576E-2</v>
      </c>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8"/>
    </row>
    <row r="80" spans="1:136" x14ac:dyDescent="0.25">
      <c r="E80" s="89"/>
    </row>
  </sheetData>
  <sheetProtection algorithmName="SHA-512" hashValue="MKvdR/p3giXaw/HikT4CLjcki0uJYe7RPA7EO7VW3tgcVRgItP1iE86KLpb2yx5EaEgkd1W2gWsSd43Gcq0wgQ==" saltValue="BWT4ObYAVRfkAlTxigeA9Q==" spinCount="100000" sheet="1" objects="1" scenarios="1"/>
  <sortState xmlns:xlrd2="http://schemas.microsoft.com/office/spreadsheetml/2017/richdata2" ref="A2:DW67">
    <sortCondition ref="A2:A67"/>
  </sortState>
  <pageMargins left="0.7" right="0.7" top="0.75" bottom="0.75" header="0.3" footer="0.3"/>
  <pageSetup paperSize="5" scale="26" fitToWidth="0" fitToHeight="2" orientation="landscape"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990F-F395-4855-9F0B-3B0C99D9A122}">
  <dimension ref="A1:EE18"/>
  <sheetViews>
    <sheetView workbookViewId="0">
      <pane xSplit="1" ySplit="1" topLeftCell="B6"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4" t="s">
        <v>306</v>
      </c>
      <c r="B2" s="2">
        <v>8</v>
      </c>
      <c r="C2" s="2">
        <v>72</v>
      </c>
      <c r="D2" s="2">
        <v>2</v>
      </c>
      <c r="E2" s="45">
        <f t="shared" ref="E2:E7" si="0">C2/D2</f>
        <v>36</v>
      </c>
      <c r="F2" s="2" t="s">
        <v>114</v>
      </c>
      <c r="G2" s="2"/>
      <c r="H2" s="2"/>
      <c r="I2" s="2"/>
      <c r="J2" s="2"/>
      <c r="K2" s="2"/>
      <c r="L2" s="2" t="s">
        <v>114</v>
      </c>
      <c r="M2" s="2"/>
      <c r="N2" s="2"/>
      <c r="O2" s="2"/>
      <c r="P2" s="2"/>
      <c r="Q2" s="2"/>
      <c r="R2" s="2" t="s">
        <v>114</v>
      </c>
      <c r="S2" s="2"/>
      <c r="T2" s="2"/>
      <c r="U2" s="2"/>
      <c r="V2" s="2"/>
      <c r="W2" s="2"/>
      <c r="X2" s="2" t="s">
        <v>114</v>
      </c>
      <c r="Y2" s="2"/>
      <c r="Z2" s="2"/>
      <c r="AA2" s="2"/>
      <c r="AB2" s="2"/>
      <c r="AC2" s="2"/>
      <c r="AD2" s="2" t="s">
        <v>114</v>
      </c>
      <c r="AE2" s="2"/>
      <c r="AF2" s="2"/>
      <c r="AG2" s="2"/>
      <c r="AH2" s="2"/>
      <c r="AI2" s="2"/>
      <c r="AJ2" s="2"/>
      <c r="AK2" s="2"/>
      <c r="AL2" s="2"/>
      <c r="AM2" s="2"/>
      <c r="AN2" s="2" t="s">
        <v>115</v>
      </c>
      <c r="AO2" s="2">
        <v>2</v>
      </c>
      <c r="AP2" s="2">
        <v>50</v>
      </c>
      <c r="AQ2" s="2" t="s">
        <v>116</v>
      </c>
      <c r="AR2" s="2"/>
      <c r="AS2" s="2" t="s">
        <v>117</v>
      </c>
      <c r="AT2" s="2"/>
      <c r="AU2" s="2" t="s">
        <v>136</v>
      </c>
      <c r="AV2" s="2"/>
      <c r="AW2" s="2" t="s">
        <v>136</v>
      </c>
      <c r="AX2" s="2"/>
      <c r="AY2" s="2"/>
      <c r="AZ2" s="2" t="s">
        <v>114</v>
      </c>
      <c r="BA2" s="2"/>
      <c r="BB2" s="2"/>
      <c r="BC2" s="2"/>
      <c r="BD2" s="2"/>
      <c r="BE2" s="2"/>
      <c r="BF2" s="2"/>
      <c r="BG2" s="2"/>
      <c r="BH2" s="2"/>
      <c r="BI2" s="2"/>
      <c r="BJ2" s="2"/>
      <c r="BK2" s="2"/>
      <c r="BL2" s="2"/>
      <c r="BM2" s="2"/>
      <c r="BN2" s="2"/>
      <c r="BO2" s="2"/>
      <c r="BP2" s="2"/>
      <c r="BQ2" s="2"/>
      <c r="BR2" s="2"/>
      <c r="BS2" s="2"/>
      <c r="BT2" s="2"/>
      <c r="BU2" s="2"/>
      <c r="BV2" s="2" t="s">
        <v>114</v>
      </c>
      <c r="BW2" s="2"/>
      <c r="BX2" s="2"/>
      <c r="BY2" s="2"/>
      <c r="BZ2" s="2" t="s">
        <v>114</v>
      </c>
      <c r="CA2" s="2"/>
      <c r="CB2" s="2"/>
      <c r="CC2" s="2"/>
      <c r="CD2" s="2" t="s">
        <v>114</v>
      </c>
      <c r="CE2" s="2"/>
      <c r="CF2" s="2"/>
      <c r="CG2" s="2"/>
      <c r="CH2" s="2" t="s">
        <v>114</v>
      </c>
      <c r="CI2" s="2"/>
      <c r="CJ2" s="2"/>
      <c r="CK2" s="2"/>
      <c r="CL2" s="2" t="s">
        <v>114</v>
      </c>
      <c r="CM2" s="2"/>
      <c r="CN2" s="2"/>
      <c r="CO2" s="2"/>
      <c r="CP2" s="2" t="s">
        <v>114</v>
      </c>
      <c r="CQ2" s="2"/>
      <c r="CR2" s="2"/>
      <c r="CS2" s="2"/>
      <c r="CT2" s="2"/>
      <c r="CU2" s="2"/>
      <c r="CV2" s="2"/>
      <c r="CW2" s="2"/>
      <c r="CX2" s="2"/>
      <c r="CY2" s="2"/>
      <c r="CZ2" s="2"/>
      <c r="DA2" s="2"/>
      <c r="DB2" s="2"/>
      <c r="DC2" s="2"/>
      <c r="DD2" s="2"/>
      <c r="DE2" s="2" t="s">
        <v>97</v>
      </c>
      <c r="DF2" s="2" t="s">
        <v>98</v>
      </c>
      <c r="DG2" s="2" t="s">
        <v>99</v>
      </c>
      <c r="DH2" s="2"/>
      <c r="DI2" s="2"/>
      <c r="DJ2" s="2"/>
      <c r="DK2" s="2" t="s">
        <v>103</v>
      </c>
      <c r="DL2" s="2" t="s">
        <v>104</v>
      </c>
      <c r="DM2" s="2"/>
      <c r="DN2" s="2"/>
      <c r="DO2" s="2" t="s">
        <v>107</v>
      </c>
      <c r="DP2" s="2" t="s">
        <v>108</v>
      </c>
      <c r="DQ2" s="2" t="s">
        <v>109</v>
      </c>
      <c r="DR2" s="2" t="s">
        <v>110</v>
      </c>
      <c r="DS2" s="2"/>
      <c r="DT2" s="2" t="s">
        <v>112</v>
      </c>
      <c r="DU2" s="2" t="s">
        <v>307</v>
      </c>
      <c r="DV2" s="2">
        <v>75</v>
      </c>
      <c r="DW2" s="2"/>
      <c r="DX2" s="73">
        <v>4380</v>
      </c>
      <c r="DY2" s="74">
        <v>396.2</v>
      </c>
      <c r="DZ2" s="74">
        <f t="shared" ref="DZ2:DZ7" si="1">DX2/DY2</f>
        <v>11.055022715800101</v>
      </c>
      <c r="EA2" s="75">
        <f t="shared" ref="EA2:EA7" si="2">DY2/D2</f>
        <v>198.1</v>
      </c>
      <c r="EB2" s="2" t="s">
        <v>116</v>
      </c>
      <c r="EC2" s="2" t="s">
        <v>117</v>
      </c>
      <c r="ED2" s="2" t="s">
        <v>136</v>
      </c>
      <c r="EE2" s="2" t="s">
        <v>136</v>
      </c>
    </row>
    <row r="3" spans="1:135" ht="105" x14ac:dyDescent="0.25">
      <c r="A3" s="34" t="s">
        <v>224</v>
      </c>
      <c r="B3" s="2">
        <v>8</v>
      </c>
      <c r="C3" s="2">
        <v>46</v>
      </c>
      <c r="D3" s="2">
        <v>3</v>
      </c>
      <c r="E3" s="45">
        <f t="shared" si="0"/>
        <v>15.333333333333334</v>
      </c>
      <c r="F3" s="2" t="s">
        <v>114</v>
      </c>
      <c r="G3" s="2"/>
      <c r="H3" s="2"/>
      <c r="I3" s="2"/>
      <c r="J3" s="2"/>
      <c r="K3" s="2"/>
      <c r="L3" s="2" t="s">
        <v>114</v>
      </c>
      <c r="M3" s="2"/>
      <c r="N3" s="2"/>
      <c r="O3" s="2"/>
      <c r="P3" s="2"/>
      <c r="Q3" s="2"/>
      <c r="R3" s="2" t="s">
        <v>114</v>
      </c>
      <c r="S3" s="2"/>
      <c r="T3" s="2"/>
      <c r="U3" s="2"/>
      <c r="V3" s="2"/>
      <c r="W3" s="2"/>
      <c r="X3" s="2" t="s">
        <v>114</v>
      </c>
      <c r="Y3" s="2"/>
      <c r="Z3" s="2"/>
      <c r="AA3" s="2"/>
      <c r="AB3" s="2"/>
      <c r="AC3" s="2"/>
      <c r="AD3" s="2" t="s">
        <v>114</v>
      </c>
      <c r="AE3" s="2"/>
      <c r="AF3" s="2"/>
      <c r="AG3" s="2"/>
      <c r="AH3" s="2"/>
      <c r="AI3" s="2"/>
      <c r="AJ3" s="2"/>
      <c r="AK3" s="2"/>
      <c r="AL3" s="2"/>
      <c r="AM3" s="2"/>
      <c r="AN3" s="2" t="s">
        <v>115</v>
      </c>
      <c r="AO3" s="2">
        <v>3</v>
      </c>
      <c r="AP3" s="2">
        <v>25</v>
      </c>
      <c r="AQ3" s="2" t="s">
        <v>116</v>
      </c>
      <c r="AR3" s="2"/>
      <c r="AS3" s="2" t="s">
        <v>117</v>
      </c>
      <c r="AT3" s="2"/>
      <c r="AU3" s="2" t="s">
        <v>117</v>
      </c>
      <c r="AV3" s="2"/>
      <c r="AW3" s="2" t="s">
        <v>136</v>
      </c>
      <c r="AX3" s="2"/>
      <c r="AY3" s="2"/>
      <c r="AZ3" s="2" t="s">
        <v>115</v>
      </c>
      <c r="BA3" s="2" t="s">
        <v>115</v>
      </c>
      <c r="BB3" s="2">
        <v>2</v>
      </c>
      <c r="BC3" s="2">
        <v>25</v>
      </c>
      <c r="BD3" s="2" t="s">
        <v>225</v>
      </c>
      <c r="BE3" s="2" t="s">
        <v>114</v>
      </c>
      <c r="BF3" s="2"/>
      <c r="BG3" s="2"/>
      <c r="BH3" s="2"/>
      <c r="BI3" s="2" t="s">
        <v>114</v>
      </c>
      <c r="BJ3" s="2"/>
      <c r="BK3" s="2"/>
      <c r="BL3" s="2"/>
      <c r="BM3" s="2" t="s">
        <v>114</v>
      </c>
      <c r="BN3" s="2"/>
      <c r="BO3" s="2"/>
      <c r="BP3" s="2"/>
      <c r="BQ3" s="2" t="s">
        <v>114</v>
      </c>
      <c r="BR3" s="2"/>
      <c r="BS3" s="2"/>
      <c r="BT3" s="2"/>
      <c r="BU3" s="2"/>
      <c r="BV3" s="2" t="s">
        <v>114</v>
      </c>
      <c r="BW3" s="2"/>
      <c r="BX3" s="2"/>
      <c r="BY3" s="2"/>
      <c r="BZ3" s="2" t="s">
        <v>114</v>
      </c>
      <c r="CA3" s="2"/>
      <c r="CB3" s="2"/>
      <c r="CC3" s="2"/>
      <c r="CD3" s="2" t="s">
        <v>114</v>
      </c>
      <c r="CE3" s="2"/>
      <c r="CF3" s="2"/>
      <c r="CG3" s="2"/>
      <c r="CH3" s="2" t="s">
        <v>114</v>
      </c>
      <c r="CI3" s="2"/>
      <c r="CJ3" s="2"/>
      <c r="CK3" s="2"/>
      <c r="CL3" s="2" t="s">
        <v>114</v>
      </c>
      <c r="CM3" s="2"/>
      <c r="CN3" s="2"/>
      <c r="CO3" s="2"/>
      <c r="CP3" s="2" t="s">
        <v>114</v>
      </c>
      <c r="CQ3" s="2"/>
      <c r="CR3" s="2"/>
      <c r="CS3" s="2"/>
      <c r="CT3" s="2"/>
      <c r="CU3" s="2"/>
      <c r="CV3" s="2"/>
      <c r="CW3" s="2"/>
      <c r="CX3" s="2"/>
      <c r="CY3" s="2"/>
      <c r="CZ3" s="2"/>
      <c r="DA3" s="2"/>
      <c r="DB3" s="2"/>
      <c r="DC3" s="2"/>
      <c r="DD3" s="2"/>
      <c r="DE3" s="2" t="s">
        <v>97</v>
      </c>
      <c r="DF3" s="2" t="s">
        <v>98</v>
      </c>
      <c r="DG3" s="2" t="s">
        <v>99</v>
      </c>
      <c r="DH3" s="2" t="s">
        <v>100</v>
      </c>
      <c r="DI3" s="2" t="s">
        <v>101</v>
      </c>
      <c r="DJ3" s="2"/>
      <c r="DK3" s="2" t="s">
        <v>103</v>
      </c>
      <c r="DL3" s="2" t="s">
        <v>104</v>
      </c>
      <c r="DM3" s="2"/>
      <c r="DN3" s="2"/>
      <c r="DO3" s="2" t="s">
        <v>107</v>
      </c>
      <c r="DP3" s="2"/>
      <c r="DQ3" s="2" t="s">
        <v>109</v>
      </c>
      <c r="DR3" s="2" t="s">
        <v>110</v>
      </c>
      <c r="DS3" s="2" t="s">
        <v>111</v>
      </c>
      <c r="DT3" s="2" t="s">
        <v>112</v>
      </c>
      <c r="DU3" s="2"/>
      <c r="DV3" s="2">
        <v>50</v>
      </c>
      <c r="DW3" s="2"/>
      <c r="DX3" s="73">
        <v>6449</v>
      </c>
      <c r="DY3" s="74">
        <v>427.3</v>
      </c>
      <c r="DZ3" s="74">
        <f t="shared" si="1"/>
        <v>15.092440908027147</v>
      </c>
      <c r="EA3" s="75">
        <f t="shared" si="2"/>
        <v>142.43333333333334</v>
      </c>
      <c r="EB3" s="2" t="s">
        <v>116</v>
      </c>
      <c r="EC3" s="2" t="s">
        <v>117</v>
      </c>
      <c r="ED3" s="2" t="s">
        <v>117</v>
      </c>
      <c r="EE3" s="2" t="s">
        <v>136</v>
      </c>
    </row>
    <row r="4" spans="1:135" ht="105" x14ac:dyDescent="0.25">
      <c r="A4" s="34" t="s">
        <v>393</v>
      </c>
      <c r="B4" s="2">
        <v>8</v>
      </c>
      <c r="C4" s="2">
        <v>259</v>
      </c>
      <c r="D4" s="2">
        <v>5</v>
      </c>
      <c r="E4" s="45">
        <f t="shared" si="0"/>
        <v>51.8</v>
      </c>
      <c r="F4" s="2" t="s">
        <v>114</v>
      </c>
      <c r="G4" s="2"/>
      <c r="H4" s="2"/>
      <c r="I4" s="2"/>
      <c r="J4" s="2"/>
      <c r="K4" s="2"/>
      <c r="L4" s="2" t="s">
        <v>114</v>
      </c>
      <c r="M4" s="2"/>
      <c r="N4" s="2"/>
      <c r="O4" s="2"/>
      <c r="P4" s="2"/>
      <c r="Q4" s="2"/>
      <c r="R4" s="2" t="s">
        <v>114</v>
      </c>
      <c r="S4" s="2"/>
      <c r="T4" s="2"/>
      <c r="U4" s="2"/>
      <c r="V4" s="2"/>
      <c r="W4" s="2"/>
      <c r="X4" s="2" t="s">
        <v>114</v>
      </c>
      <c r="Y4" s="2"/>
      <c r="Z4" s="2"/>
      <c r="AA4" s="2"/>
      <c r="AB4" s="2"/>
      <c r="AC4" s="2"/>
      <c r="AD4" s="2" t="s">
        <v>114</v>
      </c>
      <c r="AE4" s="2"/>
      <c r="AF4" s="2"/>
      <c r="AG4" s="2"/>
      <c r="AH4" s="2"/>
      <c r="AI4" s="2"/>
      <c r="AJ4" s="2"/>
      <c r="AK4" s="2"/>
      <c r="AL4" s="2"/>
      <c r="AM4" s="2"/>
      <c r="AN4" s="2" t="s">
        <v>115</v>
      </c>
      <c r="AO4" s="2">
        <v>5</v>
      </c>
      <c r="AP4" s="2">
        <v>51</v>
      </c>
      <c r="AQ4" s="2" t="s">
        <v>120</v>
      </c>
      <c r="AR4" s="2"/>
      <c r="AS4" s="2" t="s">
        <v>116</v>
      </c>
      <c r="AT4" s="2"/>
      <c r="AU4" s="2" t="s">
        <v>136</v>
      </c>
      <c r="AV4" s="2"/>
      <c r="AW4" s="2" t="s">
        <v>136</v>
      </c>
      <c r="AX4" s="2"/>
      <c r="AY4" s="2"/>
      <c r="AZ4" s="2" t="s">
        <v>114</v>
      </c>
      <c r="BA4" s="2"/>
      <c r="BB4" s="2"/>
      <c r="BC4" s="2"/>
      <c r="BD4" s="2"/>
      <c r="BE4" s="2"/>
      <c r="BF4" s="2"/>
      <c r="BG4" s="2"/>
      <c r="BH4" s="2"/>
      <c r="BI4" s="2"/>
      <c r="BJ4" s="2"/>
      <c r="BK4" s="2"/>
      <c r="BL4" s="2"/>
      <c r="BM4" s="2"/>
      <c r="BN4" s="2"/>
      <c r="BO4" s="2"/>
      <c r="BP4" s="2"/>
      <c r="BQ4" s="2"/>
      <c r="BR4" s="2"/>
      <c r="BS4" s="2"/>
      <c r="BT4" s="2"/>
      <c r="BU4" s="2"/>
      <c r="BV4" s="2" t="s">
        <v>114</v>
      </c>
      <c r="BW4" s="2"/>
      <c r="BX4" s="2"/>
      <c r="BY4" s="2"/>
      <c r="BZ4" s="2" t="s">
        <v>114</v>
      </c>
      <c r="CA4" s="2"/>
      <c r="CB4" s="2"/>
      <c r="CC4" s="2"/>
      <c r="CD4" s="2" t="s">
        <v>114</v>
      </c>
      <c r="CE4" s="2"/>
      <c r="CF4" s="2"/>
      <c r="CG4" s="2"/>
      <c r="CH4" s="2" t="s">
        <v>114</v>
      </c>
      <c r="CI4" s="2"/>
      <c r="CJ4" s="2"/>
      <c r="CK4" s="2"/>
      <c r="CL4" s="2" t="s">
        <v>114</v>
      </c>
      <c r="CM4" s="2"/>
      <c r="CN4" s="2"/>
      <c r="CO4" s="2"/>
      <c r="CP4" s="2" t="s">
        <v>114</v>
      </c>
      <c r="CQ4" s="2"/>
      <c r="CR4" s="2"/>
      <c r="CS4" s="2"/>
      <c r="CT4" s="2"/>
      <c r="CU4" s="2"/>
      <c r="CV4" s="2"/>
      <c r="CW4" s="2"/>
      <c r="CX4" s="2"/>
      <c r="CY4" s="2"/>
      <c r="CZ4" s="2"/>
      <c r="DA4" s="2"/>
      <c r="DB4" s="2"/>
      <c r="DC4" s="2"/>
      <c r="DD4" s="2"/>
      <c r="DE4" s="2" t="s">
        <v>97</v>
      </c>
      <c r="DF4" s="2" t="s">
        <v>98</v>
      </c>
      <c r="DG4" s="2" t="s">
        <v>99</v>
      </c>
      <c r="DH4" s="2" t="s">
        <v>100</v>
      </c>
      <c r="DI4" s="2" t="s">
        <v>101</v>
      </c>
      <c r="DJ4" s="2"/>
      <c r="DK4" s="2" t="s">
        <v>103</v>
      </c>
      <c r="DL4" s="2" t="s">
        <v>104</v>
      </c>
      <c r="DM4" s="2" t="s">
        <v>105</v>
      </c>
      <c r="DN4" s="2"/>
      <c r="DO4" s="2" t="s">
        <v>107</v>
      </c>
      <c r="DP4" s="2" t="s">
        <v>108</v>
      </c>
      <c r="DQ4" s="2" t="s">
        <v>109</v>
      </c>
      <c r="DR4" s="2" t="s">
        <v>110</v>
      </c>
      <c r="DS4" s="2" t="s">
        <v>111</v>
      </c>
      <c r="DT4" s="2" t="s">
        <v>112</v>
      </c>
      <c r="DU4" s="2"/>
      <c r="DV4" s="2">
        <v>70</v>
      </c>
      <c r="DW4" s="2" t="s">
        <v>394</v>
      </c>
      <c r="DX4" s="73">
        <v>14468</v>
      </c>
      <c r="DY4" s="74">
        <v>437.6</v>
      </c>
      <c r="DZ4" s="74">
        <f t="shared" si="1"/>
        <v>33.062157221206583</v>
      </c>
      <c r="EA4" s="75">
        <f t="shared" si="2"/>
        <v>87.52000000000001</v>
      </c>
      <c r="EB4" s="2" t="s">
        <v>120</v>
      </c>
      <c r="EC4" s="2" t="s">
        <v>116</v>
      </c>
      <c r="ED4" s="2" t="s">
        <v>136</v>
      </c>
      <c r="EE4" s="2" t="s">
        <v>136</v>
      </c>
    </row>
    <row r="5" spans="1:135" ht="105" x14ac:dyDescent="0.25">
      <c r="A5" s="34" t="s">
        <v>453</v>
      </c>
      <c r="B5" s="2">
        <v>8</v>
      </c>
      <c r="C5" s="2">
        <v>130</v>
      </c>
      <c r="D5" s="2">
        <v>4</v>
      </c>
      <c r="E5" s="45">
        <f t="shared" si="0"/>
        <v>32.5</v>
      </c>
      <c r="F5" s="2" t="s">
        <v>114</v>
      </c>
      <c r="G5" s="2"/>
      <c r="H5" s="2"/>
      <c r="I5" s="2"/>
      <c r="J5" s="2"/>
      <c r="K5" s="2"/>
      <c r="L5" s="2" t="s">
        <v>114</v>
      </c>
      <c r="M5" s="2"/>
      <c r="N5" s="2"/>
      <c r="O5" s="2"/>
      <c r="P5" s="2"/>
      <c r="Q5" s="2"/>
      <c r="R5" s="2" t="s">
        <v>114</v>
      </c>
      <c r="S5" s="2"/>
      <c r="T5" s="2"/>
      <c r="U5" s="2"/>
      <c r="V5" s="2"/>
      <c r="W5" s="2"/>
      <c r="X5" s="2" t="s">
        <v>114</v>
      </c>
      <c r="Y5" s="2"/>
      <c r="Z5" s="2"/>
      <c r="AA5" s="2"/>
      <c r="AB5" s="2"/>
      <c r="AC5" s="2"/>
      <c r="AD5" s="2" t="s">
        <v>114</v>
      </c>
      <c r="AE5" s="2"/>
      <c r="AF5" s="2"/>
      <c r="AG5" s="2"/>
      <c r="AH5" s="2"/>
      <c r="AI5" s="2"/>
      <c r="AJ5" s="2"/>
      <c r="AK5" s="2"/>
      <c r="AL5" s="2"/>
      <c r="AM5" s="2"/>
      <c r="AN5" s="2" t="s">
        <v>115</v>
      </c>
      <c r="AO5" s="2">
        <v>2</v>
      </c>
      <c r="AP5" s="2">
        <v>60</v>
      </c>
      <c r="AQ5" s="2" t="s">
        <v>116</v>
      </c>
      <c r="AR5" s="2"/>
      <c r="AS5" s="2" t="s">
        <v>117</v>
      </c>
      <c r="AT5" s="2"/>
      <c r="AU5" s="2" t="s">
        <v>96</v>
      </c>
      <c r="AV5" s="2" t="s">
        <v>140</v>
      </c>
      <c r="AW5" s="2" t="s">
        <v>96</v>
      </c>
      <c r="AX5" s="2" t="s">
        <v>141</v>
      </c>
      <c r="AY5" s="2"/>
      <c r="AZ5" s="2" t="s">
        <v>115</v>
      </c>
      <c r="BA5" s="2" t="s">
        <v>115</v>
      </c>
      <c r="BB5" s="2">
        <v>1</v>
      </c>
      <c r="BC5" s="2">
        <v>60</v>
      </c>
      <c r="BD5" s="2" t="s">
        <v>142</v>
      </c>
      <c r="BE5" s="2" t="s">
        <v>115</v>
      </c>
      <c r="BF5" s="2">
        <v>1</v>
      </c>
      <c r="BG5" s="2">
        <v>60</v>
      </c>
      <c r="BH5" s="2" t="s">
        <v>143</v>
      </c>
      <c r="BI5" s="2" t="s">
        <v>114</v>
      </c>
      <c r="BJ5" s="2"/>
      <c r="BK5" s="2"/>
      <c r="BL5" s="2"/>
      <c r="BM5" s="2" t="s">
        <v>115</v>
      </c>
      <c r="BN5" s="2">
        <v>1</v>
      </c>
      <c r="BO5" s="2">
        <v>60</v>
      </c>
      <c r="BP5" s="2" t="s">
        <v>144</v>
      </c>
      <c r="BQ5" s="2" t="s">
        <v>114</v>
      </c>
      <c r="BR5" s="2"/>
      <c r="BS5" s="2"/>
      <c r="BT5" s="2"/>
      <c r="BU5" s="2"/>
      <c r="BV5" s="2" t="s">
        <v>115</v>
      </c>
      <c r="BW5" s="2">
        <v>1</v>
      </c>
      <c r="BX5" s="2">
        <v>40</v>
      </c>
      <c r="BY5" s="2" t="s">
        <v>145</v>
      </c>
      <c r="BZ5" s="2" t="s">
        <v>114</v>
      </c>
      <c r="CA5" s="2"/>
      <c r="CB5" s="2"/>
      <c r="CC5" s="2"/>
      <c r="CD5" s="2" t="s">
        <v>114</v>
      </c>
      <c r="CE5" s="2"/>
      <c r="CF5" s="2"/>
      <c r="CG5" s="2"/>
      <c r="CH5" s="2" t="s">
        <v>114</v>
      </c>
      <c r="CI5" s="2"/>
      <c r="CJ5" s="2"/>
      <c r="CK5" s="2"/>
      <c r="CL5" s="2" t="s">
        <v>115</v>
      </c>
      <c r="CM5" s="2">
        <v>3</v>
      </c>
      <c r="CN5" s="2">
        <v>40</v>
      </c>
      <c r="CO5" s="2" t="s">
        <v>146</v>
      </c>
      <c r="CP5" s="2" t="s">
        <v>115</v>
      </c>
      <c r="CQ5" s="2" t="s">
        <v>147</v>
      </c>
      <c r="CR5" s="2">
        <v>2</v>
      </c>
      <c r="CS5" s="2">
        <v>11</v>
      </c>
      <c r="CT5" s="2" t="s">
        <v>148</v>
      </c>
      <c r="CU5" s="2" t="s">
        <v>115</v>
      </c>
      <c r="CV5" s="2" t="s">
        <v>149</v>
      </c>
      <c r="CW5" s="2">
        <v>1</v>
      </c>
      <c r="CX5" s="2">
        <v>60</v>
      </c>
      <c r="CY5" s="2" t="s">
        <v>150</v>
      </c>
      <c r="CZ5" s="2" t="s">
        <v>114</v>
      </c>
      <c r="DA5" s="2"/>
      <c r="DB5" s="2"/>
      <c r="DC5" s="2"/>
      <c r="DD5" s="2"/>
      <c r="DE5" s="2" t="s">
        <v>97</v>
      </c>
      <c r="DF5" s="2" t="s">
        <v>98</v>
      </c>
      <c r="DG5" s="2" t="s">
        <v>99</v>
      </c>
      <c r="DH5" s="2"/>
      <c r="DI5" s="2"/>
      <c r="DJ5" s="2"/>
      <c r="DK5" s="2" t="s">
        <v>103</v>
      </c>
      <c r="DL5" s="2" t="s">
        <v>104</v>
      </c>
      <c r="DM5" s="2"/>
      <c r="DN5" s="2"/>
      <c r="DO5" s="2" t="s">
        <v>107</v>
      </c>
      <c r="DP5" s="2"/>
      <c r="DQ5" s="2" t="s">
        <v>109</v>
      </c>
      <c r="DR5" s="2" t="s">
        <v>110</v>
      </c>
      <c r="DS5" s="2" t="s">
        <v>111</v>
      </c>
      <c r="DT5" s="2" t="s">
        <v>112</v>
      </c>
      <c r="DU5" s="2" t="s">
        <v>151</v>
      </c>
      <c r="DV5" s="2">
        <v>90</v>
      </c>
      <c r="DW5" s="2" t="s">
        <v>152</v>
      </c>
      <c r="DX5" s="73">
        <v>17860</v>
      </c>
      <c r="DY5" s="74">
        <v>130.30000000000001</v>
      </c>
      <c r="DZ5" s="74">
        <f t="shared" si="1"/>
        <v>137.06830391404449</v>
      </c>
      <c r="EA5" s="75">
        <f t="shared" si="2"/>
        <v>32.575000000000003</v>
      </c>
      <c r="EB5" s="2" t="s">
        <v>116</v>
      </c>
      <c r="EC5" s="2" t="s">
        <v>117</v>
      </c>
      <c r="ED5" s="73" t="s">
        <v>587</v>
      </c>
      <c r="EE5" s="2" t="s">
        <v>136</v>
      </c>
    </row>
    <row r="6" spans="1:135" ht="90" x14ac:dyDescent="0.25">
      <c r="A6" s="34" t="s">
        <v>392</v>
      </c>
      <c r="B6" s="2">
        <v>8</v>
      </c>
      <c r="C6" s="2">
        <v>251</v>
      </c>
      <c r="D6" s="2">
        <v>5</v>
      </c>
      <c r="E6" s="45">
        <f t="shared" si="0"/>
        <v>50.2</v>
      </c>
      <c r="F6" s="2" t="s">
        <v>114</v>
      </c>
      <c r="G6" s="2"/>
      <c r="H6" s="2"/>
      <c r="I6" s="2"/>
      <c r="J6" s="2"/>
      <c r="K6" s="2"/>
      <c r="L6" s="2" t="s">
        <v>114</v>
      </c>
      <c r="M6" s="2"/>
      <c r="N6" s="2"/>
      <c r="O6" s="2"/>
      <c r="P6" s="2"/>
      <c r="Q6" s="2"/>
      <c r="R6" s="2" t="s">
        <v>114</v>
      </c>
      <c r="S6" s="2"/>
      <c r="T6" s="2"/>
      <c r="U6" s="2"/>
      <c r="V6" s="2"/>
      <c r="W6" s="2"/>
      <c r="X6" s="2" t="s">
        <v>114</v>
      </c>
      <c r="Y6" s="2"/>
      <c r="Z6" s="2"/>
      <c r="AA6" s="2"/>
      <c r="AB6" s="2"/>
      <c r="AC6" s="2"/>
      <c r="AD6" s="2" t="s">
        <v>114</v>
      </c>
      <c r="AE6" s="2"/>
      <c r="AF6" s="2"/>
      <c r="AG6" s="2"/>
      <c r="AH6" s="2"/>
      <c r="AI6" s="2"/>
      <c r="AJ6" s="2"/>
      <c r="AK6" s="2"/>
      <c r="AL6" s="2"/>
      <c r="AM6" s="2"/>
      <c r="AN6" s="2" t="s">
        <v>115</v>
      </c>
      <c r="AO6" s="2">
        <v>4</v>
      </c>
      <c r="AP6" s="2">
        <v>60</v>
      </c>
      <c r="AQ6" s="2" t="s">
        <v>116</v>
      </c>
      <c r="AR6" s="2"/>
      <c r="AS6" s="2" t="s">
        <v>116</v>
      </c>
      <c r="AT6" s="2"/>
      <c r="AU6" s="2" t="s">
        <v>136</v>
      </c>
      <c r="AV6" s="2"/>
      <c r="AW6" s="2" t="s">
        <v>136</v>
      </c>
      <c r="AX6" s="2"/>
      <c r="AY6" s="2"/>
      <c r="AZ6" s="2" t="s">
        <v>115</v>
      </c>
      <c r="BA6" s="2" t="s">
        <v>115</v>
      </c>
      <c r="BB6" s="2">
        <v>1</v>
      </c>
      <c r="BC6" s="2">
        <v>20</v>
      </c>
      <c r="BD6" s="2"/>
      <c r="BE6" s="2" t="s">
        <v>114</v>
      </c>
      <c r="BF6" s="2"/>
      <c r="BG6" s="2"/>
      <c r="BH6" s="2"/>
      <c r="BI6" s="2" t="s">
        <v>114</v>
      </c>
      <c r="BJ6" s="2"/>
      <c r="BK6" s="2"/>
      <c r="BL6" s="2"/>
      <c r="BM6" s="2" t="s">
        <v>115</v>
      </c>
      <c r="BN6" s="2">
        <v>1</v>
      </c>
      <c r="BO6" s="2">
        <v>20</v>
      </c>
      <c r="BP6" s="2"/>
      <c r="BQ6" s="2" t="s">
        <v>114</v>
      </c>
      <c r="BR6" s="2"/>
      <c r="BS6" s="2"/>
      <c r="BT6" s="2"/>
      <c r="BU6" s="2"/>
      <c r="BV6" s="2" t="s">
        <v>114</v>
      </c>
      <c r="BW6" s="2"/>
      <c r="BX6" s="2"/>
      <c r="BY6" s="2"/>
      <c r="BZ6" s="2" t="s">
        <v>114</v>
      </c>
      <c r="CA6" s="2"/>
      <c r="CB6" s="2"/>
      <c r="CC6" s="2"/>
      <c r="CD6" s="2" t="s">
        <v>114</v>
      </c>
      <c r="CE6" s="2"/>
      <c r="CF6" s="2"/>
      <c r="CG6" s="2"/>
      <c r="CH6" s="2" t="s">
        <v>114</v>
      </c>
      <c r="CI6" s="2"/>
      <c r="CJ6" s="2"/>
      <c r="CK6" s="2"/>
      <c r="CL6" s="2" t="s">
        <v>114</v>
      </c>
      <c r="CM6" s="2"/>
      <c r="CN6" s="2"/>
      <c r="CO6" s="2"/>
      <c r="CP6" s="2" t="s">
        <v>114</v>
      </c>
      <c r="CQ6" s="2"/>
      <c r="CR6" s="2"/>
      <c r="CS6" s="2"/>
      <c r="CT6" s="2"/>
      <c r="CU6" s="2"/>
      <c r="CV6" s="2"/>
      <c r="CW6" s="2"/>
      <c r="CX6" s="2"/>
      <c r="CY6" s="2"/>
      <c r="CZ6" s="2"/>
      <c r="DA6" s="2"/>
      <c r="DB6" s="2"/>
      <c r="DC6" s="2"/>
      <c r="DD6" s="2"/>
      <c r="DE6" s="2" t="s">
        <v>97</v>
      </c>
      <c r="DF6" s="2" t="s">
        <v>98</v>
      </c>
      <c r="DG6" s="2"/>
      <c r="DH6" s="2" t="s">
        <v>100</v>
      </c>
      <c r="DI6" s="2" t="s">
        <v>101</v>
      </c>
      <c r="DJ6" s="2"/>
      <c r="DK6" s="2" t="s">
        <v>103</v>
      </c>
      <c r="DL6" s="2" t="s">
        <v>104</v>
      </c>
      <c r="DM6" s="2"/>
      <c r="DN6" s="2"/>
      <c r="DO6" s="2"/>
      <c r="DP6" s="2"/>
      <c r="DQ6" s="2"/>
      <c r="DR6" s="2"/>
      <c r="DS6" s="2"/>
      <c r="DT6" s="2" t="s">
        <v>112</v>
      </c>
      <c r="DU6" s="2"/>
      <c r="DV6" s="2">
        <v>70</v>
      </c>
      <c r="DW6" s="2"/>
      <c r="DX6" s="73">
        <v>15999</v>
      </c>
      <c r="DY6" s="74">
        <v>1081.2</v>
      </c>
      <c r="DZ6" s="74">
        <f t="shared" si="1"/>
        <v>14.797447280799112</v>
      </c>
      <c r="EA6" s="75">
        <f t="shared" si="2"/>
        <v>216.24</v>
      </c>
      <c r="EB6" s="2" t="s">
        <v>116</v>
      </c>
      <c r="EC6" s="2" t="s">
        <v>116</v>
      </c>
      <c r="ED6" s="2" t="s">
        <v>136</v>
      </c>
      <c r="EE6" s="2" t="s">
        <v>136</v>
      </c>
    </row>
    <row r="7" spans="1:135" s="73" customFormat="1" ht="105.75" thickBot="1" x14ac:dyDescent="0.3">
      <c r="A7" s="34" t="s">
        <v>567</v>
      </c>
      <c r="B7" s="2">
        <v>8</v>
      </c>
      <c r="C7" s="2">
        <v>88</v>
      </c>
      <c r="D7" s="2">
        <v>1</v>
      </c>
      <c r="E7" s="45">
        <f t="shared" si="0"/>
        <v>88</v>
      </c>
      <c r="F7" s="2" t="s">
        <v>114</v>
      </c>
      <c r="G7" s="2"/>
      <c r="H7" s="2"/>
      <c r="I7" s="2"/>
      <c r="J7" s="2"/>
      <c r="K7" s="2"/>
      <c r="L7" s="2" t="s">
        <v>114</v>
      </c>
      <c r="M7" s="2"/>
      <c r="N7" s="2"/>
      <c r="O7" s="2"/>
      <c r="P7" s="2"/>
      <c r="Q7" s="2"/>
      <c r="R7" s="2" t="s">
        <v>114</v>
      </c>
      <c r="S7" s="2"/>
      <c r="T7" s="2"/>
      <c r="U7" s="2"/>
      <c r="V7" s="2"/>
      <c r="W7" s="2"/>
      <c r="X7" s="2" t="s">
        <v>114</v>
      </c>
      <c r="Y7" s="2"/>
      <c r="Z7" s="2"/>
      <c r="AA7" s="2"/>
      <c r="AB7" s="2"/>
      <c r="AC7" s="2"/>
      <c r="AD7" s="2" t="s">
        <v>114</v>
      </c>
      <c r="AE7" s="2"/>
      <c r="AF7" s="2"/>
      <c r="AG7" s="2"/>
      <c r="AH7" s="2"/>
      <c r="AI7" s="2"/>
      <c r="AJ7" s="2"/>
      <c r="AK7" s="2"/>
      <c r="AL7" s="2"/>
      <c r="AM7" s="2"/>
      <c r="AN7" s="2" t="s">
        <v>115</v>
      </c>
      <c r="AO7" s="2">
        <v>1</v>
      </c>
      <c r="AP7" s="72">
        <v>60</v>
      </c>
      <c r="AQ7" s="72" t="s">
        <v>116</v>
      </c>
      <c r="AR7" s="72"/>
      <c r="AS7" s="72" t="s">
        <v>117</v>
      </c>
      <c r="AT7" s="72"/>
      <c r="AU7" s="72" t="s">
        <v>136</v>
      </c>
      <c r="AV7" s="72"/>
      <c r="AW7" s="72" t="s">
        <v>136</v>
      </c>
      <c r="AX7" s="72"/>
      <c r="AY7" s="72"/>
      <c r="AZ7" s="72" t="s">
        <v>115</v>
      </c>
      <c r="BA7" s="72" t="s">
        <v>115</v>
      </c>
      <c r="BB7" s="72">
        <v>1</v>
      </c>
      <c r="BC7" s="72">
        <v>60</v>
      </c>
      <c r="BD7" s="72"/>
      <c r="BE7" s="72" t="s">
        <v>114</v>
      </c>
      <c r="BF7" s="72"/>
      <c r="BG7" s="72"/>
      <c r="BH7" s="72"/>
      <c r="BI7" s="72" t="s">
        <v>114</v>
      </c>
      <c r="BJ7" s="72"/>
      <c r="BK7" s="72"/>
      <c r="BL7" s="72"/>
      <c r="BM7" s="72" t="s">
        <v>114</v>
      </c>
      <c r="BN7" s="2"/>
      <c r="BO7" s="2"/>
      <c r="BP7" s="2"/>
      <c r="BQ7" s="2" t="s">
        <v>114</v>
      </c>
      <c r="BR7" s="2"/>
      <c r="BS7" s="2"/>
      <c r="BT7" s="2"/>
      <c r="BU7" s="2"/>
      <c r="BV7" s="2" t="s">
        <v>114</v>
      </c>
      <c r="BW7" s="2"/>
      <c r="BX7" s="2"/>
      <c r="BY7" s="2"/>
      <c r="BZ7" s="2" t="s">
        <v>114</v>
      </c>
      <c r="CA7" s="2"/>
      <c r="CB7" s="2"/>
      <c r="CC7" s="2"/>
      <c r="CD7" s="2" t="s">
        <v>114</v>
      </c>
      <c r="CE7" s="2"/>
      <c r="CF7" s="2"/>
      <c r="CG7" s="2"/>
      <c r="CH7" s="2" t="s">
        <v>114</v>
      </c>
      <c r="CI7" s="2"/>
      <c r="CJ7" s="2"/>
      <c r="CK7" s="2"/>
      <c r="CL7" s="2" t="s">
        <v>114</v>
      </c>
      <c r="CM7" s="2"/>
      <c r="CN7" s="2"/>
      <c r="CO7" s="2"/>
      <c r="CP7" s="2" t="s">
        <v>114</v>
      </c>
      <c r="CQ7" s="2"/>
      <c r="CR7" s="2"/>
      <c r="CS7" s="2"/>
      <c r="CT7" s="2"/>
      <c r="CU7" s="2"/>
      <c r="CV7" s="2"/>
      <c r="CW7" s="2"/>
      <c r="CX7" s="2"/>
      <c r="CY7" s="2"/>
      <c r="CZ7" s="2"/>
      <c r="DA7" s="2"/>
      <c r="DB7" s="2"/>
      <c r="DC7" s="2"/>
      <c r="DD7" s="2"/>
      <c r="DE7" s="72" t="s">
        <v>97</v>
      </c>
      <c r="DF7" s="72" t="s">
        <v>98</v>
      </c>
      <c r="DG7" s="72" t="s">
        <v>99</v>
      </c>
      <c r="DH7" s="72"/>
      <c r="DI7" s="72" t="s">
        <v>101</v>
      </c>
      <c r="DJ7" s="72" t="s">
        <v>102</v>
      </c>
      <c r="DK7" s="72" t="s">
        <v>103</v>
      </c>
      <c r="DL7" s="72" t="s">
        <v>104</v>
      </c>
      <c r="DM7" s="72"/>
      <c r="DN7" s="72" t="s">
        <v>106</v>
      </c>
      <c r="DO7" s="72" t="s">
        <v>107</v>
      </c>
      <c r="DP7" s="72"/>
      <c r="DQ7" s="72" t="s">
        <v>109</v>
      </c>
      <c r="DR7" s="72" t="s">
        <v>110</v>
      </c>
      <c r="DS7" s="72" t="s">
        <v>111</v>
      </c>
      <c r="DT7" s="72" t="s">
        <v>112</v>
      </c>
      <c r="DU7" s="72" t="s">
        <v>568</v>
      </c>
      <c r="DV7" s="2">
        <v>75</v>
      </c>
      <c r="DW7" t="s">
        <v>483</v>
      </c>
      <c r="DX7" s="73">
        <v>5834</v>
      </c>
      <c r="DY7" s="74">
        <v>449.9</v>
      </c>
      <c r="DZ7" s="74">
        <f t="shared" si="1"/>
        <v>12.967326072460548</v>
      </c>
      <c r="EA7" s="75">
        <f t="shared" si="2"/>
        <v>449.9</v>
      </c>
      <c r="EB7" s="73" t="s">
        <v>116</v>
      </c>
      <c r="EC7" s="73" t="s">
        <v>117</v>
      </c>
      <c r="ED7" s="73" t="s">
        <v>136</v>
      </c>
      <c r="EE7" s="2" t="s">
        <v>136</v>
      </c>
    </row>
    <row r="8" spans="1:135" x14ac:dyDescent="0.25">
      <c r="A8" s="14" t="s">
        <v>448</v>
      </c>
      <c r="B8" s="15"/>
      <c r="C8" s="16">
        <f>SUM(C2:C6)</f>
        <v>758</v>
      </c>
      <c r="D8" s="16">
        <f>SUM(D2:D6)</f>
        <v>19</v>
      </c>
      <c r="E8" s="44">
        <f>SUM(E2:E6)</f>
        <v>185.83333333333331</v>
      </c>
      <c r="F8" s="16">
        <f>F12+F13</f>
        <v>5</v>
      </c>
      <c r="G8" s="16">
        <f>SUM(G2:G6)</f>
        <v>0</v>
      </c>
      <c r="H8" s="16">
        <f>SUM(H2:H6)</f>
        <v>0</v>
      </c>
      <c r="I8" s="15"/>
      <c r="J8" s="15"/>
      <c r="K8" s="15"/>
      <c r="L8" s="15">
        <f>L12+L13</f>
        <v>5</v>
      </c>
      <c r="M8" s="15">
        <f>SUM(M2:M6)</f>
        <v>0</v>
      </c>
      <c r="N8" s="15">
        <f>SUM(N2:N6)</f>
        <v>0</v>
      </c>
      <c r="O8" s="15"/>
      <c r="P8" s="15"/>
      <c r="Q8" s="15"/>
      <c r="R8" s="15">
        <f>R12+R13</f>
        <v>5</v>
      </c>
      <c r="S8" s="16">
        <f>SUM(S2:S6)</f>
        <v>0</v>
      </c>
      <c r="T8" s="16">
        <f>SUM(T2:T6)</f>
        <v>0</v>
      </c>
      <c r="U8" s="15"/>
      <c r="V8" s="15"/>
      <c r="W8" s="15"/>
      <c r="X8" s="15">
        <f>X12+X13</f>
        <v>5</v>
      </c>
      <c r="Y8" s="16">
        <f>SUM(Y2:Y6)</f>
        <v>0</v>
      </c>
      <c r="Z8" s="16">
        <f>SUM(Z2:Z6)</f>
        <v>0</v>
      </c>
      <c r="AA8" s="15"/>
      <c r="AB8" s="15"/>
      <c r="AC8" s="15"/>
      <c r="AD8" s="15">
        <f>AD12+AD13</f>
        <v>5</v>
      </c>
      <c r="AE8" s="16">
        <f>SUM(AE2:AE6)</f>
        <v>0</v>
      </c>
      <c r="AF8" s="16">
        <f>SUM(AF2:AF6)</f>
        <v>0</v>
      </c>
      <c r="AG8" s="15"/>
      <c r="AH8" s="15"/>
      <c r="AI8" s="15"/>
      <c r="AJ8" s="15"/>
      <c r="AK8" s="15"/>
      <c r="AL8" s="15"/>
      <c r="AM8" s="15"/>
      <c r="AN8" s="15">
        <f>AN12+AN13</f>
        <v>5</v>
      </c>
      <c r="AO8" s="16">
        <f>SUM(AO2:AO6)</f>
        <v>16</v>
      </c>
      <c r="AP8" s="16">
        <f>SUM(AP2:AP6)</f>
        <v>246</v>
      </c>
      <c r="AQ8" s="15"/>
      <c r="AR8" s="15"/>
      <c r="AS8" s="15"/>
      <c r="AT8" s="15"/>
      <c r="AU8" s="15"/>
      <c r="AV8" s="15"/>
      <c r="AW8" s="15"/>
      <c r="AX8" s="15"/>
      <c r="AY8" s="15"/>
      <c r="AZ8" s="15">
        <f>AZ12+AZ13</f>
        <v>5</v>
      </c>
      <c r="BA8" s="15">
        <f>BA12+BA13</f>
        <v>3</v>
      </c>
      <c r="BB8" s="16">
        <f>SUM(BB2:BB6)</f>
        <v>4</v>
      </c>
      <c r="BC8" s="16">
        <f>SUM(BC2:BC6)</f>
        <v>105</v>
      </c>
      <c r="BD8" s="15"/>
      <c r="BE8" s="15">
        <f>BE12+BE13</f>
        <v>3</v>
      </c>
      <c r="BF8" s="16">
        <f>SUM(BF2:BF6)</f>
        <v>1</v>
      </c>
      <c r="BG8" s="16">
        <f>SUM(BG2:BG6)</f>
        <v>60</v>
      </c>
      <c r="BH8" s="15"/>
      <c r="BI8" s="15">
        <f>BI12+BI13</f>
        <v>3</v>
      </c>
      <c r="BJ8" s="16">
        <f>SUM(BJ2:BJ6)</f>
        <v>0</v>
      </c>
      <c r="BK8" s="16">
        <f>SUM(BK2:BK6)</f>
        <v>0</v>
      </c>
      <c r="BL8" s="15"/>
      <c r="BM8" s="15">
        <f>BM12+BM13</f>
        <v>3</v>
      </c>
      <c r="BN8" s="16">
        <f>SUM(BN2:BN6)</f>
        <v>2</v>
      </c>
      <c r="BO8" s="16">
        <f>SUM(BO2:BO6)</f>
        <v>80</v>
      </c>
      <c r="BP8" s="15"/>
      <c r="BQ8" s="15">
        <f>BQ12+BQ13</f>
        <v>3</v>
      </c>
      <c r="BR8" s="15"/>
      <c r="BS8" s="15"/>
      <c r="BT8" s="15"/>
      <c r="BU8" s="15"/>
      <c r="BV8" s="15">
        <f>BV12+BV13</f>
        <v>5</v>
      </c>
      <c r="BW8" s="16">
        <f>SUM(BW2:BW6)</f>
        <v>1</v>
      </c>
      <c r="BX8" s="16">
        <f>SUM(BX2:BX6)</f>
        <v>40</v>
      </c>
      <c r="BY8" s="15"/>
      <c r="BZ8" s="15">
        <f>BZ12+BZ13</f>
        <v>5</v>
      </c>
      <c r="CA8" s="16">
        <f>SUM(CA2:CA6)</f>
        <v>0</v>
      </c>
      <c r="CB8" s="16">
        <f>SUM(CB2:CB6)</f>
        <v>0</v>
      </c>
      <c r="CC8" s="15"/>
      <c r="CD8" s="15">
        <f>CD12+CD13</f>
        <v>5</v>
      </c>
      <c r="CE8" s="16">
        <f>SUM(CE2:CE6)</f>
        <v>0</v>
      </c>
      <c r="CF8" s="16">
        <f>SUM(CF2:CF6)</f>
        <v>0</v>
      </c>
      <c r="CG8" s="15"/>
      <c r="CH8" s="15">
        <f>CH12+CH13</f>
        <v>5</v>
      </c>
      <c r="CI8" s="16">
        <f>SUM(CI2:CI6)</f>
        <v>0</v>
      </c>
      <c r="CJ8" s="16">
        <f>SUM(CJ2:CJ6)</f>
        <v>0</v>
      </c>
      <c r="CK8" s="15"/>
      <c r="CL8" s="15">
        <f>CL12+CL13</f>
        <v>5</v>
      </c>
      <c r="CM8" s="16">
        <f>SUM(CM2:CM6)</f>
        <v>3</v>
      </c>
      <c r="CN8" s="16">
        <f>SUM(CN2:CN6)</f>
        <v>40</v>
      </c>
      <c r="CO8" s="15"/>
      <c r="CP8" s="15">
        <f>CP12+CP13</f>
        <v>5</v>
      </c>
      <c r="CQ8" s="15"/>
      <c r="CR8" s="16">
        <f>SUM(CR2:CR6)</f>
        <v>2</v>
      </c>
      <c r="CS8" s="16">
        <f>SUM(CS2:CS6)</f>
        <v>11</v>
      </c>
      <c r="CT8" s="15"/>
      <c r="CU8" s="15">
        <f>CU12+CU13</f>
        <v>1</v>
      </c>
      <c r="CV8" s="15"/>
      <c r="CW8" s="16">
        <f>SUM(CW2:CW6)</f>
        <v>1</v>
      </c>
      <c r="CX8" s="16">
        <f>SUM(CX2:CX6)</f>
        <v>60</v>
      </c>
      <c r="CY8" s="15"/>
      <c r="CZ8" s="15">
        <f>CZ12+CZ13</f>
        <v>1</v>
      </c>
      <c r="DA8" s="15"/>
      <c r="DB8" s="16">
        <f>SUM(DB2:DB6)</f>
        <v>0</v>
      </c>
      <c r="DC8" s="16">
        <f>SUM(DC2:DC6)</f>
        <v>0</v>
      </c>
      <c r="DD8" s="15"/>
      <c r="DE8" s="15"/>
      <c r="DF8" s="15"/>
      <c r="DG8" s="15"/>
      <c r="DH8" s="15"/>
      <c r="DI8" s="15"/>
      <c r="DJ8" s="15"/>
      <c r="DK8" s="15"/>
      <c r="DL8" s="15"/>
      <c r="DM8" s="15"/>
      <c r="DN8" s="15"/>
      <c r="DO8" s="15"/>
      <c r="DP8" s="15"/>
      <c r="DQ8" s="15"/>
      <c r="DR8" s="15"/>
      <c r="DS8" s="15"/>
      <c r="DT8" s="15"/>
      <c r="DU8" s="15"/>
      <c r="DV8" s="16">
        <f>SUM(DV2:DV6)</f>
        <v>355</v>
      </c>
      <c r="DW8" s="17"/>
    </row>
    <row r="9" spans="1:135" x14ac:dyDescent="0.25">
      <c r="A9" s="18" t="s">
        <v>449</v>
      </c>
      <c r="B9" s="5"/>
      <c r="C9" s="6">
        <f>AVERAGE(C2:C6)</f>
        <v>151.6</v>
      </c>
      <c r="D9" s="6">
        <f>AVERAGE(D2:D6)</f>
        <v>3.8</v>
      </c>
      <c r="E9" s="6">
        <f>AVERAGE(E2:E6)</f>
        <v>37.166666666666664</v>
      </c>
      <c r="F9" s="6"/>
      <c r="G9" s="6" t="e">
        <f>AVERAGE(G2:G6)</f>
        <v>#DIV/0!</v>
      </c>
      <c r="H9" s="6" t="e">
        <f>AVERAGE(H2:H6)</f>
        <v>#DIV/0!</v>
      </c>
      <c r="I9" s="5"/>
      <c r="J9" s="5"/>
      <c r="K9" s="5"/>
      <c r="L9" s="5"/>
      <c r="M9" s="6" t="e">
        <f>AVERAGE(M2:M6)</f>
        <v>#DIV/0!</v>
      </c>
      <c r="N9" s="6" t="e">
        <f>AVERAGE(N2:N6)</f>
        <v>#DIV/0!</v>
      </c>
      <c r="O9" s="5"/>
      <c r="P9" s="5"/>
      <c r="Q9" s="5"/>
      <c r="R9" s="5"/>
      <c r="S9" s="6" t="e">
        <f>AVERAGE(S2:S6)</f>
        <v>#DIV/0!</v>
      </c>
      <c r="T9" s="6" t="e">
        <f>AVERAGE(T2:T6)</f>
        <v>#DIV/0!</v>
      </c>
      <c r="U9" s="5"/>
      <c r="V9" s="5"/>
      <c r="W9" s="5"/>
      <c r="X9" s="5"/>
      <c r="Y9" s="6" t="e">
        <f>AVERAGE(Y2:Y6)</f>
        <v>#DIV/0!</v>
      </c>
      <c r="Z9" s="6" t="e">
        <f>AVERAGE(Z2:Z6)</f>
        <v>#DIV/0!</v>
      </c>
      <c r="AA9" s="5"/>
      <c r="AB9" s="5"/>
      <c r="AC9" s="5"/>
      <c r="AD9" s="5"/>
      <c r="AE9" s="6" t="e">
        <f>AVERAGE(AE2:AE6)</f>
        <v>#DIV/0!</v>
      </c>
      <c r="AF9" s="6" t="e">
        <f>AVERAGE(AF2:AF6)</f>
        <v>#DIV/0!</v>
      </c>
      <c r="AG9" s="5"/>
      <c r="AH9" s="5"/>
      <c r="AI9" s="5"/>
      <c r="AJ9" s="5"/>
      <c r="AK9" s="5"/>
      <c r="AL9" s="5"/>
      <c r="AM9" s="5"/>
      <c r="AN9" s="5"/>
      <c r="AO9" s="6">
        <f>AVERAGE(AO2:AO6)</f>
        <v>3.2</v>
      </c>
      <c r="AP9" s="6">
        <f>AVERAGE(AP2:AP6)</f>
        <v>49.2</v>
      </c>
      <c r="AQ9" s="5"/>
      <c r="AR9" s="5"/>
      <c r="AS9" s="5"/>
      <c r="AT9" s="5"/>
      <c r="AU9" s="5"/>
      <c r="AV9" s="5"/>
      <c r="AW9" s="5"/>
      <c r="AX9" s="5"/>
      <c r="AY9" s="5"/>
      <c r="AZ9" s="5"/>
      <c r="BA9" s="5"/>
      <c r="BB9" s="6">
        <f>AVERAGE(BB2:BB6)</f>
        <v>1.3333333333333333</v>
      </c>
      <c r="BC9" s="6">
        <f>AVERAGE(BC2:BC6)</f>
        <v>35</v>
      </c>
      <c r="BD9" s="5"/>
      <c r="BE9" s="5"/>
      <c r="BF9" s="6">
        <f>AVERAGE(BF2:BF6)</f>
        <v>1</v>
      </c>
      <c r="BG9" s="6">
        <f>AVERAGE(BG2:BG6)</f>
        <v>60</v>
      </c>
      <c r="BH9" s="5"/>
      <c r="BI9" s="5"/>
      <c r="BJ9" s="6" t="e">
        <f>AVERAGE(BJ2:BJ6)</f>
        <v>#DIV/0!</v>
      </c>
      <c r="BK9" s="6" t="e">
        <f>AVERAGE(BK2:BK6)</f>
        <v>#DIV/0!</v>
      </c>
      <c r="BL9" s="5"/>
      <c r="BM9" s="5"/>
      <c r="BN9" s="6">
        <f>AVERAGE(BN2:BN6)</f>
        <v>1</v>
      </c>
      <c r="BO9" s="6">
        <f>AVERAGE(BO2:BO6)</f>
        <v>40</v>
      </c>
      <c r="BP9" s="5"/>
      <c r="BQ9" s="5"/>
      <c r="BR9" s="5"/>
      <c r="BS9" s="5"/>
      <c r="BT9" s="5"/>
      <c r="BU9" s="5"/>
      <c r="BV9" s="5"/>
      <c r="BW9" s="6">
        <f>AVERAGE(BW2:BW6)</f>
        <v>1</v>
      </c>
      <c r="BX9" s="6">
        <f>AVERAGE(BX2:BX6)</f>
        <v>40</v>
      </c>
      <c r="BY9" s="5"/>
      <c r="BZ9" s="5"/>
      <c r="CA9" s="6" t="e">
        <f>AVERAGE(CA2:CA6)</f>
        <v>#DIV/0!</v>
      </c>
      <c r="CB9" s="6" t="e">
        <f>AVERAGE(CB2:CB6)</f>
        <v>#DIV/0!</v>
      </c>
      <c r="CC9" s="5"/>
      <c r="CD9" s="5"/>
      <c r="CE9" s="6" t="e">
        <f>AVERAGE(CE2:CE6)</f>
        <v>#DIV/0!</v>
      </c>
      <c r="CF9" s="6">
        <f>AVERAGE(CF2:CF8)</f>
        <v>0</v>
      </c>
      <c r="CG9" s="5"/>
      <c r="CH9" s="5"/>
      <c r="CI9" s="6" t="e">
        <f>AVERAGE(CI2:CI6)</f>
        <v>#DIV/0!</v>
      </c>
      <c r="CJ9" s="6" t="e">
        <f>AVERAGE(CJ2:CJ6)</f>
        <v>#DIV/0!</v>
      </c>
      <c r="CK9" s="5"/>
      <c r="CL9" s="5"/>
      <c r="CM9" s="6">
        <f>AVERAGE(CM2:CM6)</f>
        <v>3</v>
      </c>
      <c r="CN9" s="6">
        <f>AVERAGE(CN2:CN6)</f>
        <v>40</v>
      </c>
      <c r="CO9" s="5"/>
      <c r="CP9" s="5"/>
      <c r="CQ9" s="5"/>
      <c r="CR9" s="6">
        <f>AVERAGE(CR2:CR6)</f>
        <v>2</v>
      </c>
      <c r="CS9" s="6">
        <f>AVERAGE(CS2:CS6)</f>
        <v>11</v>
      </c>
      <c r="CT9" s="5"/>
      <c r="CU9" s="5"/>
      <c r="CV9" s="5"/>
      <c r="CW9" s="6">
        <f>AVERAGE(CW2:CW6)</f>
        <v>1</v>
      </c>
      <c r="CX9" s="6">
        <f>AVERAGE(CX2:CX6)</f>
        <v>60</v>
      </c>
      <c r="CY9" s="5"/>
      <c r="CZ9" s="5"/>
      <c r="DA9" s="5"/>
      <c r="DB9" s="6" t="e">
        <f>AVERAGE(DB2:DB6)</f>
        <v>#DIV/0!</v>
      </c>
      <c r="DC9" s="6" t="e">
        <f>AVERAGE(DC2:DC6)</f>
        <v>#DIV/0!</v>
      </c>
      <c r="DD9" s="5"/>
      <c r="DE9" s="5"/>
      <c r="DF9" s="5"/>
      <c r="DG9" s="5"/>
      <c r="DH9" s="5"/>
      <c r="DI9" s="5"/>
      <c r="DJ9" s="5"/>
      <c r="DK9" s="5"/>
      <c r="DL9" s="5"/>
      <c r="DM9" s="5"/>
      <c r="DN9" s="5"/>
      <c r="DO9" s="5"/>
      <c r="DP9" s="5"/>
      <c r="DQ9" s="5"/>
      <c r="DR9" s="5"/>
      <c r="DS9" s="5"/>
      <c r="DT9" s="5"/>
      <c r="DU9" s="5"/>
      <c r="DV9" s="6">
        <f>AVERAGE(DV2:DV6)</f>
        <v>71</v>
      </c>
      <c r="DW9" s="19"/>
    </row>
    <row r="10" spans="1:135" x14ac:dyDescent="0.25">
      <c r="A10" s="20" t="s">
        <v>457</v>
      </c>
      <c r="B10" s="7"/>
      <c r="C10" s="7">
        <f>MIN(C2:C6)</f>
        <v>46</v>
      </c>
      <c r="D10" s="7">
        <f>MIN(D2:D6)</f>
        <v>2</v>
      </c>
      <c r="E10" s="47">
        <f>MIN(E2:E6)</f>
        <v>15.333333333333334</v>
      </c>
      <c r="F10" s="7"/>
      <c r="G10" s="7">
        <f>MIN(G2:G6)</f>
        <v>0</v>
      </c>
      <c r="H10" s="7">
        <f>MIN(H2:H6)</f>
        <v>0</v>
      </c>
      <c r="I10" s="7"/>
      <c r="J10" s="7"/>
      <c r="K10" s="7"/>
      <c r="L10" s="7"/>
      <c r="M10" s="7">
        <f>MIN(M2:M6)</f>
        <v>0</v>
      </c>
      <c r="N10" s="7">
        <f>MIN(N2:N6)</f>
        <v>0</v>
      </c>
      <c r="O10" s="7"/>
      <c r="P10" s="7"/>
      <c r="Q10" s="7"/>
      <c r="R10" s="7"/>
      <c r="S10" s="7">
        <f>MIN(S2:S6)</f>
        <v>0</v>
      </c>
      <c r="T10" s="7">
        <f>MIN(T2:T6)</f>
        <v>0</v>
      </c>
      <c r="U10" s="7"/>
      <c r="V10" s="7"/>
      <c r="W10" s="7"/>
      <c r="X10" s="7"/>
      <c r="Y10" s="7">
        <f>MIN(Y2:Y6)</f>
        <v>0</v>
      </c>
      <c r="Z10" s="7">
        <f>MIN(Z2:Z6)</f>
        <v>0</v>
      </c>
      <c r="AA10" s="7"/>
      <c r="AB10" s="7"/>
      <c r="AC10" s="7"/>
      <c r="AD10" s="7"/>
      <c r="AE10" s="7">
        <f>MIN(AE2:AE6)</f>
        <v>0</v>
      </c>
      <c r="AF10" s="7">
        <f>MIN(AF2:AF6)</f>
        <v>0</v>
      </c>
      <c r="AG10" s="7"/>
      <c r="AH10" s="7"/>
      <c r="AI10" s="7"/>
      <c r="AJ10" s="7"/>
      <c r="AK10" s="7"/>
      <c r="AL10" s="7"/>
      <c r="AM10" s="7"/>
      <c r="AN10" s="7"/>
      <c r="AO10" s="7">
        <f>MIN(AO2:AO6)</f>
        <v>2</v>
      </c>
      <c r="AP10" s="7">
        <f>MIN(AP2:AP6)</f>
        <v>25</v>
      </c>
      <c r="AQ10" s="7"/>
      <c r="AR10" s="7"/>
      <c r="AS10" s="7"/>
      <c r="AT10" s="7"/>
      <c r="AU10" s="7"/>
      <c r="AV10" s="7"/>
      <c r="AW10" s="7"/>
      <c r="AX10" s="7"/>
      <c r="AY10" s="7"/>
      <c r="AZ10" s="7"/>
      <c r="BA10" s="7"/>
      <c r="BB10" s="7">
        <f>MIN(BB2:BB6)</f>
        <v>1</v>
      </c>
      <c r="BC10" s="7">
        <f>MIN(BC2:BC6)</f>
        <v>20</v>
      </c>
      <c r="BD10" s="7"/>
      <c r="BE10" s="7"/>
      <c r="BF10" s="7">
        <f>MIN(BF2:BF6)</f>
        <v>1</v>
      </c>
      <c r="BG10" s="7">
        <f>MIN(BG2:BG6)</f>
        <v>60</v>
      </c>
      <c r="BH10" s="7"/>
      <c r="BI10" s="7"/>
      <c r="BJ10" s="7">
        <f>MIN(BJ2:BJ6)</f>
        <v>0</v>
      </c>
      <c r="BK10" s="7">
        <f>MIN(BK2:BK6)</f>
        <v>0</v>
      </c>
      <c r="BL10" s="7"/>
      <c r="BM10" s="7"/>
      <c r="BN10" s="7">
        <f>MIN(BN2:BN6)</f>
        <v>1</v>
      </c>
      <c r="BO10" s="7">
        <f>MIN(BO2:BO6)</f>
        <v>20</v>
      </c>
      <c r="BP10" s="7"/>
      <c r="BQ10" s="7"/>
      <c r="BR10" s="7"/>
      <c r="BS10" s="7"/>
      <c r="BT10" s="7"/>
      <c r="BU10" s="7"/>
      <c r="BV10" s="7"/>
      <c r="BW10" s="7">
        <f>MIN(BW2:BW6)</f>
        <v>1</v>
      </c>
      <c r="BX10" s="7">
        <f>MIN(BX2:BX6)</f>
        <v>40</v>
      </c>
      <c r="BY10" s="7"/>
      <c r="BZ10" s="7"/>
      <c r="CA10" s="7">
        <f>MIN(CA2:CA6)</f>
        <v>0</v>
      </c>
      <c r="CB10" s="7">
        <f>MIN(CB2:CB6)</f>
        <v>0</v>
      </c>
      <c r="CC10" s="7"/>
      <c r="CD10" s="7"/>
      <c r="CE10" s="7">
        <f>MIN(CE2:CE6)</f>
        <v>0</v>
      </c>
      <c r="CF10" s="7">
        <f>MIN(CF2:CF6)</f>
        <v>0</v>
      </c>
      <c r="CG10" s="7"/>
      <c r="CH10" s="7"/>
      <c r="CI10" s="7">
        <f>MIN(CI2:CI6)</f>
        <v>0</v>
      </c>
      <c r="CJ10" s="7">
        <f>MIN(CJ2:CJ6)</f>
        <v>0</v>
      </c>
      <c r="CK10" s="7"/>
      <c r="CL10" s="7"/>
      <c r="CM10" s="7">
        <f>MIN(CM2:CM6)</f>
        <v>3</v>
      </c>
      <c r="CN10" s="7">
        <f>MIN(CN2:CN6)</f>
        <v>40</v>
      </c>
      <c r="CO10" s="7"/>
      <c r="CP10" s="7"/>
      <c r="CQ10" s="7"/>
      <c r="CR10" s="7">
        <f>MIN(CR2:CR6)</f>
        <v>2</v>
      </c>
      <c r="CS10" s="7">
        <f>MIN(CS2:CS6)</f>
        <v>11</v>
      </c>
      <c r="CT10" s="7"/>
      <c r="CU10" s="7"/>
      <c r="CV10" s="7"/>
      <c r="CW10" s="7">
        <f>MIN(CW2:CW6)</f>
        <v>1</v>
      </c>
      <c r="CX10" s="7">
        <f>MIN(CX2:CX6)</f>
        <v>60</v>
      </c>
      <c r="CY10" s="7"/>
      <c r="CZ10" s="7"/>
      <c r="DA10" s="7"/>
      <c r="DB10" s="7">
        <f>MIN(DB2:DB6)</f>
        <v>0</v>
      </c>
      <c r="DC10" s="7">
        <f>MIN(DC2:DC6)</f>
        <v>0</v>
      </c>
      <c r="DD10" s="7"/>
      <c r="DE10" s="7"/>
      <c r="DF10" s="7"/>
      <c r="DG10" s="7"/>
      <c r="DH10" s="7"/>
      <c r="DI10" s="7"/>
      <c r="DJ10" s="7"/>
      <c r="DK10" s="7"/>
      <c r="DL10" s="7"/>
      <c r="DM10" s="7"/>
      <c r="DN10" s="7"/>
      <c r="DO10" s="7"/>
      <c r="DP10" s="7"/>
      <c r="DQ10" s="7"/>
      <c r="DR10" s="7"/>
      <c r="DS10" s="7"/>
      <c r="DT10" s="7"/>
      <c r="DU10" s="7"/>
      <c r="DV10" s="7">
        <f>MIN(DV2:DV6)</f>
        <v>50</v>
      </c>
      <c r="DW10" s="21"/>
    </row>
    <row r="11" spans="1:135" x14ac:dyDescent="0.25">
      <c r="A11" s="22" t="s">
        <v>458</v>
      </c>
      <c r="B11" s="8"/>
      <c r="C11" s="8">
        <f>LARGE(C2:C6,1)</f>
        <v>259</v>
      </c>
      <c r="D11" s="8">
        <f>LARGE(D2:D6,1)</f>
        <v>5</v>
      </c>
      <c r="E11" s="48">
        <f>LARGE(E2:E6,1)</f>
        <v>51.8</v>
      </c>
      <c r="F11" s="8"/>
      <c r="G11" s="8" t="e">
        <f>LARGE(G2:G6,1)</f>
        <v>#NUM!</v>
      </c>
      <c r="H11" s="8" t="e">
        <f>LARGE(H2:H6,1)</f>
        <v>#NUM!</v>
      </c>
      <c r="I11" s="8"/>
      <c r="J11" s="8"/>
      <c r="K11" s="8"/>
      <c r="L11" s="8"/>
      <c r="M11" s="8" t="e">
        <f>LARGE(M2:M6,1)</f>
        <v>#NUM!</v>
      </c>
      <c r="N11" s="8" t="e">
        <f>LARGE(N2:N6,1)</f>
        <v>#NUM!</v>
      </c>
      <c r="O11" s="8"/>
      <c r="P11" s="8"/>
      <c r="Q11" s="8"/>
      <c r="R11" s="8"/>
      <c r="S11" s="8" t="e">
        <f>LARGE(S2:S6,1)</f>
        <v>#NUM!</v>
      </c>
      <c r="T11" s="8" t="e">
        <f>LARGE(T2:T6,1)</f>
        <v>#NUM!</v>
      </c>
      <c r="U11" s="8"/>
      <c r="V11" s="8"/>
      <c r="W11" s="8"/>
      <c r="X11" s="8"/>
      <c r="Y11" s="8" t="e">
        <f>LARGE(Y2:Y6,1)</f>
        <v>#NUM!</v>
      </c>
      <c r="Z11" s="8" t="e">
        <f>LARGE(Z2:Z6,1)</f>
        <v>#NUM!</v>
      </c>
      <c r="AA11" s="8"/>
      <c r="AB11" s="8"/>
      <c r="AC11" s="8"/>
      <c r="AD11" s="8"/>
      <c r="AE11" s="8" t="e">
        <f>LARGE(AE2:AE6,1)</f>
        <v>#NUM!</v>
      </c>
      <c r="AF11" s="8" t="e">
        <f>LARGE(AF2:AF6,1)</f>
        <v>#NUM!</v>
      </c>
      <c r="AG11" s="8"/>
      <c r="AH11" s="8"/>
      <c r="AI11" s="8"/>
      <c r="AJ11" s="8"/>
      <c r="AK11" s="8"/>
      <c r="AL11" s="8"/>
      <c r="AM11" s="8"/>
      <c r="AN11" s="8"/>
      <c r="AO11" s="8">
        <f>LARGE(AO2:AO6,1)</f>
        <v>5</v>
      </c>
      <c r="AP11" s="8">
        <f>LARGE(AP2:AP6,1)</f>
        <v>60</v>
      </c>
      <c r="AQ11" s="8"/>
      <c r="AR11" s="8"/>
      <c r="AS11" s="8"/>
      <c r="AT11" s="8"/>
      <c r="AU11" s="8"/>
      <c r="AV11" s="8"/>
      <c r="AW11" s="8"/>
      <c r="AX11" s="8"/>
      <c r="AY11" s="8"/>
      <c r="AZ11" s="8"/>
      <c r="BA11" s="8"/>
      <c r="BB11" s="8">
        <f>LARGE(BB2:BB6,1)</f>
        <v>2</v>
      </c>
      <c r="BC11" s="8">
        <f>LARGE(BC2:BC6,1)</f>
        <v>60</v>
      </c>
      <c r="BD11" s="8"/>
      <c r="BE11" s="8"/>
      <c r="BF11" s="8">
        <f>LARGE(BF2:BF6,1)</f>
        <v>1</v>
      </c>
      <c r="BG11" s="8">
        <f>LARGE(BG2:BG6,1)</f>
        <v>60</v>
      </c>
      <c r="BH11" s="8"/>
      <c r="BI11" s="8"/>
      <c r="BJ11" s="8" t="e">
        <f>LARGE(BJ2:BJ6,1)</f>
        <v>#NUM!</v>
      </c>
      <c r="BK11" s="8" t="e">
        <f>LARGE(BK2:BK6,1)</f>
        <v>#NUM!</v>
      </c>
      <c r="BL11" s="8"/>
      <c r="BM11" s="8"/>
      <c r="BN11" s="8">
        <f>LARGE(BN2:BN6,1)</f>
        <v>1</v>
      </c>
      <c r="BO11" s="8">
        <f>LARGE(BO2:BO6,1)</f>
        <v>60</v>
      </c>
      <c r="BP11" s="8"/>
      <c r="BQ11" s="8"/>
      <c r="BR11" s="8"/>
      <c r="BS11" s="8"/>
      <c r="BT11" s="8"/>
      <c r="BU11" s="8"/>
      <c r="BV11" s="8"/>
      <c r="BW11" s="8">
        <f>LARGE(BW2:BW6,1)</f>
        <v>1</v>
      </c>
      <c r="BX11" s="8">
        <f>LARGE(BX2:BX6,1)</f>
        <v>40</v>
      </c>
      <c r="BY11" s="8"/>
      <c r="BZ11" s="8"/>
      <c r="CA11" s="8" t="e">
        <f>LARGE(CA2:CA6,1)</f>
        <v>#NUM!</v>
      </c>
      <c r="CB11" s="8" t="e">
        <f>LARGE(CB2:CB6,1)</f>
        <v>#NUM!</v>
      </c>
      <c r="CC11" s="8"/>
      <c r="CD11" s="8"/>
      <c r="CE11" s="8" t="e">
        <f>LARGE(CE2:CE6,1)</f>
        <v>#NUM!</v>
      </c>
      <c r="CF11" s="8" t="e">
        <f>LARGE(CF2:CF6,1)</f>
        <v>#NUM!</v>
      </c>
      <c r="CG11" s="8"/>
      <c r="CH11" s="8"/>
      <c r="CI11" s="8" t="e">
        <f>LARGE(CI2:CI6,1)</f>
        <v>#NUM!</v>
      </c>
      <c r="CJ11" s="8" t="e">
        <f>LARGE(CJ2:CJ6,1)</f>
        <v>#NUM!</v>
      </c>
      <c r="CK11" s="8"/>
      <c r="CL11" s="8"/>
      <c r="CM11" s="8">
        <f>LARGE(CM2:CM6,1)</f>
        <v>3</v>
      </c>
      <c r="CN11" s="8">
        <f>LARGE(CN2:CN6,1)</f>
        <v>40</v>
      </c>
      <c r="CO11" s="8"/>
      <c r="CP11" s="8"/>
      <c r="CQ11" s="8"/>
      <c r="CR11" s="8">
        <f>LARGE(CR2:CR6,1)</f>
        <v>2</v>
      </c>
      <c r="CS11" s="8">
        <f>LARGE(CS2:CS6,1)</f>
        <v>11</v>
      </c>
      <c r="CT11" s="8"/>
      <c r="CU11" s="8"/>
      <c r="CV11" s="8"/>
      <c r="CW11" s="8">
        <f>LARGE(CW2:CW6,1)</f>
        <v>1</v>
      </c>
      <c r="CX11" s="8">
        <f>LARGE(CX2:CX6,1)</f>
        <v>60</v>
      </c>
      <c r="CY11" s="8"/>
      <c r="CZ11" s="8"/>
      <c r="DA11" s="8"/>
      <c r="DB11" s="8" t="e">
        <f>LARGE(DB2:DB6,1)</f>
        <v>#NUM!</v>
      </c>
      <c r="DC11" s="8" t="e">
        <f>LARGE(DC2:DC6,1)</f>
        <v>#NUM!</v>
      </c>
      <c r="DD11" s="8"/>
      <c r="DE11" s="8"/>
      <c r="DF11" s="8"/>
      <c r="DG11" s="8"/>
      <c r="DH11" s="8"/>
      <c r="DI11" s="8"/>
      <c r="DJ11" s="8"/>
      <c r="DK11" s="8"/>
      <c r="DL11" s="8"/>
      <c r="DM11" s="8"/>
      <c r="DN11" s="8"/>
      <c r="DO11" s="8"/>
      <c r="DP11" s="8"/>
      <c r="DQ11" s="8"/>
      <c r="DR11" s="8"/>
      <c r="DS11" s="8"/>
      <c r="DT11" s="8"/>
      <c r="DU11" s="8"/>
      <c r="DV11" s="8">
        <f>LARGE(DV2:DV6,1)</f>
        <v>90</v>
      </c>
      <c r="DW11" s="23"/>
    </row>
    <row r="12" spans="1:135" x14ac:dyDescent="0.25">
      <c r="A12" s="24" t="s">
        <v>459</v>
      </c>
      <c r="B12" s="9"/>
      <c r="C12" s="9"/>
      <c r="D12" s="9"/>
      <c r="E12" s="9"/>
      <c r="F12" s="9">
        <f>COUNTIF(F2:F6,"yes")</f>
        <v>0</v>
      </c>
      <c r="G12" s="9"/>
      <c r="H12" s="9"/>
      <c r="I12" s="9"/>
      <c r="J12" s="9"/>
      <c r="K12" s="9"/>
      <c r="L12" s="9">
        <f>COUNTIF(L2:L6,"yes")</f>
        <v>0</v>
      </c>
      <c r="M12" s="9"/>
      <c r="N12" s="9"/>
      <c r="O12" s="9"/>
      <c r="P12" s="9"/>
      <c r="Q12" s="9"/>
      <c r="R12" s="9">
        <f>COUNTIF(R2:R6,"yes")</f>
        <v>0</v>
      </c>
      <c r="S12" s="9"/>
      <c r="T12" s="9"/>
      <c r="U12" s="9"/>
      <c r="V12" s="9"/>
      <c r="W12" s="9"/>
      <c r="X12" s="9">
        <f>COUNTIF(X2:X6,"yes")</f>
        <v>0</v>
      </c>
      <c r="Y12" s="9"/>
      <c r="Z12" s="9"/>
      <c r="AA12" s="9"/>
      <c r="AB12" s="9"/>
      <c r="AC12" s="9"/>
      <c r="AD12" s="9">
        <f>COUNTIF(AD2:AD6,"yes")</f>
        <v>0</v>
      </c>
      <c r="AE12" s="9"/>
      <c r="AF12" s="9"/>
      <c r="AG12" s="9"/>
      <c r="AH12" s="9"/>
      <c r="AI12" s="9"/>
      <c r="AJ12" s="9"/>
      <c r="AK12" s="9"/>
      <c r="AL12" s="9"/>
      <c r="AM12" s="9"/>
      <c r="AN12" s="9">
        <f>COUNTIF(AN2:AN6,"yes")</f>
        <v>5</v>
      </c>
      <c r="AO12" s="9"/>
      <c r="AP12" s="9"/>
      <c r="AQ12" s="9"/>
      <c r="AR12" s="9"/>
      <c r="AS12" s="9"/>
      <c r="AT12" s="9"/>
      <c r="AU12" s="9"/>
      <c r="AV12" s="9"/>
      <c r="AW12" s="9"/>
      <c r="AX12" s="9"/>
      <c r="AY12" s="9"/>
      <c r="AZ12" s="9">
        <f>COUNTIF(AZ2:AZ6,"yes")</f>
        <v>3</v>
      </c>
      <c r="BA12" s="9">
        <f>COUNTIF(BA2:BA6,"yes")</f>
        <v>3</v>
      </c>
      <c r="BB12" s="9"/>
      <c r="BC12" s="9"/>
      <c r="BD12" s="9"/>
      <c r="BE12" s="9">
        <f>COUNTIF(BE2:BE6,"yes")</f>
        <v>1</v>
      </c>
      <c r="BF12" s="9"/>
      <c r="BG12" s="9"/>
      <c r="BH12" s="9"/>
      <c r="BI12" s="9">
        <f>COUNTIF(BI2:BI6,"yes")</f>
        <v>0</v>
      </c>
      <c r="BJ12" s="9"/>
      <c r="BK12" s="9"/>
      <c r="BL12" s="9"/>
      <c r="BM12" s="9">
        <f>COUNTIF(BM2:BM6,"yes")</f>
        <v>2</v>
      </c>
      <c r="BN12" s="9"/>
      <c r="BO12" s="9"/>
      <c r="BP12" s="9"/>
      <c r="BQ12" s="9">
        <f>COUNTIF(BQ2:BQ6,"yes")</f>
        <v>0</v>
      </c>
      <c r="BR12" s="9"/>
      <c r="BS12" s="9"/>
      <c r="BT12" s="9"/>
      <c r="BU12" s="9"/>
      <c r="BV12" s="9">
        <f>COUNTIF(BV2:BV6,"yes")</f>
        <v>1</v>
      </c>
      <c r="BW12" s="9"/>
      <c r="BX12" s="9"/>
      <c r="BY12" s="9"/>
      <c r="BZ12" s="9">
        <f>COUNTIF(BZ2:BZ6,"yes")</f>
        <v>0</v>
      </c>
      <c r="CA12" s="9"/>
      <c r="CB12" s="9"/>
      <c r="CC12" s="9"/>
      <c r="CD12" s="9">
        <f>COUNTIF(CD2:CD6,"yes")</f>
        <v>0</v>
      </c>
      <c r="CE12" s="9"/>
      <c r="CF12" s="9"/>
      <c r="CG12" s="9"/>
      <c r="CH12" s="9">
        <f>COUNTIF(CH2:CH6,"yes")</f>
        <v>0</v>
      </c>
      <c r="CI12" s="9"/>
      <c r="CJ12" s="9"/>
      <c r="CK12" s="9"/>
      <c r="CL12" s="9">
        <f>COUNTIF(CL2:CL6,"yes")</f>
        <v>1</v>
      </c>
      <c r="CM12" s="9"/>
      <c r="CN12" s="9"/>
      <c r="CO12" s="9"/>
      <c r="CP12" s="9">
        <f>COUNTIF(CP2:CP6,"yes")</f>
        <v>1</v>
      </c>
      <c r="CQ12" s="9"/>
      <c r="CR12" s="9"/>
      <c r="CS12" s="9"/>
      <c r="CT12" s="9"/>
      <c r="CU12" s="9">
        <f>COUNTIF(CU2:CU6,"yes")</f>
        <v>1</v>
      </c>
      <c r="CV12" s="9"/>
      <c r="CW12" s="9"/>
      <c r="CX12" s="9"/>
      <c r="CY12" s="9"/>
      <c r="CZ12" s="9">
        <f>COUNTIF(CZ2:CZ6,"yes")</f>
        <v>0</v>
      </c>
      <c r="DA12" s="9"/>
      <c r="DB12" s="9"/>
      <c r="DC12" s="9"/>
      <c r="DD12" s="9"/>
      <c r="DE12" s="9">
        <f>COUNTIF(DE2:DE7,"arrest*")</f>
        <v>6</v>
      </c>
      <c r="DF12" s="9">
        <f>COUNTIF(DF2:DF7,"Attending*")</f>
        <v>6</v>
      </c>
      <c r="DG12" s="9">
        <f>COUNTIF(DG2:DG7,"computing*")</f>
        <v>5</v>
      </c>
      <c r="DH12" s="9">
        <f>COUNTIF(DH2:DH7,"courthouse*")</f>
        <v>3</v>
      </c>
      <c r="DI12" s="9">
        <f>COUNTIF(DI2:DI7,"CRN*")</f>
        <v>4</v>
      </c>
      <c r="DJ12" s="9">
        <f>COUNTIF(DJ2:DJ7,"Departmental*")</f>
        <v>1</v>
      </c>
      <c r="DK12" s="9">
        <f>COUNTIF(DK2:DK7,"DNA*")</f>
        <v>6</v>
      </c>
      <c r="DL12" s="9">
        <f>COUNTIF(DL2:DL7,"Drug*")</f>
        <v>6</v>
      </c>
      <c r="DM12" s="9">
        <f>COUNTIF(DM2:DM7,"Duty*")</f>
        <v>1</v>
      </c>
      <c r="DN12" s="9">
        <f>COUNTIF(DN2:DN7,"Facilitating*")</f>
        <v>1</v>
      </c>
      <c r="DO12" s="9">
        <f>COUNTIF(DO2:DO7,"Intakes*")</f>
        <v>5</v>
      </c>
      <c r="DP12" s="9">
        <f>COUNTIF(DP2:DP7,"Office*")</f>
        <v>2</v>
      </c>
      <c r="DQ12" s="9">
        <f>COUNTIF(DQ2:DQ7,"Parole*")</f>
        <v>5</v>
      </c>
      <c r="DR12" s="9">
        <f>COUNTIF(DR2:DR7,"Sorna*")</f>
        <v>5</v>
      </c>
      <c r="DS12" s="9">
        <f>COUNTIF(DS2:DS7,"Transports*")</f>
        <v>4</v>
      </c>
      <c r="DT12" s="9">
        <f>COUNTIF(DT2:DT7,"Writing*")</f>
        <v>6</v>
      </c>
      <c r="DU12" s="9"/>
      <c r="DV12" s="9"/>
      <c r="DW12" s="25"/>
    </row>
    <row r="13" spans="1:135" x14ac:dyDescent="0.25">
      <c r="A13" s="26" t="s">
        <v>460</v>
      </c>
      <c r="B13" s="10"/>
      <c r="C13" s="10"/>
      <c r="D13" s="10"/>
      <c r="E13" s="10"/>
      <c r="F13" s="10">
        <f>COUNTIF(F2:F6,"no")</f>
        <v>5</v>
      </c>
      <c r="G13" s="10"/>
      <c r="H13" s="10"/>
      <c r="I13" s="10"/>
      <c r="J13" s="10"/>
      <c r="K13" s="10"/>
      <c r="L13" s="10">
        <f>COUNTIF(L2:L6,"no")</f>
        <v>5</v>
      </c>
      <c r="M13" s="10"/>
      <c r="N13" s="10"/>
      <c r="O13" s="10"/>
      <c r="P13" s="10"/>
      <c r="Q13" s="10"/>
      <c r="R13" s="10">
        <f>COUNTIF(R2:R6,"no")</f>
        <v>5</v>
      </c>
      <c r="S13" s="10"/>
      <c r="T13" s="10"/>
      <c r="U13" s="10"/>
      <c r="V13" s="10"/>
      <c r="W13" s="10"/>
      <c r="X13" s="10">
        <f>COUNTIF(X2:X6,"no")</f>
        <v>5</v>
      </c>
      <c r="Y13" s="10"/>
      <c r="Z13" s="10"/>
      <c r="AA13" s="10"/>
      <c r="AB13" s="10"/>
      <c r="AC13" s="10"/>
      <c r="AD13" s="10">
        <f>COUNTIF(AD2:AD6,"no")</f>
        <v>5</v>
      </c>
      <c r="AE13" s="10"/>
      <c r="AF13" s="10"/>
      <c r="AG13" s="10"/>
      <c r="AH13" s="10"/>
      <c r="AI13" s="10"/>
      <c r="AJ13" s="10"/>
      <c r="AK13" s="10"/>
      <c r="AL13" s="10"/>
      <c r="AM13" s="10"/>
      <c r="AN13" s="10">
        <f>COUNTIF(AN2:AN6,"no")</f>
        <v>0</v>
      </c>
      <c r="AO13" s="10"/>
      <c r="AP13" s="10"/>
      <c r="AQ13" s="10"/>
      <c r="AR13" s="10"/>
      <c r="AS13" s="10"/>
      <c r="AT13" s="10"/>
      <c r="AU13" s="10"/>
      <c r="AV13" s="10"/>
      <c r="AW13" s="10"/>
      <c r="AX13" s="10"/>
      <c r="AY13" s="10"/>
      <c r="AZ13" s="10">
        <f>COUNTIF(AZ2:AZ6,"no")</f>
        <v>2</v>
      </c>
      <c r="BA13" s="10">
        <f>COUNTIF(BA2:BA6,"no")</f>
        <v>0</v>
      </c>
      <c r="BB13" s="10"/>
      <c r="BC13" s="10"/>
      <c r="BD13" s="10"/>
      <c r="BE13" s="10">
        <f>COUNTIF(BE2:BE6,"no")</f>
        <v>2</v>
      </c>
      <c r="BF13" s="10"/>
      <c r="BG13" s="10"/>
      <c r="BH13" s="10"/>
      <c r="BI13" s="10">
        <f>COUNTIF(BI2:BI6,"no")</f>
        <v>3</v>
      </c>
      <c r="BJ13" s="10"/>
      <c r="BK13" s="10"/>
      <c r="BL13" s="10"/>
      <c r="BM13" s="10">
        <f>COUNTIF(BM2:BM6,"no")</f>
        <v>1</v>
      </c>
      <c r="BN13" s="10"/>
      <c r="BO13" s="10"/>
      <c r="BP13" s="10"/>
      <c r="BQ13" s="10">
        <f>COUNTIF(BQ2:BQ6,"no")</f>
        <v>3</v>
      </c>
      <c r="BR13" s="10"/>
      <c r="BS13" s="10"/>
      <c r="BT13" s="10"/>
      <c r="BU13" s="10"/>
      <c r="BV13" s="10">
        <f>COUNTIF(BV2:BV6,"no")</f>
        <v>4</v>
      </c>
      <c r="BW13" s="10"/>
      <c r="BX13" s="10"/>
      <c r="BY13" s="10"/>
      <c r="BZ13" s="10">
        <f>COUNTIF(BZ2:BZ6,"no")</f>
        <v>5</v>
      </c>
      <c r="CA13" s="10"/>
      <c r="CB13" s="10"/>
      <c r="CC13" s="10"/>
      <c r="CD13" s="10">
        <f>COUNTIF(CD2:CD6,"no")</f>
        <v>5</v>
      </c>
      <c r="CE13" s="10"/>
      <c r="CF13" s="10"/>
      <c r="CG13" s="10"/>
      <c r="CH13" s="10">
        <f>COUNTIF(CH2:CH6,"no")</f>
        <v>5</v>
      </c>
      <c r="CI13" s="10"/>
      <c r="CJ13" s="10"/>
      <c r="CK13" s="10"/>
      <c r="CL13" s="10">
        <f>COUNTIF(CL2:CL6,"no")</f>
        <v>4</v>
      </c>
      <c r="CM13" s="10"/>
      <c r="CN13" s="10"/>
      <c r="CO13" s="10"/>
      <c r="CP13" s="10">
        <f>COUNTIF(CP2:CP6,"no")</f>
        <v>4</v>
      </c>
      <c r="CQ13" s="10"/>
      <c r="CR13" s="10"/>
      <c r="CS13" s="10"/>
      <c r="CT13" s="10"/>
      <c r="CU13" s="10">
        <f>COUNTIF(CU2:CU6,"no")</f>
        <v>0</v>
      </c>
      <c r="CV13" s="10"/>
      <c r="CW13" s="10"/>
      <c r="CX13" s="10"/>
      <c r="CY13" s="10"/>
      <c r="CZ13" s="10">
        <f>COUNTIF(CZ2:CZ6,"no")</f>
        <v>1</v>
      </c>
      <c r="DA13" s="10"/>
      <c r="DB13" s="10"/>
      <c r="DC13" s="10"/>
      <c r="DD13" s="10"/>
      <c r="DE13" s="10">
        <v>65</v>
      </c>
      <c r="DF13" s="10">
        <v>65</v>
      </c>
      <c r="DG13" s="10">
        <v>65</v>
      </c>
      <c r="DH13" s="10">
        <v>65</v>
      </c>
      <c r="DI13" s="10">
        <v>65</v>
      </c>
      <c r="DJ13" s="10">
        <v>65</v>
      </c>
      <c r="DK13" s="10">
        <v>65</v>
      </c>
      <c r="DL13" s="10">
        <v>65</v>
      </c>
      <c r="DM13" s="10">
        <v>65</v>
      </c>
      <c r="DN13" s="10">
        <v>65</v>
      </c>
      <c r="DO13" s="10">
        <v>65</v>
      </c>
      <c r="DP13" s="10">
        <v>65</v>
      </c>
      <c r="DQ13" s="10">
        <v>65</v>
      </c>
      <c r="DR13" s="10">
        <v>65</v>
      </c>
      <c r="DS13" s="10">
        <v>65</v>
      </c>
      <c r="DT13" s="10">
        <v>65</v>
      </c>
      <c r="DU13" s="10"/>
      <c r="DV13" s="10"/>
      <c r="DW13" s="27"/>
    </row>
    <row r="14" spans="1:135" x14ac:dyDescent="0.25">
      <c r="A14" s="28" t="s">
        <v>473</v>
      </c>
      <c r="B14" s="11"/>
      <c r="C14" s="11"/>
      <c r="D14" s="11"/>
      <c r="E14" s="11"/>
      <c r="F14" s="11">
        <f>F12/(F12+F13)</f>
        <v>0</v>
      </c>
      <c r="G14" s="11"/>
      <c r="H14" s="11"/>
      <c r="I14" s="11"/>
      <c r="J14" s="11"/>
      <c r="K14" s="11"/>
      <c r="L14" s="11">
        <f>L12/(L12+L13)</f>
        <v>0</v>
      </c>
      <c r="M14" s="11"/>
      <c r="N14" s="11"/>
      <c r="O14" s="11"/>
      <c r="P14" s="11"/>
      <c r="Q14" s="11"/>
      <c r="R14" s="11">
        <f>R12/(R12+R13)</f>
        <v>0</v>
      </c>
      <c r="S14" s="11"/>
      <c r="T14" s="11"/>
      <c r="U14" s="11"/>
      <c r="V14" s="11"/>
      <c r="W14" s="11"/>
      <c r="X14" s="11">
        <f>X12/(X12+X13)</f>
        <v>0</v>
      </c>
      <c r="Y14" s="11"/>
      <c r="Z14" s="11"/>
      <c r="AA14" s="11"/>
      <c r="AB14" s="11"/>
      <c r="AC14" s="11"/>
      <c r="AD14" s="11">
        <f>AD12/(AD12+AD13)</f>
        <v>0</v>
      </c>
      <c r="AE14" s="11"/>
      <c r="AF14" s="11"/>
      <c r="AG14" s="11"/>
      <c r="AH14" s="11"/>
      <c r="AI14" s="11"/>
      <c r="AJ14" s="11"/>
      <c r="AK14" s="11"/>
      <c r="AL14" s="11"/>
      <c r="AM14" s="11"/>
      <c r="AN14" s="11">
        <f>AN12/(AN12+AN13)</f>
        <v>1</v>
      </c>
      <c r="AO14" s="11"/>
      <c r="AP14" s="11"/>
      <c r="AQ14" s="11"/>
      <c r="AR14" s="11"/>
      <c r="AS14" s="11"/>
      <c r="AT14" s="11"/>
      <c r="AU14" s="11"/>
      <c r="AV14" s="11"/>
      <c r="AW14" s="11"/>
      <c r="AX14" s="11"/>
      <c r="AY14" s="11"/>
      <c r="AZ14" s="11">
        <f>AZ12/(AZ12+AZ13)</f>
        <v>0.6</v>
      </c>
      <c r="BA14" s="11">
        <f>BA12/(BA12+BA13)</f>
        <v>1</v>
      </c>
      <c r="BB14" s="11"/>
      <c r="BC14" s="11"/>
      <c r="BD14" s="11"/>
      <c r="BE14" s="11">
        <f>BE12/(BE12+BE13)</f>
        <v>0.33333333333333331</v>
      </c>
      <c r="BF14" s="11"/>
      <c r="BG14" s="11"/>
      <c r="BH14" s="11"/>
      <c r="BI14" s="11">
        <f>BI12/(BI12+BI13)</f>
        <v>0</v>
      </c>
      <c r="BJ14" s="11"/>
      <c r="BK14" s="11"/>
      <c r="BL14" s="11"/>
      <c r="BM14" s="11">
        <f>BM12/(BM12+BM13)</f>
        <v>0.66666666666666663</v>
      </c>
      <c r="BN14" s="11"/>
      <c r="BO14" s="11"/>
      <c r="BP14" s="11"/>
      <c r="BQ14" s="11">
        <f>BQ12/(BQ12+BQ13)</f>
        <v>0</v>
      </c>
      <c r="BR14" s="11"/>
      <c r="BS14" s="11"/>
      <c r="BT14" s="11"/>
      <c r="BU14" s="11"/>
      <c r="BV14" s="11">
        <f>BV12/(BV12+BV13)</f>
        <v>0.2</v>
      </c>
      <c r="BW14" s="11"/>
      <c r="BX14" s="11"/>
      <c r="BY14" s="11"/>
      <c r="BZ14" s="11">
        <f>BZ12/(BZ12+BZ13)</f>
        <v>0</v>
      </c>
      <c r="CA14" s="11"/>
      <c r="CB14" s="11"/>
      <c r="CC14" s="11"/>
      <c r="CD14" s="11">
        <f>CD12/(CD12+CD13)</f>
        <v>0</v>
      </c>
      <c r="CE14" s="11"/>
      <c r="CF14" s="11"/>
      <c r="CG14" s="11"/>
      <c r="CH14" s="11">
        <f>CH12/(CH12+CH13)</f>
        <v>0</v>
      </c>
      <c r="CI14" s="11"/>
      <c r="CJ14" s="11"/>
      <c r="CK14" s="11"/>
      <c r="CL14" s="11">
        <f>CL12/(CL12+CL13)</f>
        <v>0.2</v>
      </c>
      <c r="CM14" s="11"/>
      <c r="CN14" s="11"/>
      <c r="CO14" s="11"/>
      <c r="CP14" s="11">
        <f>CP12/(CP12+CP13)</f>
        <v>0.2</v>
      </c>
      <c r="CQ14" s="11"/>
      <c r="CR14" s="11"/>
      <c r="CS14" s="11"/>
      <c r="CT14" s="11"/>
      <c r="CU14" s="11">
        <f>CU12/(CU12+CU13)</f>
        <v>1</v>
      </c>
      <c r="CV14" s="11"/>
      <c r="CW14" s="11"/>
      <c r="CX14" s="11"/>
      <c r="CY14" s="11"/>
      <c r="CZ14" s="11">
        <f>CZ12/(CZ12+CZ13)</f>
        <v>0</v>
      </c>
      <c r="DA14" s="11"/>
      <c r="DB14" s="11"/>
      <c r="DC14" s="11"/>
      <c r="DD14" s="11"/>
      <c r="DE14" s="11">
        <f t="shared" ref="DE14:DT14" si="3">DE12/(DE12+DE13)</f>
        <v>8.4507042253521125E-2</v>
      </c>
      <c r="DF14" s="11">
        <f t="shared" si="3"/>
        <v>8.4507042253521125E-2</v>
      </c>
      <c r="DG14" s="11">
        <f t="shared" si="3"/>
        <v>7.1428571428571425E-2</v>
      </c>
      <c r="DH14" s="11">
        <f t="shared" si="3"/>
        <v>4.4117647058823532E-2</v>
      </c>
      <c r="DI14" s="11">
        <f t="shared" si="3"/>
        <v>5.7971014492753624E-2</v>
      </c>
      <c r="DJ14" s="11">
        <f t="shared" si="3"/>
        <v>1.5151515151515152E-2</v>
      </c>
      <c r="DK14" s="11">
        <f t="shared" si="3"/>
        <v>8.4507042253521125E-2</v>
      </c>
      <c r="DL14" s="11">
        <f t="shared" si="3"/>
        <v>8.4507042253521125E-2</v>
      </c>
      <c r="DM14" s="11">
        <f t="shared" si="3"/>
        <v>1.5151515151515152E-2</v>
      </c>
      <c r="DN14" s="11">
        <f t="shared" si="3"/>
        <v>1.5151515151515152E-2</v>
      </c>
      <c r="DO14" s="11">
        <f t="shared" si="3"/>
        <v>7.1428571428571425E-2</v>
      </c>
      <c r="DP14" s="11">
        <f t="shared" si="3"/>
        <v>2.9850746268656716E-2</v>
      </c>
      <c r="DQ14" s="11">
        <f t="shared" si="3"/>
        <v>7.1428571428571425E-2</v>
      </c>
      <c r="DR14" s="11">
        <f t="shared" si="3"/>
        <v>7.1428571428571425E-2</v>
      </c>
      <c r="DS14" s="11">
        <f t="shared" si="3"/>
        <v>5.7971014492753624E-2</v>
      </c>
      <c r="DT14" s="11">
        <f t="shared" si="3"/>
        <v>8.4507042253521125E-2</v>
      </c>
      <c r="DU14" s="11"/>
      <c r="DV14" s="11"/>
      <c r="DW14" s="29"/>
    </row>
    <row r="15" spans="1:135" ht="30" x14ac:dyDescent="0.25">
      <c r="A15" s="38" t="s">
        <v>472</v>
      </c>
      <c r="B15" s="36"/>
      <c r="C15" s="36"/>
      <c r="D15" s="36"/>
      <c r="E15" s="36"/>
      <c r="F15" s="36"/>
      <c r="G15" s="36"/>
      <c r="H15" s="12">
        <f>COUNTIF(H2:H6,"&lt;1000")</f>
        <v>0</v>
      </c>
      <c r="I15" s="36"/>
      <c r="J15" s="36"/>
      <c r="K15" s="36"/>
      <c r="L15" s="36"/>
      <c r="M15" s="36"/>
      <c r="N15" s="13">
        <f>COUNTIF(N2:N6,"&lt;50")</f>
        <v>0</v>
      </c>
      <c r="O15" s="36"/>
      <c r="P15" s="36"/>
      <c r="Q15" s="36"/>
      <c r="R15" s="36"/>
      <c r="S15" s="36"/>
      <c r="T15" s="36">
        <f>COUNTIF(T2:T6,"&lt;50")</f>
        <v>0</v>
      </c>
      <c r="U15" s="36"/>
      <c r="V15" s="36"/>
      <c r="W15" s="36"/>
      <c r="X15" s="36"/>
      <c r="Y15" s="36"/>
      <c r="Z15" s="36">
        <f>COUNTIF(Z2:Z6,"&lt;20")</f>
        <v>0</v>
      </c>
      <c r="AA15" s="36"/>
      <c r="AB15" s="36"/>
      <c r="AC15" s="36"/>
      <c r="AD15" s="36"/>
      <c r="AE15" s="36"/>
      <c r="AF15" s="36">
        <f>COUNTIF(AF2:AF6,"&lt;50")</f>
        <v>0</v>
      </c>
      <c r="AG15" s="36"/>
      <c r="AH15" s="36"/>
      <c r="AI15" s="36"/>
      <c r="AJ15" s="36"/>
      <c r="AK15" s="36"/>
      <c r="AL15" s="36"/>
      <c r="AM15" s="36"/>
      <c r="AN15" s="36"/>
      <c r="AO15" s="36"/>
      <c r="AP15" s="36">
        <f>COUNTIF(AP2:AP6,"&lt;50")</f>
        <v>1</v>
      </c>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9"/>
    </row>
    <row r="16" spans="1:135" x14ac:dyDescent="0.25">
      <c r="A16" s="38" t="s">
        <v>475</v>
      </c>
      <c r="B16" s="36"/>
      <c r="C16" s="36"/>
      <c r="D16" s="36"/>
      <c r="E16" s="36"/>
      <c r="F16" s="36"/>
      <c r="G16" s="36"/>
      <c r="H16" s="12">
        <f>COUNTA(A2:A6)</f>
        <v>5</v>
      </c>
      <c r="I16" s="36"/>
      <c r="J16" s="36"/>
      <c r="K16" s="36"/>
      <c r="L16" s="36"/>
      <c r="M16" s="36"/>
      <c r="N16" s="13">
        <f>COUNTA(A2:A6)</f>
        <v>5</v>
      </c>
      <c r="O16" s="36"/>
      <c r="P16" s="36"/>
      <c r="Q16" s="36"/>
      <c r="R16" s="36"/>
      <c r="S16" s="36"/>
      <c r="T16" s="36">
        <f>COUNTA(A2:A6)</f>
        <v>5</v>
      </c>
      <c r="U16" s="36"/>
      <c r="V16" s="36"/>
      <c r="W16" s="36"/>
      <c r="X16" s="36"/>
      <c r="Y16" s="36"/>
      <c r="Z16" s="36">
        <f>COUNTA(A2:A6)</f>
        <v>5</v>
      </c>
      <c r="AA16" s="36"/>
      <c r="AB16" s="36"/>
      <c r="AC16" s="36"/>
      <c r="AD16" s="36"/>
      <c r="AE16" s="36"/>
      <c r="AF16" s="36">
        <f>COUNTA(A2:A6)</f>
        <v>5</v>
      </c>
      <c r="AG16" s="36"/>
      <c r="AH16" s="36"/>
      <c r="AI16" s="36"/>
      <c r="AJ16" s="36"/>
      <c r="AK16" s="36"/>
      <c r="AL16" s="36"/>
      <c r="AM16" s="36"/>
      <c r="AN16" s="36"/>
      <c r="AO16" s="36"/>
      <c r="AP16" s="36">
        <f>COUNTA(A2:A7)</f>
        <v>6</v>
      </c>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9"/>
    </row>
    <row r="17" spans="1:127" ht="45.75" thickBot="1" x14ac:dyDescent="0.3">
      <c r="A17" s="40" t="s">
        <v>474</v>
      </c>
      <c r="B17" s="37"/>
      <c r="C17" s="37"/>
      <c r="D17" s="37"/>
      <c r="E17" s="37"/>
      <c r="F17" s="37"/>
      <c r="G17" s="37"/>
      <c r="H17" s="37">
        <f>H15/H16</f>
        <v>0</v>
      </c>
      <c r="I17" s="37"/>
      <c r="J17" s="37"/>
      <c r="K17" s="37"/>
      <c r="L17" s="37"/>
      <c r="M17" s="37"/>
      <c r="N17" s="37">
        <f>N15/N16</f>
        <v>0</v>
      </c>
      <c r="O17" s="37"/>
      <c r="P17" s="37"/>
      <c r="Q17" s="37"/>
      <c r="R17" s="37"/>
      <c r="S17" s="37"/>
      <c r="T17" s="37">
        <f>T15/T16</f>
        <v>0</v>
      </c>
      <c r="U17" s="37"/>
      <c r="V17" s="37"/>
      <c r="W17" s="37"/>
      <c r="X17" s="37"/>
      <c r="Y17" s="37"/>
      <c r="Z17" s="37">
        <f>Z15/Z16</f>
        <v>0</v>
      </c>
      <c r="AA17" s="37"/>
      <c r="AB17" s="37"/>
      <c r="AC17" s="37"/>
      <c r="AD17" s="37"/>
      <c r="AE17" s="37"/>
      <c r="AF17" s="37">
        <f>AF15/AF16</f>
        <v>0</v>
      </c>
      <c r="AG17" s="37"/>
      <c r="AH17" s="37"/>
      <c r="AI17" s="37"/>
      <c r="AJ17" s="37"/>
      <c r="AK17" s="37"/>
      <c r="AL17" s="37"/>
      <c r="AM17" s="37"/>
      <c r="AN17" s="37"/>
      <c r="AO17" s="37"/>
      <c r="AP17" s="37">
        <f>AP15/AP16</f>
        <v>0.16666666666666666</v>
      </c>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41"/>
    </row>
    <row r="18" spans="1:127" x14ac:dyDescent="0.25">
      <c r="A18" t="s">
        <v>486</v>
      </c>
      <c r="E18" s="50">
        <f>MEDIAN(E2:E6)</f>
        <v>36</v>
      </c>
    </row>
  </sheetData>
  <sheetProtection algorithmName="SHA-512" hashValue="ED0UpZ6QC+J2yluywRc9cfNZRKTmZt7iFbsr1CFCK9I/Op8bl+6CxW3JP7a7nnsYx+O5++Pcjzc0V1OxkqVsJQ==" saltValue="Sl2sG98LfwqQjfF2GPGtTA=="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8FD0-E28E-C843-A42D-27AFDA7B648B}">
  <dimension ref="A1:CC67"/>
  <sheetViews>
    <sheetView showGridLines="0" zoomScale="97" zoomScaleNormal="70" workbookViewId="0">
      <selection activeCell="J27" sqref="J27"/>
    </sheetView>
  </sheetViews>
  <sheetFormatPr defaultColWidth="11.5703125" defaultRowHeight="15" x14ac:dyDescent="0.25"/>
  <cols>
    <col min="3" max="3" width="55.28515625" bestFit="1" customWidth="1"/>
    <col min="4" max="4" width="3.7109375" customWidth="1"/>
    <col min="11" max="11" width="11.5703125" customWidth="1"/>
    <col min="13" max="13" width="55.28515625" bestFit="1" customWidth="1"/>
    <col min="14" max="14" width="3.140625" customWidth="1"/>
    <col min="19" max="19" width="20" customWidth="1"/>
    <col min="26" max="26" width="22.28515625" customWidth="1"/>
    <col min="33" max="33" width="32.5703125" customWidth="1"/>
    <col min="39" max="39" width="11.5703125" customWidth="1"/>
    <col min="40" max="40" width="43.7109375" customWidth="1"/>
    <col min="47" max="47" width="64.7109375" customWidth="1"/>
    <col min="54" max="54" width="47.5703125" customWidth="1"/>
    <col min="61" max="61" width="27.140625" customWidth="1"/>
    <col min="78" max="78" width="44" customWidth="1"/>
  </cols>
  <sheetData>
    <row r="1" spans="1:81" ht="23.25" x14ac:dyDescent="0.35">
      <c r="A1" s="96"/>
      <c r="B1" s="96"/>
      <c r="C1" s="97" t="s">
        <v>765</v>
      </c>
      <c r="D1" s="97"/>
      <c r="E1" s="97"/>
      <c r="F1" s="97"/>
      <c r="G1" s="96"/>
      <c r="H1" s="96"/>
      <c r="I1" s="96"/>
      <c r="J1" s="96"/>
      <c r="K1" s="96"/>
      <c r="L1" s="96"/>
      <c r="M1" s="97" t="s">
        <v>766</v>
      </c>
      <c r="N1" s="97"/>
      <c r="O1" s="97"/>
      <c r="P1" s="96"/>
      <c r="Q1" s="96"/>
      <c r="R1" s="96"/>
      <c r="S1" s="96"/>
      <c r="T1" s="96"/>
      <c r="U1" s="96"/>
      <c r="V1" s="96" t="s">
        <v>488</v>
      </c>
      <c r="W1" s="96"/>
      <c r="X1" s="96"/>
      <c r="Y1" s="96"/>
      <c r="Z1" s="96"/>
      <c r="AA1" s="96"/>
      <c r="AB1" s="96"/>
      <c r="AC1" s="96" t="s">
        <v>489</v>
      </c>
      <c r="AD1" s="96"/>
      <c r="AE1" s="96"/>
      <c r="AF1" s="96"/>
      <c r="AG1" s="96"/>
      <c r="AH1" s="96"/>
      <c r="AI1" s="96"/>
      <c r="AJ1" s="96" t="s">
        <v>490</v>
      </c>
      <c r="AK1" s="96"/>
      <c r="AL1" s="96"/>
      <c r="AM1" s="96"/>
      <c r="AN1" s="96"/>
      <c r="AO1" s="96"/>
      <c r="AP1" s="96"/>
      <c r="AQ1" s="96" t="s">
        <v>491</v>
      </c>
      <c r="AR1" s="96"/>
      <c r="AS1" s="96"/>
      <c r="AT1" s="96"/>
      <c r="AU1" s="96"/>
      <c r="AV1" s="96"/>
      <c r="AW1" s="96"/>
      <c r="AX1" s="96" t="s">
        <v>492</v>
      </c>
      <c r="AY1" s="96"/>
      <c r="AZ1" s="96"/>
      <c r="BA1" s="96"/>
      <c r="BB1" s="96"/>
      <c r="BC1" s="96"/>
      <c r="BD1" s="96"/>
      <c r="BE1" s="96" t="s">
        <v>493</v>
      </c>
      <c r="BF1" s="96"/>
      <c r="BG1" s="96"/>
      <c r="BH1" s="96"/>
      <c r="BI1" s="96"/>
      <c r="BJ1" s="96"/>
      <c r="BK1" s="96"/>
      <c r="BL1" s="96"/>
      <c r="BM1" s="96" t="s">
        <v>494</v>
      </c>
      <c r="BN1" s="96"/>
      <c r="BO1" s="96"/>
      <c r="BP1" s="96"/>
      <c r="BQ1" s="96"/>
      <c r="BR1" s="96"/>
      <c r="BS1" s="96"/>
      <c r="BT1" s="96"/>
      <c r="BU1" s="96"/>
      <c r="BV1" s="96" t="s">
        <v>495</v>
      </c>
      <c r="BW1" s="96"/>
      <c r="BX1" s="96"/>
      <c r="BY1" s="96"/>
      <c r="BZ1" s="96"/>
      <c r="CA1" s="96"/>
      <c r="CB1" s="96"/>
      <c r="CC1" s="96" t="s">
        <v>618</v>
      </c>
    </row>
    <row r="2" spans="1:81" ht="23.25" x14ac:dyDescent="0.35">
      <c r="B2" s="96"/>
      <c r="H2" s="96"/>
      <c r="I2" s="96"/>
      <c r="J2" s="96"/>
      <c r="K2" s="96"/>
      <c r="L2" s="96"/>
      <c r="M2" s="96"/>
    </row>
    <row r="34" customFormat="1" x14ac:dyDescent="0.25"/>
    <row r="35" customFormat="1" x14ac:dyDescent="0.25"/>
    <row r="60" customFormat="1" ht="202.15" customHeight="1" x14ac:dyDescent="0.25"/>
    <row r="61" customFormat="1" ht="202.15" customHeight="1" x14ac:dyDescent="0.25"/>
    <row r="62" customFormat="1" ht="202.15" customHeight="1" x14ac:dyDescent="0.25"/>
    <row r="63" customFormat="1" ht="202.15" customHeight="1" x14ac:dyDescent="0.25"/>
    <row r="64" customFormat="1" ht="409.6" customHeight="1" x14ac:dyDescent="0.25"/>
    <row r="65" customFormat="1" ht="54" customHeight="1" x14ac:dyDescent="0.25"/>
    <row r="66" customFormat="1" x14ac:dyDescent="0.25"/>
    <row r="67" customFormat="1" x14ac:dyDescent="0.25"/>
  </sheetData>
  <sheetProtection algorithmName="SHA-512" hashValue="h0MBSdtSiBQVFuV1luLsZMQHoDQYCXWEAlyUWweUC6A2C4EB0FO6p2V93xTafYEi0HcSAsdS9XZ/R00kz878sg==" saltValue="DJn2+c3eNvKdJrob1T6FQw==" spinCount="100000" sheet="1" objects="1" scenarios="1"/>
  <mergeCells count="2">
    <mergeCell ref="C1:F1"/>
    <mergeCell ref="M1:O1"/>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3BC99-DD13-4524-8C84-57610CF134BF}">
  <dimension ref="B1:BK1"/>
  <sheetViews>
    <sheetView showGridLines="0" zoomScale="90" zoomScaleNormal="90" workbookViewId="0">
      <selection activeCell="B1" sqref="B1:F1"/>
    </sheetView>
  </sheetViews>
  <sheetFormatPr defaultColWidth="11.5703125" defaultRowHeight="15" x14ac:dyDescent="0.25"/>
  <sheetData>
    <row r="1" spans="2:63" ht="23.25" x14ac:dyDescent="0.35">
      <c r="B1" s="97" t="s">
        <v>769</v>
      </c>
      <c r="C1" s="97"/>
      <c r="D1" s="97"/>
      <c r="E1" s="97"/>
      <c r="F1" s="97"/>
      <c r="I1" s="96" t="s">
        <v>488</v>
      </c>
      <c r="J1" s="96"/>
      <c r="O1" s="96" t="s">
        <v>489</v>
      </c>
      <c r="P1" s="96"/>
      <c r="U1" s="96" t="s">
        <v>490</v>
      </c>
      <c r="AB1" s="96" t="s">
        <v>491</v>
      </c>
      <c r="AI1" s="96" t="s">
        <v>492</v>
      </c>
      <c r="AP1" s="96" t="s">
        <v>493</v>
      </c>
      <c r="AW1" s="96" t="s">
        <v>494</v>
      </c>
      <c r="BD1" s="96" t="s">
        <v>495</v>
      </c>
      <c r="BK1" s="96" t="s">
        <v>618</v>
      </c>
    </row>
  </sheetData>
  <sheetProtection algorithmName="SHA-512" hashValue="wwi9RtxBr4/OXU1GMfHaaakqwW0YfVtXgj57U5e37bMOKQouBBp+k7NJYgNZ0HY24Ar1Ve4dfvw5LgheEZH5Rg==" saltValue="foMb1DSpU38LuEfpnY9/Ug==" spinCount="100000" sheet="1" objects="1" scenarios="1"/>
  <mergeCells count="1">
    <mergeCell ref="B1:F1"/>
  </mergeCell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5B392-F5A5-4665-89D0-893CBA2DC111}">
  <dimension ref="A1:CX1"/>
  <sheetViews>
    <sheetView showGridLines="0" zoomScale="90" zoomScaleNormal="90" workbookViewId="0">
      <selection sqref="A1:XFD1"/>
    </sheetView>
  </sheetViews>
  <sheetFormatPr defaultRowHeight="15" x14ac:dyDescent="0.25"/>
  <sheetData>
    <row r="1" spans="1:102" ht="23.25" x14ac:dyDescent="0.35">
      <c r="A1" s="97" t="s">
        <v>767</v>
      </c>
      <c r="B1" s="97"/>
      <c r="C1" s="97"/>
      <c r="D1" s="97"/>
      <c r="E1" s="97"/>
      <c r="F1" s="97"/>
      <c r="G1" s="97"/>
      <c r="H1" s="97"/>
      <c r="I1" s="97"/>
      <c r="J1" s="97"/>
      <c r="K1" s="96"/>
      <c r="L1" s="96"/>
      <c r="M1" s="96"/>
      <c r="N1" s="96"/>
      <c r="O1" s="96"/>
      <c r="P1" s="96"/>
      <c r="Q1" s="96" t="s">
        <v>488</v>
      </c>
      <c r="R1" s="96"/>
      <c r="S1" s="96"/>
      <c r="T1" s="96"/>
      <c r="U1" s="96"/>
      <c r="V1" s="96"/>
      <c r="W1" s="96"/>
      <c r="X1" s="96"/>
      <c r="Y1" s="96"/>
      <c r="Z1" s="96"/>
      <c r="AA1" s="96"/>
      <c r="AB1" s="96" t="s">
        <v>489</v>
      </c>
      <c r="AC1" s="96"/>
      <c r="AD1" s="96"/>
      <c r="AE1" s="96"/>
      <c r="AF1" s="96"/>
      <c r="AG1" s="96"/>
      <c r="AH1" s="96"/>
      <c r="AI1" s="96"/>
      <c r="AJ1" s="96"/>
      <c r="AK1" s="96"/>
      <c r="AL1" s="96"/>
      <c r="AM1" s="96" t="s">
        <v>490</v>
      </c>
      <c r="AN1" s="96"/>
      <c r="AO1" s="96"/>
      <c r="AP1" s="96"/>
      <c r="AQ1" s="96"/>
      <c r="AR1" s="96"/>
      <c r="AS1" s="96"/>
      <c r="AT1" s="96"/>
      <c r="AU1" s="96"/>
      <c r="AV1" s="96"/>
      <c r="AW1" s="96" t="s">
        <v>491</v>
      </c>
      <c r="AX1" s="96"/>
      <c r="AY1" s="96"/>
      <c r="AZ1" s="96"/>
      <c r="BA1" s="96"/>
      <c r="BB1" s="96"/>
      <c r="BC1" s="96"/>
      <c r="BD1" s="96"/>
      <c r="BE1" s="96"/>
      <c r="BF1" s="96"/>
      <c r="BG1" s="96"/>
      <c r="BH1" s="96" t="s">
        <v>492</v>
      </c>
      <c r="BI1" s="96"/>
      <c r="BJ1" s="96"/>
      <c r="BK1" s="96"/>
      <c r="BL1" s="96"/>
      <c r="BM1" s="96"/>
      <c r="BN1" s="96"/>
      <c r="BO1" s="96"/>
      <c r="BP1" s="96"/>
      <c r="BQ1" s="96"/>
      <c r="BR1" s="96" t="s">
        <v>493</v>
      </c>
      <c r="BS1" s="96"/>
      <c r="BT1" s="96"/>
      <c r="BU1" s="96"/>
      <c r="BV1" s="96"/>
      <c r="BW1" s="96"/>
      <c r="BX1" s="96"/>
      <c r="BY1" s="96"/>
      <c r="BZ1" s="96"/>
      <c r="CA1" s="96"/>
      <c r="CB1" s="96"/>
      <c r="CC1" s="96" t="s">
        <v>494</v>
      </c>
      <c r="CD1" s="96"/>
      <c r="CE1" s="96"/>
      <c r="CF1" s="96"/>
      <c r="CG1" s="96"/>
      <c r="CH1" s="96"/>
      <c r="CI1" s="96"/>
      <c r="CJ1" s="96"/>
      <c r="CK1" s="96"/>
      <c r="CL1" s="96"/>
      <c r="CM1" s="96"/>
      <c r="CN1" s="96" t="s">
        <v>495</v>
      </c>
      <c r="CO1" s="96"/>
      <c r="CP1" s="96"/>
      <c r="CQ1" s="96"/>
      <c r="CR1" s="96"/>
      <c r="CS1" s="96"/>
      <c r="CT1" s="96"/>
      <c r="CU1" s="96"/>
      <c r="CV1" s="96"/>
      <c r="CW1" s="96"/>
      <c r="CX1" s="96" t="s">
        <v>618</v>
      </c>
    </row>
  </sheetData>
  <sheetProtection algorithmName="SHA-512" hashValue="ibQGxCbUu30iDsfNPCjnF0rhHaE58q85n/QlgAxyaFVaFmt+UV49HQzLLkLz28dF9+0lee26ChToSe6zYN9clQ==" saltValue="+6iyfJcOsHGVx7x+Pw5I9w==" spinCount="100000" sheet="1" objects="1" scenarios="1"/>
  <mergeCells count="1">
    <mergeCell ref="A1:J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73D0-FFCE-4F90-BB74-019150AB9FFE}">
  <dimension ref="A1:CX1"/>
  <sheetViews>
    <sheetView showGridLines="0" topLeftCell="BG1" zoomScale="90" zoomScaleNormal="90" workbookViewId="0">
      <selection activeCell="BT25" sqref="BT24:BT25"/>
    </sheetView>
  </sheetViews>
  <sheetFormatPr defaultRowHeight="15" x14ac:dyDescent="0.25"/>
  <sheetData>
    <row r="1" spans="1:102" ht="23.25" x14ac:dyDescent="0.35">
      <c r="A1" s="96"/>
      <c r="B1" s="96" t="s">
        <v>768</v>
      </c>
      <c r="C1" s="96"/>
      <c r="E1" s="96"/>
      <c r="F1" s="96"/>
      <c r="G1" s="96"/>
      <c r="H1" s="96"/>
      <c r="I1" s="96"/>
      <c r="J1" s="96"/>
      <c r="K1" s="96"/>
      <c r="L1" s="96"/>
      <c r="M1" s="96"/>
      <c r="N1" s="96" t="s">
        <v>488</v>
      </c>
      <c r="O1" s="96"/>
      <c r="P1" s="96"/>
      <c r="Q1" s="96"/>
      <c r="R1" s="96"/>
      <c r="S1" s="96"/>
      <c r="T1" s="96"/>
      <c r="U1" s="96"/>
      <c r="V1" s="96"/>
      <c r="W1" s="96"/>
      <c r="X1" s="96" t="s">
        <v>489</v>
      </c>
      <c r="Y1" s="96"/>
      <c r="Z1" s="96"/>
      <c r="AA1" s="96"/>
      <c r="AB1" s="96"/>
      <c r="AC1" s="96"/>
      <c r="AD1" s="96"/>
      <c r="AE1" s="96"/>
      <c r="AF1" s="96"/>
      <c r="AG1" s="96" t="s">
        <v>490</v>
      </c>
      <c r="AH1" s="96"/>
      <c r="AI1" s="96"/>
      <c r="AJ1" s="96"/>
      <c r="AK1" s="96"/>
      <c r="AL1" s="96"/>
      <c r="AM1" s="96"/>
      <c r="AN1" s="96"/>
      <c r="AO1" s="96"/>
      <c r="AP1" s="96" t="s">
        <v>491</v>
      </c>
      <c r="AQ1" s="96"/>
      <c r="AR1" s="96"/>
      <c r="AS1" s="96"/>
      <c r="AT1" s="96"/>
      <c r="AU1" s="96"/>
      <c r="AV1" s="96"/>
      <c r="AW1" s="96"/>
      <c r="AX1" s="96"/>
      <c r="AY1" s="96" t="s">
        <v>492</v>
      </c>
      <c r="AZ1" s="96"/>
      <c r="BA1" s="96"/>
      <c r="BB1" s="96"/>
      <c r="BC1" s="96"/>
      <c r="BD1" s="96"/>
      <c r="BE1" s="96"/>
      <c r="BF1" s="96"/>
      <c r="BG1" s="96"/>
      <c r="BH1" s="96"/>
      <c r="BI1" s="96" t="s">
        <v>493</v>
      </c>
      <c r="BJ1" s="96"/>
      <c r="BK1" s="96"/>
      <c r="BL1" s="96"/>
      <c r="BM1" s="96"/>
      <c r="BN1" s="96"/>
      <c r="BO1" s="96"/>
      <c r="BP1" s="96"/>
      <c r="BQ1" s="96" t="s">
        <v>494</v>
      </c>
      <c r="BR1" s="96"/>
      <c r="BS1" s="96"/>
      <c r="BT1" s="96"/>
      <c r="BU1" s="96"/>
      <c r="BV1" s="96"/>
      <c r="BW1" s="96"/>
      <c r="BX1" s="96"/>
      <c r="BY1" s="96"/>
      <c r="BZ1" s="96"/>
      <c r="CA1" s="96" t="s">
        <v>495</v>
      </c>
      <c r="CB1" s="96"/>
      <c r="CC1" s="96"/>
      <c r="CD1" s="96"/>
      <c r="CE1" s="96"/>
      <c r="CF1" s="96"/>
      <c r="CG1" s="96"/>
      <c r="CH1" s="96"/>
      <c r="CI1" s="96"/>
      <c r="CJ1" s="96"/>
      <c r="CK1" s="96" t="s">
        <v>618</v>
      </c>
      <c r="CL1" s="96"/>
      <c r="CM1" s="96"/>
      <c r="CN1" s="96"/>
      <c r="CO1" s="96"/>
      <c r="CP1" s="96"/>
      <c r="CQ1" s="96"/>
      <c r="CR1" s="96"/>
      <c r="CS1" s="96"/>
      <c r="CT1" s="96"/>
      <c r="CU1" s="96"/>
      <c r="CV1" s="96"/>
      <c r="CW1" s="96"/>
      <c r="CX1" s="96"/>
    </row>
  </sheetData>
  <sheetProtection algorithmName="SHA-512" hashValue="Nj7XHpqXZeeiO1+mXaiz5bBeaPnCbWMW7L+yQiGsTFYb2IMM0oesw0qc0K9t+2ybb4x3o+BnxcCmEIN6a/9oWw==" saltValue="a6jVA6+G71mgYi5hl5Ncpw==" spinCount="100000" sheet="1" objects="1" scenarios="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F8D8-56BD-5949-95D2-6FA82DB81A75}">
  <dimension ref="B3:AA281"/>
  <sheetViews>
    <sheetView zoomScale="86" workbookViewId="0">
      <selection activeCell="F5" sqref="F5"/>
    </sheetView>
  </sheetViews>
  <sheetFormatPr defaultColWidth="11.5703125" defaultRowHeight="15" x14ac:dyDescent="0.25"/>
  <cols>
    <col min="2" max="2" width="56.7109375" bestFit="1" customWidth="1"/>
    <col min="3" max="3" width="8.42578125" bestFit="1" customWidth="1"/>
    <col min="5" max="5" width="56.7109375" bestFit="1" customWidth="1"/>
    <col min="6" max="6" width="5" bestFit="1" customWidth="1"/>
    <col min="8" max="8" width="55.85546875" bestFit="1" customWidth="1"/>
    <col min="9" max="9" width="7.7109375" bestFit="1" customWidth="1"/>
    <col min="11" max="11" width="55.85546875" bestFit="1" customWidth="1"/>
    <col min="14" max="14" width="50.42578125" bestFit="1" customWidth="1"/>
    <col min="17" max="17" width="50.42578125" bestFit="1" customWidth="1"/>
    <col min="20" max="20" width="50.42578125" bestFit="1" customWidth="1"/>
    <col min="23" max="23" width="50.85546875" bestFit="1" customWidth="1"/>
    <col min="24" max="24" width="41.140625" bestFit="1" customWidth="1"/>
    <col min="26" max="26" width="56.42578125" bestFit="1" customWidth="1"/>
  </cols>
  <sheetData>
    <row r="3" spans="2:21" x14ac:dyDescent="0.25">
      <c r="B3" s="53" t="s">
        <v>497</v>
      </c>
      <c r="C3" s="54"/>
      <c r="E3" s="53" t="s">
        <v>512</v>
      </c>
      <c r="F3" s="54"/>
      <c r="H3" s="53" t="s">
        <v>521</v>
      </c>
      <c r="I3" s="54"/>
      <c r="K3" s="53" t="s">
        <v>554</v>
      </c>
      <c r="L3" s="54"/>
      <c r="N3" s="53" t="s">
        <v>629</v>
      </c>
      <c r="O3" s="54"/>
      <c r="Q3" s="53" t="s">
        <v>636</v>
      </c>
      <c r="R3" s="54"/>
      <c r="T3" s="53"/>
      <c r="U3" s="54"/>
    </row>
    <row r="4" spans="2:21" x14ac:dyDescent="0.25">
      <c r="B4" s="55" t="s">
        <v>488</v>
      </c>
      <c r="C4" s="61">
        <f>'All Counties (Class 1)'!E4</f>
        <v>122.46195652173913</v>
      </c>
      <c r="E4" s="55" t="s">
        <v>488</v>
      </c>
      <c r="F4" s="61">
        <f>'All Counties (Class 1)'!E13</f>
        <v>122.46195652173913</v>
      </c>
      <c r="H4" s="65" t="s">
        <v>224</v>
      </c>
      <c r="I4" s="61">
        <f>'All Counties'!E28</f>
        <v>15.333333333333334</v>
      </c>
      <c r="K4" s="66" t="s">
        <v>451</v>
      </c>
      <c r="L4" s="62">
        <f>'All Counties'!E51</f>
        <v>122.46195652173913</v>
      </c>
      <c r="N4" s="55" t="s">
        <v>500</v>
      </c>
      <c r="O4" s="61">
        <f>'All Counties (Class 1)'!H4</f>
        <v>323</v>
      </c>
      <c r="Q4" s="65" t="s">
        <v>133</v>
      </c>
      <c r="R4" s="61">
        <f>'All Counties'!EA2</f>
        <v>30.511764705882356</v>
      </c>
      <c r="T4" s="66"/>
      <c r="U4" s="62"/>
    </row>
    <row r="5" spans="2:21" x14ac:dyDescent="0.25">
      <c r="B5" s="55" t="s">
        <v>489</v>
      </c>
      <c r="C5" s="61">
        <f>'All Counties (Class 2)'!E4</f>
        <v>87.11363636363636</v>
      </c>
      <c r="E5" s="55" t="s">
        <v>489</v>
      </c>
      <c r="F5" s="61">
        <f>'All Counties (Class 2)'!E13</f>
        <v>87.11363636363636</v>
      </c>
      <c r="H5" s="65" t="s">
        <v>404</v>
      </c>
      <c r="I5" s="61">
        <f>'All Counties'!E55</f>
        <v>31.666666666666668</v>
      </c>
      <c r="K5" s="42"/>
      <c r="L5" s="50"/>
      <c r="N5" s="55" t="s">
        <v>624</v>
      </c>
      <c r="O5" s="61">
        <f>'All Counties (Class 1)'!N4</f>
        <v>91</v>
      </c>
      <c r="Q5" s="65" t="s">
        <v>167</v>
      </c>
      <c r="R5" s="61">
        <f>'All Counties'!EA3</f>
        <v>5.5303030303030303</v>
      </c>
      <c r="T5" s="42"/>
      <c r="U5" s="50"/>
    </row>
    <row r="6" spans="2:21" x14ac:dyDescent="0.25">
      <c r="B6" s="55" t="s">
        <v>490</v>
      </c>
      <c r="C6" s="61">
        <f>'All Counties (Class 2A)'!E7</f>
        <v>122.76896501353883</v>
      </c>
      <c r="E6" s="55" t="s">
        <v>490</v>
      </c>
      <c r="F6" s="61">
        <f>'All Counties (Class 2A)'!E16</f>
        <v>119.34560053529609</v>
      </c>
      <c r="H6" s="65" t="s">
        <v>453</v>
      </c>
      <c r="I6" s="61">
        <f>'All Counties'!E47</f>
        <v>32.5</v>
      </c>
      <c r="K6" s="53" t="s">
        <v>555</v>
      </c>
      <c r="L6" s="54"/>
      <c r="N6" s="55" t="s">
        <v>499</v>
      </c>
      <c r="O6" s="61">
        <v>0</v>
      </c>
      <c r="Q6" s="65" t="s">
        <v>397</v>
      </c>
      <c r="R6" s="61">
        <f>'All Counties'!EA4</f>
        <v>54.441666666666663</v>
      </c>
      <c r="T6" s="53"/>
      <c r="U6" s="54"/>
    </row>
    <row r="7" spans="2:21" x14ac:dyDescent="0.25">
      <c r="B7" s="55" t="s">
        <v>491</v>
      </c>
      <c r="C7" s="61">
        <f>'All Counties (Class 3)'!E15</f>
        <v>111.37970668778317</v>
      </c>
      <c r="E7" s="55" t="s">
        <v>491</v>
      </c>
      <c r="F7" s="61">
        <f>'All Counties (Class 3)'!E24</f>
        <v>106.78787878787878</v>
      </c>
      <c r="H7" s="65" t="s">
        <v>183</v>
      </c>
      <c r="I7" s="61">
        <f>'All Counties'!E64</f>
        <v>35.857142857142854</v>
      </c>
      <c r="K7" s="66" t="s">
        <v>167</v>
      </c>
      <c r="L7" s="62">
        <f>'All Counties'!E3</f>
        <v>87.11363636363636</v>
      </c>
      <c r="N7" s="55" t="s">
        <v>625</v>
      </c>
      <c r="O7" s="61">
        <f>'All Counties (Class 1)'!T4</f>
        <v>27</v>
      </c>
      <c r="Q7" s="65" t="s">
        <v>370</v>
      </c>
      <c r="R7" s="61">
        <f>'All Counties'!EA5</f>
        <v>18.899999999999999</v>
      </c>
      <c r="T7" s="66"/>
      <c r="U7" s="62"/>
    </row>
    <row r="8" spans="2:21" x14ac:dyDescent="0.25">
      <c r="B8" s="55" t="s">
        <v>492</v>
      </c>
      <c r="C8" s="61">
        <f>'All Counties (Class 4)'!E12</f>
        <v>91.969649419992663</v>
      </c>
      <c r="E8" s="55" t="s">
        <v>492</v>
      </c>
      <c r="F8" s="61">
        <f>'All Counties (Class 4)'!E21</f>
        <v>80.318181818181813</v>
      </c>
      <c r="H8" s="65" t="s">
        <v>306</v>
      </c>
      <c r="I8" s="61">
        <f>'All Counties'!E13</f>
        <v>36</v>
      </c>
      <c r="N8" s="55" t="s">
        <v>626</v>
      </c>
      <c r="O8" s="61">
        <v>0</v>
      </c>
      <c r="Q8" s="65" t="s">
        <v>236</v>
      </c>
      <c r="R8" s="61">
        <f>'All Counties'!EA6</f>
        <v>202.4</v>
      </c>
    </row>
    <row r="9" spans="2:21" x14ac:dyDescent="0.25">
      <c r="B9" s="55" t="s">
        <v>493</v>
      </c>
      <c r="C9" s="61">
        <f>'All Counties (Class 5)'!E9</f>
        <v>97.392687191835805</v>
      </c>
      <c r="E9" s="55" t="s">
        <v>493</v>
      </c>
      <c r="F9" s="61">
        <f>'All Counties (Class 5)'!E18</f>
        <v>92.198529411764696</v>
      </c>
      <c r="H9" s="65" t="s">
        <v>403</v>
      </c>
      <c r="I9" s="61">
        <f>'All Counties'!E29</f>
        <v>39</v>
      </c>
      <c r="K9" s="53" t="s">
        <v>557</v>
      </c>
      <c r="L9" s="54"/>
      <c r="N9" s="58" t="s">
        <v>504</v>
      </c>
      <c r="O9" s="62">
        <f>'All Counties (Class 1)'!AP4</f>
        <v>45</v>
      </c>
      <c r="Q9" s="65" t="s">
        <v>283</v>
      </c>
      <c r="R9" s="61">
        <f>'All Counties'!EA7</f>
        <v>17.477551020408164</v>
      </c>
      <c r="T9" s="53"/>
      <c r="U9" s="54"/>
    </row>
    <row r="10" spans="2:21" x14ac:dyDescent="0.25">
      <c r="B10" s="55" t="s">
        <v>494</v>
      </c>
      <c r="C10" s="61">
        <f>'All Counties (Class 6)'!E27</f>
        <v>84.011395810573447</v>
      </c>
      <c r="E10" s="55" t="s">
        <v>494</v>
      </c>
      <c r="F10" s="61">
        <f>'All Counties (Class 6)'!E36</f>
        <v>77.261904761904759</v>
      </c>
      <c r="H10" s="65" t="s">
        <v>621</v>
      </c>
      <c r="I10" s="61">
        <f>'All Counties'!E61</f>
        <v>47.166666666666664</v>
      </c>
      <c r="K10" s="65" t="s">
        <v>273</v>
      </c>
      <c r="L10" s="61">
        <f>'All Counties'!E37</f>
        <v>91.518987341772146</v>
      </c>
      <c r="Q10" s="65" t="s">
        <v>240</v>
      </c>
      <c r="R10" s="61">
        <f>'All Counties'!EA8</f>
        <v>27.63684210526316</v>
      </c>
      <c r="T10" s="65"/>
      <c r="U10" s="61"/>
    </row>
    <row r="11" spans="2:21" x14ac:dyDescent="0.25">
      <c r="B11" s="55" t="s">
        <v>495</v>
      </c>
      <c r="C11" s="61">
        <f>'All Counties (Class 7)'!E7</f>
        <v>59.553571428571431</v>
      </c>
      <c r="E11" s="55" t="s">
        <v>495</v>
      </c>
      <c r="F11" s="61">
        <f>'All Counties (Class 7)'!E16</f>
        <v>66.488095238095241</v>
      </c>
      <c r="H11" s="65" t="s">
        <v>326</v>
      </c>
      <c r="I11" s="61">
        <f>'All Counties'!E44</f>
        <v>49.6</v>
      </c>
      <c r="K11" s="65" t="s">
        <v>251</v>
      </c>
      <c r="L11" s="61">
        <f>'All Counties'!E10</f>
        <v>95.344262295081961</v>
      </c>
      <c r="N11" s="53" t="s">
        <v>630</v>
      </c>
      <c r="O11" s="54"/>
      <c r="Q11" s="65" t="s">
        <v>229</v>
      </c>
      <c r="R11" s="61">
        <f>'All Counties'!EA6</f>
        <v>202.4</v>
      </c>
      <c r="T11" s="65"/>
      <c r="U11" s="61"/>
    </row>
    <row r="12" spans="2:21" x14ac:dyDescent="0.25">
      <c r="B12" s="58" t="s">
        <v>496</v>
      </c>
      <c r="C12" s="62">
        <f>'All Counties (Class 8)'!E9</f>
        <v>37.166666666666664</v>
      </c>
      <c r="E12" s="58" t="s">
        <v>496</v>
      </c>
      <c r="F12" s="62">
        <f>'All Counties (Class 8)'!E18</f>
        <v>36</v>
      </c>
      <c r="H12" s="65" t="s">
        <v>392</v>
      </c>
      <c r="I12" s="61">
        <f>'All Counties'!E53</f>
        <v>50.2</v>
      </c>
      <c r="K12" s="65" t="s">
        <v>367</v>
      </c>
      <c r="L12" s="61">
        <f>'All Counties'!E46</f>
        <v>143.34693877551021</v>
      </c>
      <c r="N12" s="55" t="s">
        <v>500</v>
      </c>
      <c r="O12" s="61">
        <v>0</v>
      </c>
      <c r="Q12" s="65" t="s">
        <v>251</v>
      </c>
      <c r="R12" s="61">
        <f>'All Counties'!EA10</f>
        <v>9.9081967213114748</v>
      </c>
      <c r="T12" s="65"/>
      <c r="U12" s="61"/>
    </row>
    <row r="13" spans="2:21" x14ac:dyDescent="0.25">
      <c r="H13" s="65" t="s">
        <v>185</v>
      </c>
      <c r="I13" s="61">
        <f>'All Counties'!E21</f>
        <v>50.210526315789473</v>
      </c>
      <c r="K13" s="66" t="s">
        <v>255</v>
      </c>
      <c r="L13" s="62">
        <f>'All Counties'!E24</f>
        <v>160.86567164179104</v>
      </c>
      <c r="N13" s="55" t="s">
        <v>624</v>
      </c>
      <c r="O13" s="61">
        <f>'All Counties (Class 2)'!N4</f>
        <v>63</v>
      </c>
      <c r="Q13" s="65" t="s">
        <v>345</v>
      </c>
      <c r="R13" s="61">
        <f>'All Counties'!EA11</f>
        <v>35.863636363636367</v>
      </c>
      <c r="T13" s="66"/>
      <c r="U13" s="62"/>
    </row>
    <row r="14" spans="2:21" x14ac:dyDescent="0.25">
      <c r="B14" s="53" t="s">
        <v>498</v>
      </c>
      <c r="C14" s="54" t="s">
        <v>115</v>
      </c>
      <c r="E14" s="53" t="s">
        <v>513</v>
      </c>
      <c r="F14" s="54"/>
      <c r="H14" s="65" t="s">
        <v>323</v>
      </c>
      <c r="I14" s="61">
        <f>'All Counties'!E59</f>
        <v>51.333333333333336</v>
      </c>
      <c r="N14" s="55" t="s">
        <v>499</v>
      </c>
      <c r="O14" s="61">
        <v>0</v>
      </c>
      <c r="Q14" s="65" t="s">
        <v>238</v>
      </c>
      <c r="R14" s="61">
        <f>'All Counties'!EA12</f>
        <v>34.4</v>
      </c>
    </row>
    <row r="15" spans="2:21" x14ac:dyDescent="0.25">
      <c r="B15" s="55" t="s">
        <v>500</v>
      </c>
      <c r="C15" s="57">
        <f>'All Counties'!H78</f>
        <v>0.15151515151515152</v>
      </c>
      <c r="E15" s="55" t="s">
        <v>500</v>
      </c>
      <c r="F15" s="61">
        <f>'All Counties'!H76</f>
        <v>10</v>
      </c>
      <c r="H15" s="65" t="s">
        <v>393</v>
      </c>
      <c r="I15" s="61">
        <f>'All Counties'!E30</f>
        <v>51.8</v>
      </c>
      <c r="K15" s="53" t="s">
        <v>556</v>
      </c>
      <c r="L15" s="54"/>
      <c r="N15" s="55" t="s">
        <v>625</v>
      </c>
      <c r="O15" s="61">
        <f>'All Counties (Class 2)'!T4</f>
        <v>51</v>
      </c>
      <c r="Q15" s="65" t="s">
        <v>306</v>
      </c>
      <c r="R15" s="61">
        <f>'All Counties'!EA13</f>
        <v>198.1</v>
      </c>
      <c r="T15" s="53"/>
      <c r="U15" s="54"/>
    </row>
    <row r="16" spans="2:21" x14ac:dyDescent="0.25">
      <c r="B16" s="55" t="s">
        <v>501</v>
      </c>
      <c r="C16" s="57">
        <f>'All Counties'!N78</f>
        <v>3.0303030303030304E-2</v>
      </c>
      <c r="E16" s="55" t="s">
        <v>501</v>
      </c>
      <c r="F16" s="56">
        <f>'All Counties'!N76</f>
        <v>2</v>
      </c>
      <c r="H16" s="65" t="s">
        <v>352</v>
      </c>
      <c r="I16" s="61">
        <f>'All Counties'!E52</f>
        <v>55.875</v>
      </c>
      <c r="K16" s="65" t="s">
        <v>415</v>
      </c>
      <c r="L16" s="61">
        <f>'All Counties'!E22</f>
        <v>63.888888888888886</v>
      </c>
      <c r="N16" s="55" t="s">
        <v>626</v>
      </c>
      <c r="O16" s="61">
        <v>0</v>
      </c>
      <c r="Q16" s="65" t="s">
        <v>206</v>
      </c>
      <c r="R16" s="61">
        <f>'All Counties'!EA14</f>
        <v>31.783333333333331</v>
      </c>
      <c r="T16" s="65"/>
      <c r="U16" s="61"/>
    </row>
    <row r="17" spans="2:21" x14ac:dyDescent="0.25">
      <c r="B17" s="55" t="s">
        <v>499</v>
      </c>
      <c r="C17" s="57">
        <f>'All Counties'!AF78</f>
        <v>7.575757575757576E-2</v>
      </c>
      <c r="E17" s="55" t="s">
        <v>499</v>
      </c>
      <c r="F17" s="63">
        <f>'All Counties'!AF76</f>
        <v>5</v>
      </c>
      <c r="H17" s="65" t="s">
        <v>229</v>
      </c>
      <c r="I17" s="61">
        <f>'All Counties'!E9</f>
        <v>57.571428571428569</v>
      </c>
      <c r="K17" s="65" t="s">
        <v>308</v>
      </c>
      <c r="L17" s="61">
        <f>'All Counties'!E67</f>
        <v>88.766233766233768</v>
      </c>
      <c r="N17" s="58" t="s">
        <v>504</v>
      </c>
      <c r="O17" s="62">
        <f>'All Counties (Class 2)'!AP4</f>
        <v>244</v>
      </c>
      <c r="Q17" s="65" t="s">
        <v>395</v>
      </c>
      <c r="R17" s="61">
        <f>'All Counties'!EA15</f>
        <v>61.516666666666666</v>
      </c>
      <c r="T17" s="65"/>
      <c r="U17" s="61"/>
    </row>
    <row r="18" spans="2:21" x14ac:dyDescent="0.25">
      <c r="B18" s="55" t="s">
        <v>502</v>
      </c>
      <c r="C18" s="57">
        <f>'All Counties'!T78</f>
        <v>0.13636363636363635</v>
      </c>
      <c r="E18" s="55" t="s">
        <v>502</v>
      </c>
      <c r="F18" s="56">
        <f>'All Counties'!T76</f>
        <v>9</v>
      </c>
      <c r="H18" s="65" t="s">
        <v>153</v>
      </c>
      <c r="I18" s="61">
        <f>'All Counties'!E39</f>
        <v>60.555555555555557</v>
      </c>
      <c r="K18" s="65" t="s">
        <v>211</v>
      </c>
      <c r="L18" s="61">
        <f>'All Counties'!E23</f>
        <v>92.741379310344826</v>
      </c>
      <c r="Q18" s="65" t="s">
        <v>416</v>
      </c>
      <c r="R18" s="61">
        <f>'All Counties'!EA16</f>
        <v>15.635416666666666</v>
      </c>
      <c r="T18" s="65"/>
      <c r="U18" s="61"/>
    </row>
    <row r="19" spans="2:21" x14ac:dyDescent="0.25">
      <c r="B19" s="55" t="s">
        <v>503</v>
      </c>
      <c r="C19" s="57">
        <f>'All Counties'!Z78</f>
        <v>3.0303030303030304E-2</v>
      </c>
      <c r="E19" s="55" t="s">
        <v>503</v>
      </c>
      <c r="F19" s="56">
        <f>'All Counties'!Z76</f>
        <v>2</v>
      </c>
      <c r="H19" s="65" t="s">
        <v>415</v>
      </c>
      <c r="I19" s="61">
        <f>'All Counties'!E22</f>
        <v>63.888888888888886</v>
      </c>
      <c r="K19" s="65" t="s">
        <v>283</v>
      </c>
      <c r="L19" s="61">
        <f>'All Counties'!E7</f>
        <v>98.061224489795919</v>
      </c>
      <c r="N19" s="53" t="s">
        <v>623</v>
      </c>
      <c r="O19" s="54"/>
      <c r="Q19" s="65" t="s">
        <v>335</v>
      </c>
      <c r="R19" s="61">
        <f>'All Counties'!EA17</f>
        <v>85.828571428571422</v>
      </c>
      <c r="T19" s="65"/>
      <c r="U19" s="61"/>
    </row>
    <row r="20" spans="2:21" x14ac:dyDescent="0.25">
      <c r="B20" s="58"/>
      <c r="C20" s="59"/>
      <c r="E20" s="58"/>
      <c r="F20" s="64"/>
      <c r="H20" s="65" t="s">
        <v>126</v>
      </c>
      <c r="I20" s="61">
        <f>'All Counties'!E31</f>
        <v>65.571428571428569</v>
      </c>
      <c r="K20" s="65" t="s">
        <v>330</v>
      </c>
      <c r="L20" s="61">
        <f>'All Counties'!E36</f>
        <v>105.27272727272727</v>
      </c>
      <c r="N20" s="55" t="s">
        <v>500</v>
      </c>
      <c r="O20" s="61">
        <f>'All Counties (Class 2A)'!H7</f>
        <v>486.5</v>
      </c>
      <c r="Q20" s="65" t="s">
        <v>354</v>
      </c>
      <c r="R20" s="61">
        <f>'All Counties'!EA18</f>
        <v>143.13749999999999</v>
      </c>
      <c r="T20" s="65"/>
      <c r="U20" s="61"/>
    </row>
    <row r="21" spans="2:21" x14ac:dyDescent="0.25">
      <c r="H21" s="65" t="s">
        <v>205</v>
      </c>
      <c r="I21" s="61">
        <f>'All Counties'!E35</f>
        <v>65.833333333333329</v>
      </c>
      <c r="K21" s="65" t="s">
        <v>300</v>
      </c>
      <c r="L21" s="61">
        <f>'All Counties'!E26</f>
        <v>106.78787878787878</v>
      </c>
      <c r="N21" s="55" t="s">
        <v>624</v>
      </c>
      <c r="O21" s="61">
        <v>0</v>
      </c>
      <c r="Q21" s="65" t="s">
        <v>243</v>
      </c>
      <c r="R21" s="61">
        <f>'All Counties'!EA19</f>
        <v>98.844444444444449</v>
      </c>
      <c r="T21" s="65"/>
      <c r="U21" s="61"/>
    </row>
    <row r="22" spans="2:21" x14ac:dyDescent="0.25">
      <c r="B22" s="53" t="s">
        <v>583</v>
      </c>
      <c r="C22" s="54"/>
      <c r="H22" s="65" t="s">
        <v>118</v>
      </c>
      <c r="I22" s="61">
        <f>'All Counties'!E34</f>
        <v>66.15384615384616</v>
      </c>
      <c r="K22" s="65" t="s">
        <v>416</v>
      </c>
      <c r="L22" s="61">
        <f>'All Counties'!E16</f>
        <v>111.33333333333333</v>
      </c>
      <c r="N22" s="55" t="s">
        <v>499</v>
      </c>
      <c r="O22" s="61">
        <f>'All Counties (Class 2A)'!AF7</f>
        <v>67.5</v>
      </c>
      <c r="Q22" s="65" t="s">
        <v>454</v>
      </c>
      <c r="R22" s="61">
        <f>'All Counties'!EA20</f>
        <v>60.412500000000001</v>
      </c>
      <c r="T22" s="65"/>
      <c r="U22" s="61"/>
    </row>
    <row r="23" spans="2:21" x14ac:dyDescent="0.25">
      <c r="B23" s="55" t="s">
        <v>506</v>
      </c>
      <c r="C23" s="56">
        <f>COUNTIF('All Counties'!EB2:EB67, "one face-to-face contact per month")</f>
        <v>15</v>
      </c>
      <c r="E23" s="53" t="s">
        <v>523</v>
      </c>
      <c r="F23" s="54"/>
      <c r="H23" s="65" t="s">
        <v>405</v>
      </c>
      <c r="I23" s="61">
        <f>'All Counties'!E54</f>
        <v>67.043478260869563</v>
      </c>
      <c r="K23" s="65" t="s">
        <v>177</v>
      </c>
      <c r="L23" s="61">
        <f>'All Counties'!E65</f>
        <v>115.97826086956522</v>
      </c>
      <c r="N23" s="55" t="s">
        <v>625</v>
      </c>
      <c r="O23" s="61">
        <v>0</v>
      </c>
      <c r="Q23" s="65" t="s">
        <v>185</v>
      </c>
      <c r="R23" s="61">
        <f>'All Counties'!EA21</f>
        <v>53.284210526315789</v>
      </c>
      <c r="T23" s="65"/>
      <c r="U23" s="61"/>
    </row>
    <row r="24" spans="2:21" x14ac:dyDescent="0.25">
      <c r="B24" s="55" t="s">
        <v>511</v>
      </c>
      <c r="C24" s="56">
        <f>COUNTIF('All Counties'!EB2:EB67, "one face-to-face contact every two months")</f>
        <v>9</v>
      </c>
      <c r="E24" s="55" t="s">
        <v>500</v>
      </c>
      <c r="F24" s="56">
        <f>'All Counties'!F73</f>
        <v>28</v>
      </c>
      <c r="H24" s="65" t="s">
        <v>199</v>
      </c>
      <c r="I24" s="61">
        <f>'All Counties'!E60</f>
        <v>67.142857142857139</v>
      </c>
      <c r="K24" s="65" t="s">
        <v>435</v>
      </c>
      <c r="L24" s="61">
        <f>'All Counties'!E40</f>
        <v>123</v>
      </c>
      <c r="N24" s="55" t="s">
        <v>626</v>
      </c>
      <c r="O24" s="61">
        <v>0</v>
      </c>
      <c r="Q24" s="65" t="s">
        <v>415</v>
      </c>
      <c r="R24" s="61">
        <f>'All Counties'!EA22</f>
        <v>20.203703703703702</v>
      </c>
      <c r="T24" s="65"/>
      <c r="U24" s="61"/>
    </row>
    <row r="25" spans="2:21" x14ac:dyDescent="0.25">
      <c r="B25" s="55" t="s">
        <v>507</v>
      </c>
      <c r="C25" s="56">
        <f>COUNTIF('All Counties'!EB2:EB67, "one face-to-face contact every three months")</f>
        <v>8</v>
      </c>
      <c r="E25" s="55" t="s">
        <v>501</v>
      </c>
      <c r="F25" s="56">
        <f>'All Counties'!L73</f>
        <v>10</v>
      </c>
      <c r="H25" s="65" t="s">
        <v>248</v>
      </c>
      <c r="I25" s="61">
        <f>'All Counties'!E56</f>
        <v>67.555555555555557</v>
      </c>
      <c r="K25" s="65" t="s">
        <v>333</v>
      </c>
      <c r="L25" s="61">
        <f>'All Counties'!E41</f>
        <v>153.51351351351352</v>
      </c>
      <c r="N25" s="58" t="s">
        <v>504</v>
      </c>
      <c r="O25" s="62">
        <f>'All Counties (Class 2A)'!AP7</f>
        <v>95</v>
      </c>
      <c r="Q25" s="65" t="s">
        <v>211</v>
      </c>
      <c r="R25" s="61">
        <f>'All Counties'!EA23</f>
        <v>9.0499999999999989</v>
      </c>
      <c r="T25" s="65"/>
      <c r="U25" s="61"/>
    </row>
    <row r="26" spans="2:21" x14ac:dyDescent="0.25">
      <c r="B26" s="55" t="s">
        <v>578</v>
      </c>
      <c r="C26" s="56">
        <f>COUNTIF('All Counties'!EB2:EB67, "one face-to-face contact every four months")</f>
        <v>1</v>
      </c>
      <c r="E26" s="55" t="s">
        <v>499</v>
      </c>
      <c r="F26" s="56">
        <f>'All Counties'!AD73</f>
        <v>18</v>
      </c>
      <c r="H26" s="65" t="s">
        <v>238</v>
      </c>
      <c r="I26" s="61">
        <f>'All Counties'!E12</f>
        <v>73.5</v>
      </c>
      <c r="K26" s="66" t="s">
        <v>267</v>
      </c>
      <c r="L26" s="62">
        <f>'All Counties'!E48</f>
        <v>165.83333333333334</v>
      </c>
      <c r="O26" s="50"/>
      <c r="Q26" s="65" t="s">
        <v>255</v>
      </c>
      <c r="R26" s="61">
        <f>'All Counties'!EA24</f>
        <v>2.7432835820895525</v>
      </c>
      <c r="T26" s="66"/>
      <c r="U26" s="62"/>
    </row>
    <row r="27" spans="2:21" x14ac:dyDescent="0.25">
      <c r="B27" s="55" t="s">
        <v>505</v>
      </c>
      <c r="C27" s="56">
        <f>COUNTIF('All Counties'!EB2:EB67, "one face-to-face contact every six months")</f>
        <v>5</v>
      </c>
      <c r="E27" s="55" t="s">
        <v>502</v>
      </c>
      <c r="F27" s="56">
        <f>'All Counties'!R73</f>
        <v>13</v>
      </c>
      <c r="H27" s="65" t="s">
        <v>566</v>
      </c>
      <c r="I27" s="61">
        <f>'All Counties'!E66</f>
        <v>73.571428571428569</v>
      </c>
      <c r="N27" s="53" t="s">
        <v>627</v>
      </c>
      <c r="O27" s="95"/>
      <c r="Q27" s="65" t="s">
        <v>384</v>
      </c>
      <c r="R27" s="61">
        <f>'All Counties'!EA25</f>
        <v>137.81666666666666</v>
      </c>
    </row>
    <row r="28" spans="2:21" x14ac:dyDescent="0.25">
      <c r="B28" s="55" t="s">
        <v>508</v>
      </c>
      <c r="C28" s="56">
        <f>COUNTIF('All Counties'!EB2:EB67, "face-to-face contacts are not required")</f>
        <v>5</v>
      </c>
      <c r="E28" s="55" t="s">
        <v>503</v>
      </c>
      <c r="F28" s="56">
        <f>'All Counties'!X73</f>
        <v>4</v>
      </c>
      <c r="H28" s="65" t="s">
        <v>370</v>
      </c>
      <c r="I28" s="61">
        <f>'All Counties'!E5</f>
        <v>73.826086956521735</v>
      </c>
      <c r="K28" s="53" t="s">
        <v>558</v>
      </c>
      <c r="L28" s="54"/>
      <c r="N28" s="55" t="s">
        <v>500</v>
      </c>
      <c r="O28" s="61">
        <f>'All Counties (Class 3)'!H15</f>
        <v>368.66666666666669</v>
      </c>
      <c r="Q28" s="65" t="s">
        <v>300</v>
      </c>
      <c r="R28" s="61">
        <f>'All Counties'!EA26</f>
        <v>24.209090909090907</v>
      </c>
      <c r="T28" s="53"/>
      <c r="U28" s="54"/>
    </row>
    <row r="29" spans="2:21" x14ac:dyDescent="0.25">
      <c r="B29" s="55" t="s">
        <v>518</v>
      </c>
      <c r="C29" s="56">
        <f>COUNTIF('All Counties'!EB2:EB67, "electronic reporting")</f>
        <v>16</v>
      </c>
      <c r="E29" s="58" t="s">
        <v>504</v>
      </c>
      <c r="F29" s="60">
        <f>'All Counties'!AN73</f>
        <v>50</v>
      </c>
      <c r="H29" s="65" t="s">
        <v>243</v>
      </c>
      <c r="I29" s="61">
        <f>'All Counties'!E19</f>
        <v>76.444444444444443</v>
      </c>
      <c r="K29" s="65" t="s">
        <v>403</v>
      </c>
      <c r="L29" s="61">
        <f>'All Counties'!E29</f>
        <v>39</v>
      </c>
      <c r="N29" s="55" t="s">
        <v>624</v>
      </c>
      <c r="O29" s="61">
        <f>'All Counties (Class 3)'!N15</f>
        <v>46</v>
      </c>
      <c r="Q29" s="65" t="s">
        <v>234</v>
      </c>
      <c r="R29" s="61">
        <f>'All Counties'!EA27</f>
        <v>52.72</v>
      </c>
      <c r="T29" s="65"/>
      <c r="U29" s="61"/>
    </row>
    <row r="30" spans="2:21" x14ac:dyDescent="0.25">
      <c r="B30" s="58" t="s">
        <v>572</v>
      </c>
      <c r="C30" s="60">
        <f>COUNTIF('All Counties'!EB2:EB67, "as needed")</f>
        <v>4</v>
      </c>
      <c r="H30" s="65" t="s">
        <v>335</v>
      </c>
      <c r="I30" s="61">
        <f>'All Counties'!E17</f>
        <v>76.857142857142861</v>
      </c>
      <c r="K30" s="65" t="s">
        <v>405</v>
      </c>
      <c r="L30" s="61">
        <f>'All Counties'!E54</f>
        <v>67.043478260869563</v>
      </c>
      <c r="N30" s="55" t="s">
        <v>499</v>
      </c>
      <c r="O30" s="61">
        <f>'All Counties (Class 3)'!AF15</f>
        <v>75.125</v>
      </c>
      <c r="Q30" s="65" t="s">
        <v>224</v>
      </c>
      <c r="R30" s="61">
        <f>'All Counties'!EA28</f>
        <v>142.43333333333334</v>
      </c>
      <c r="T30" s="65"/>
      <c r="U30" s="61"/>
    </row>
    <row r="31" spans="2:21" x14ac:dyDescent="0.25">
      <c r="E31" s="53" t="s">
        <v>522</v>
      </c>
      <c r="F31" s="54"/>
      <c r="H31" s="65" t="s">
        <v>397</v>
      </c>
      <c r="I31" s="61">
        <f>'All Counties'!E4</f>
        <v>77.666666666666671</v>
      </c>
      <c r="K31" s="65" t="s">
        <v>238</v>
      </c>
      <c r="L31" s="61">
        <f>'All Counties'!E12</f>
        <v>73.5</v>
      </c>
      <c r="N31" s="55" t="s">
        <v>625</v>
      </c>
      <c r="O31" s="61">
        <f>'All Counties (Class 3)'!T15</f>
        <v>44</v>
      </c>
      <c r="Q31" s="65" t="s">
        <v>403</v>
      </c>
      <c r="R31" s="61">
        <f>'All Counties'!EA29</f>
        <v>17.162222222222223</v>
      </c>
      <c r="T31" s="65"/>
      <c r="U31" s="61"/>
    </row>
    <row r="32" spans="2:21" x14ac:dyDescent="0.25">
      <c r="B32" s="53" t="s">
        <v>584</v>
      </c>
      <c r="C32" s="54"/>
      <c r="E32" s="55" t="s">
        <v>500</v>
      </c>
      <c r="F32" s="57">
        <f>'All Counties'!F75</f>
        <v>0.42424242424242425</v>
      </c>
      <c r="H32" s="65" t="s">
        <v>345</v>
      </c>
      <c r="I32" s="61">
        <f>'All Counties'!E11</f>
        <v>80.318181818181813</v>
      </c>
      <c r="K32" s="65" t="s">
        <v>370</v>
      </c>
      <c r="L32" s="61">
        <f>'All Counties'!E5</f>
        <v>73.826086956521735</v>
      </c>
      <c r="N32" s="55" t="s">
        <v>626</v>
      </c>
      <c r="O32" s="61">
        <v>0</v>
      </c>
      <c r="Q32" s="65" t="s">
        <v>393</v>
      </c>
      <c r="R32" s="61">
        <f>'All Counties'!EA30</f>
        <v>87.52000000000001</v>
      </c>
      <c r="T32" s="65"/>
      <c r="U32" s="61"/>
    </row>
    <row r="33" spans="2:21" x14ac:dyDescent="0.25">
      <c r="B33" s="55" t="s">
        <v>510</v>
      </c>
      <c r="C33" s="56">
        <f>COUNTIF('All Counties'!EC2:EC67, "one face-to-face contact per week")</f>
        <v>1</v>
      </c>
      <c r="E33" s="55" t="s">
        <v>501</v>
      </c>
      <c r="F33" s="57">
        <f>'All Counties'!L75</f>
        <v>0.15151515151515152</v>
      </c>
      <c r="H33" s="65" t="s">
        <v>384</v>
      </c>
      <c r="I33" s="61">
        <f>'All Counties'!E25</f>
        <v>80.833333333333329</v>
      </c>
      <c r="K33" s="65" t="s">
        <v>345</v>
      </c>
      <c r="L33" s="61">
        <f>'All Counties'!E11</f>
        <v>80.318181818181813</v>
      </c>
      <c r="N33" s="58" t="s">
        <v>504</v>
      </c>
      <c r="O33" s="62">
        <f>'All Counties (Class 3)'!AP15</f>
        <v>92</v>
      </c>
      <c r="Q33" s="65" t="s">
        <v>126</v>
      </c>
      <c r="R33" s="61">
        <f>'All Counties'!EA31</f>
        <v>82.271428571428572</v>
      </c>
      <c r="T33" s="65"/>
      <c r="U33" s="61"/>
    </row>
    <row r="34" spans="2:21" x14ac:dyDescent="0.25">
      <c r="B34" s="55" t="s">
        <v>509</v>
      </c>
      <c r="C34" s="56">
        <f>COUNTIF('All Counties'!EC2:EC67, "One face-to-face contact every two weeks")</f>
        <v>14</v>
      </c>
      <c r="E34" s="55" t="s">
        <v>499</v>
      </c>
      <c r="F34" s="57">
        <f>'All Counties'!AD75</f>
        <v>0.27272727272727271</v>
      </c>
      <c r="H34" s="65" t="s">
        <v>226</v>
      </c>
      <c r="I34" s="61">
        <f>'All Counties'!E42</f>
        <v>82.89473684210526</v>
      </c>
      <c r="K34" s="65" t="s">
        <v>395</v>
      </c>
      <c r="L34" s="61">
        <f>'All Counties'!E15</f>
        <v>89.333333333333329</v>
      </c>
      <c r="Q34" s="65" t="s">
        <v>179</v>
      </c>
      <c r="R34" s="61">
        <f>'All Counties'!EA32</f>
        <v>124.94285714285715</v>
      </c>
      <c r="T34" s="65"/>
      <c r="U34" s="61"/>
    </row>
    <row r="35" spans="2:21" x14ac:dyDescent="0.25">
      <c r="B35" s="55" t="s">
        <v>506</v>
      </c>
      <c r="C35" s="56">
        <f>COUNTIF('All Counties'!EC2:EC67, "One face-to-face contact per month")</f>
        <v>35</v>
      </c>
      <c r="E35" s="55" t="s">
        <v>502</v>
      </c>
      <c r="F35" s="57">
        <f>'All Counties'!R75</f>
        <v>0.19696969696969696</v>
      </c>
      <c r="H35" s="65" t="s">
        <v>113</v>
      </c>
      <c r="I35" s="61">
        <f>'All Counties'!E43</f>
        <v>84.142857142857139</v>
      </c>
      <c r="K35" s="65" t="s">
        <v>234</v>
      </c>
      <c r="L35" s="61">
        <f>'All Counties'!E27</f>
        <v>110.73333333333333</v>
      </c>
      <c r="N35" s="53" t="s">
        <v>628</v>
      </c>
      <c r="O35" s="54"/>
      <c r="Q35" s="65" t="s">
        <v>340</v>
      </c>
      <c r="R35" s="61">
        <f>'All Counties'!EA33</f>
        <v>82.74</v>
      </c>
      <c r="T35" s="65"/>
      <c r="U35" s="61"/>
    </row>
    <row r="36" spans="2:21" x14ac:dyDescent="0.25">
      <c r="B36" s="55" t="s">
        <v>582</v>
      </c>
      <c r="C36" s="56">
        <f>COUNTIF('All Counties'!EC2:EC67, "one face-to-face contact every six weeks")</f>
        <v>1</v>
      </c>
      <c r="E36" s="55" t="s">
        <v>503</v>
      </c>
      <c r="F36" s="57">
        <f>'All Counties'!X75</f>
        <v>6.0606060606060608E-2</v>
      </c>
      <c r="H36" s="65" t="s">
        <v>167</v>
      </c>
      <c r="I36" s="61">
        <f>'All Counties'!E3</f>
        <v>87.11363636363636</v>
      </c>
      <c r="K36" s="65" t="s">
        <v>321</v>
      </c>
      <c r="L36" s="61">
        <f>'All Counties'!E45</f>
        <v>131.21052631578948</v>
      </c>
      <c r="N36" s="55" t="s">
        <v>500</v>
      </c>
      <c r="O36" s="61">
        <f>'All Counties (Class 4)'!H12</f>
        <v>182.5</v>
      </c>
      <c r="Q36" s="65" t="s">
        <v>118</v>
      </c>
      <c r="R36" s="61">
        <f>'All Counties'!EA34</f>
        <v>50.184615384615384</v>
      </c>
      <c r="T36" s="65"/>
      <c r="U36" s="61"/>
    </row>
    <row r="37" spans="2:21" x14ac:dyDescent="0.25">
      <c r="B37" s="55" t="s">
        <v>511</v>
      </c>
      <c r="C37" s="56">
        <f>COUNTIF('All Counties'!EC2:EC67, "One face-to-face contact every two months")</f>
        <v>7</v>
      </c>
      <c r="E37" s="58" t="s">
        <v>504</v>
      </c>
      <c r="F37" s="59">
        <f>'All Counties'!AN75</f>
        <v>0.75757575757575757</v>
      </c>
      <c r="H37" s="65" t="s">
        <v>409</v>
      </c>
      <c r="I37" s="61">
        <f>'All Counties'!E58</f>
        <v>87.222222222222229</v>
      </c>
      <c r="K37" s="66" t="s">
        <v>452</v>
      </c>
      <c r="L37" s="62">
        <f>'All Counties'!E63</f>
        <v>162.76190476190476</v>
      </c>
      <c r="N37" s="55" t="s">
        <v>624</v>
      </c>
      <c r="O37" s="61">
        <f>'All Counties (Class 4)'!N12</f>
        <v>79.25</v>
      </c>
      <c r="Q37" s="65" t="s">
        <v>205</v>
      </c>
      <c r="R37" s="61">
        <f>'All Counties'!EA35</f>
        <v>65.233333333333334</v>
      </c>
      <c r="T37" s="66"/>
      <c r="U37" s="62"/>
    </row>
    <row r="38" spans="2:21" x14ac:dyDescent="0.25">
      <c r="B38" s="58" t="s">
        <v>507</v>
      </c>
      <c r="C38" s="60">
        <f>COUNTIF('All Counties'!EC2:EC67, "One face-to-face contact every three months")</f>
        <v>6</v>
      </c>
      <c r="H38" s="65" t="s">
        <v>567</v>
      </c>
      <c r="I38" s="61">
        <f>'All Counties'!E57</f>
        <v>88</v>
      </c>
      <c r="N38" s="55" t="s">
        <v>499</v>
      </c>
      <c r="O38" s="61">
        <f>'All Counties (Class 4)'!AF12</f>
        <v>59</v>
      </c>
      <c r="Q38" s="65" t="s">
        <v>330</v>
      </c>
      <c r="R38" s="61">
        <f>'All Counties'!EA36</f>
        <v>13.906060606060606</v>
      </c>
    </row>
    <row r="39" spans="2:21" x14ac:dyDescent="0.25">
      <c r="B39" s="90"/>
      <c r="C39" s="90"/>
      <c r="E39" s="53" t="s">
        <v>524</v>
      </c>
      <c r="F39" s="54"/>
      <c r="H39" s="65" t="s">
        <v>308</v>
      </c>
      <c r="I39" s="61">
        <f>'All Counties'!E67</f>
        <v>88.766233766233768</v>
      </c>
      <c r="K39" s="53" t="s">
        <v>559</v>
      </c>
      <c r="L39" s="54"/>
      <c r="N39" s="55" t="s">
        <v>625</v>
      </c>
      <c r="O39" s="61">
        <f>'All Counties (Class 4)'!T12</f>
        <v>54</v>
      </c>
      <c r="Q39" s="65" t="s">
        <v>273</v>
      </c>
      <c r="R39" s="61">
        <f>'All Counties'!EA37</f>
        <v>11.948101265822784</v>
      </c>
      <c r="T39" s="53"/>
      <c r="U39" s="54"/>
    </row>
    <row r="40" spans="2:21" x14ac:dyDescent="0.25">
      <c r="E40" s="55" t="s">
        <v>525</v>
      </c>
      <c r="F40" s="61">
        <f>'All Counties'!H70</f>
        <v>242.5</v>
      </c>
      <c r="H40" s="65" t="s">
        <v>454</v>
      </c>
      <c r="I40" s="61">
        <f>'All Counties'!E20</f>
        <v>89.25</v>
      </c>
      <c r="K40" s="65" t="s">
        <v>153</v>
      </c>
      <c r="L40" s="61">
        <f>'All Counties'!E39</f>
        <v>60.555555555555557</v>
      </c>
      <c r="N40" s="55" t="s">
        <v>626</v>
      </c>
      <c r="O40" s="61">
        <f>'All Counties (Class 4)'!Z12</f>
        <v>44</v>
      </c>
      <c r="Q40" s="65" t="s">
        <v>450</v>
      </c>
      <c r="R40" s="61">
        <f>'All Counties'!EA38</f>
        <v>44.674999999999997</v>
      </c>
      <c r="T40" s="65"/>
      <c r="U40" s="61"/>
    </row>
    <row r="41" spans="2:21" x14ac:dyDescent="0.25">
      <c r="B41" s="53" t="s">
        <v>589</v>
      </c>
      <c r="C41" s="54"/>
      <c r="E41" s="55" t="s">
        <v>501</v>
      </c>
      <c r="F41" s="61">
        <f>'All Counties'!N70</f>
        <v>67.5</v>
      </c>
      <c r="H41" s="65" t="s">
        <v>395</v>
      </c>
      <c r="I41" s="61">
        <f>'All Counties'!E15</f>
        <v>89.333333333333329</v>
      </c>
      <c r="K41" s="65" t="s">
        <v>226</v>
      </c>
      <c r="L41" s="61">
        <f>'All Counties'!E42</f>
        <v>82.89473684210526</v>
      </c>
      <c r="N41" s="58" t="s">
        <v>504</v>
      </c>
      <c r="O41" s="62">
        <f>'All Counties (Class 4)'!AP12</f>
        <v>82.8</v>
      </c>
      <c r="Q41" s="65" t="s">
        <v>153</v>
      </c>
      <c r="R41" s="61">
        <f>'All Counties'!EA39</f>
        <v>20.100000000000001</v>
      </c>
      <c r="T41" s="65"/>
      <c r="U41" s="61"/>
    </row>
    <row r="42" spans="2:21" x14ac:dyDescent="0.25">
      <c r="B42" s="55" t="s">
        <v>520</v>
      </c>
      <c r="C42" s="56">
        <f>COUNTIF('All Counties'!ED2:ED67, "multiple face-to-face contacts every week")</f>
        <v>1</v>
      </c>
      <c r="E42" s="55" t="s">
        <v>499</v>
      </c>
      <c r="F42" s="61">
        <f>'All Counties'!AF70</f>
        <v>60</v>
      </c>
      <c r="H42" s="65" t="s">
        <v>450</v>
      </c>
      <c r="I42" s="61">
        <f>'All Counties'!E38</f>
        <v>90.75</v>
      </c>
      <c r="K42" s="65" t="s">
        <v>450</v>
      </c>
      <c r="L42" s="61">
        <f>'All Counties'!E38</f>
        <v>90.75</v>
      </c>
      <c r="Q42" s="65" t="s">
        <v>435</v>
      </c>
      <c r="R42" s="61">
        <f>'All Counties'!EA40</f>
        <v>10.463636363636365</v>
      </c>
      <c r="T42" s="65"/>
      <c r="U42" s="61"/>
    </row>
    <row r="43" spans="2:21" x14ac:dyDescent="0.25">
      <c r="B43" s="55" t="s">
        <v>510</v>
      </c>
      <c r="C43" s="56">
        <f>COUNTIF('All Counties'!ED2:ED67, "one face-to-face contact per week")</f>
        <v>18</v>
      </c>
      <c r="E43" s="55" t="s">
        <v>502</v>
      </c>
      <c r="F43" s="61">
        <f>'All Counties'!T70</f>
        <v>44</v>
      </c>
      <c r="H43" s="65" t="s">
        <v>407</v>
      </c>
      <c r="I43" s="61">
        <f>'All Counties'!E62</f>
        <v>91.4</v>
      </c>
      <c r="K43" s="65" t="s">
        <v>133</v>
      </c>
      <c r="L43" s="61">
        <f>'All Counties'!E2</f>
        <v>93.647058823529406</v>
      </c>
      <c r="N43" s="53" t="s">
        <v>631</v>
      </c>
      <c r="O43" s="54"/>
      <c r="Q43" s="65" t="s">
        <v>333</v>
      </c>
      <c r="R43" s="61">
        <f>'All Counties'!EA41</f>
        <v>24.05135135135135</v>
      </c>
      <c r="T43" s="65"/>
      <c r="U43" s="61"/>
    </row>
    <row r="44" spans="2:21" x14ac:dyDescent="0.25">
      <c r="B44" s="55" t="s">
        <v>509</v>
      </c>
      <c r="C44" s="56">
        <f>COUNTIF('All Counties'!ED2:ED67, "one face-to-face contact every two weeks")</f>
        <v>25</v>
      </c>
      <c r="E44" s="55" t="s">
        <v>503</v>
      </c>
      <c r="F44" s="61">
        <f>'All Counties'!Z70</f>
        <v>23.5</v>
      </c>
      <c r="H44" s="65" t="s">
        <v>273</v>
      </c>
      <c r="I44" s="61">
        <f>'All Counties'!E37</f>
        <v>91.518987341772146</v>
      </c>
      <c r="K44" s="65" t="s">
        <v>413</v>
      </c>
      <c r="L44" s="61">
        <f>'All Counties'!E49</f>
        <v>94.666666666666671</v>
      </c>
      <c r="N44" s="55" t="s">
        <v>500</v>
      </c>
      <c r="O44" s="61">
        <f>'All Counties (Class 5)'!H9</f>
        <v>216.75</v>
      </c>
      <c r="Q44" s="65" t="s">
        <v>226</v>
      </c>
      <c r="R44" s="61">
        <f>'All Counties'!EA42</f>
        <v>64.678947368421063</v>
      </c>
      <c r="T44" s="65"/>
      <c r="U44" s="61"/>
    </row>
    <row r="45" spans="2:21" x14ac:dyDescent="0.25">
      <c r="B45" s="55" t="s">
        <v>588</v>
      </c>
      <c r="C45" s="56">
        <f>COUNTIF('All Counties'!ED2:ED67, "three face-to-face contacts per month")</f>
        <v>2</v>
      </c>
      <c r="E45" s="58" t="s">
        <v>504</v>
      </c>
      <c r="F45" s="62">
        <f>'All Counties'!AP70</f>
        <v>70</v>
      </c>
      <c r="H45" s="65" t="s">
        <v>179</v>
      </c>
      <c r="I45" s="61">
        <f>'All Counties'!E32</f>
        <v>92.428571428571431</v>
      </c>
      <c r="K45" s="66" t="s">
        <v>240</v>
      </c>
      <c r="L45" s="62">
        <f>'All Counties'!E8</f>
        <v>161.84210526315789</v>
      </c>
      <c r="N45" s="55" t="s">
        <v>624</v>
      </c>
      <c r="O45" s="61">
        <f>'All Counties (Class 5)'!N9</f>
        <v>59</v>
      </c>
      <c r="Q45" s="65" t="s">
        <v>113</v>
      </c>
      <c r="R45" s="61">
        <f>'All Counties'!EA43</f>
        <v>139.95714285714286</v>
      </c>
      <c r="T45" s="66"/>
      <c r="U45" s="62"/>
    </row>
    <row r="46" spans="2:21" x14ac:dyDescent="0.25">
      <c r="B46" s="58" t="s">
        <v>506</v>
      </c>
      <c r="C46" s="60">
        <f>COUNTIF('All Counties'!ED3:ED68, "one face-to-face contact per month")</f>
        <v>17</v>
      </c>
      <c r="H46" s="65" t="s">
        <v>211</v>
      </c>
      <c r="I46" s="61">
        <f>'All Counties'!E23</f>
        <v>92.741379310344826</v>
      </c>
      <c r="N46" s="55" t="s">
        <v>499</v>
      </c>
      <c r="O46" s="61">
        <f>'All Counties (Class 5)'!AF9</f>
        <v>56.25</v>
      </c>
      <c r="Q46" s="65" t="s">
        <v>326</v>
      </c>
      <c r="R46" s="61">
        <f>'All Counties'!EA44</f>
        <v>41.1</v>
      </c>
    </row>
    <row r="47" spans="2:21" x14ac:dyDescent="0.25">
      <c r="E47" s="53" t="s">
        <v>530</v>
      </c>
      <c r="F47" s="54"/>
      <c r="H47" s="65" t="s">
        <v>133</v>
      </c>
      <c r="I47" s="61">
        <f>'All Counties'!E2</f>
        <v>93.647058823529406</v>
      </c>
      <c r="K47" s="53" t="s">
        <v>560</v>
      </c>
      <c r="L47" s="54"/>
      <c r="N47" s="55" t="s">
        <v>625</v>
      </c>
      <c r="O47" s="61">
        <f>'All Counties (Class 5)'!T9</f>
        <v>25</v>
      </c>
      <c r="Q47" s="65" t="s">
        <v>321</v>
      </c>
      <c r="R47" s="61">
        <f>'All Counties'!EA45</f>
        <v>32.021052631578947</v>
      </c>
      <c r="T47" s="53"/>
      <c r="U47" s="54"/>
    </row>
    <row r="48" spans="2:21" x14ac:dyDescent="0.25">
      <c r="B48" s="53" t="s">
        <v>592</v>
      </c>
      <c r="C48" s="54"/>
      <c r="E48" s="55" t="s">
        <v>525</v>
      </c>
      <c r="F48" s="61">
        <f>'All Counties'!H69</f>
        <v>279.60714285714283</v>
      </c>
      <c r="H48" s="65" t="s">
        <v>413</v>
      </c>
      <c r="I48" s="61">
        <f>'All Counties'!E49</f>
        <v>94.666666666666671</v>
      </c>
      <c r="K48" s="65" t="s">
        <v>183</v>
      </c>
      <c r="L48" s="61">
        <f>'All Counties'!E64</f>
        <v>35.857142857142854</v>
      </c>
      <c r="N48" s="55" t="s">
        <v>626</v>
      </c>
      <c r="O48" s="61">
        <v>0</v>
      </c>
      <c r="Q48" s="65" t="s">
        <v>367</v>
      </c>
      <c r="R48" s="61">
        <f>'All Counties'!EA46</f>
        <v>9.8571428571428577</v>
      </c>
      <c r="T48" s="65"/>
      <c r="U48" s="61"/>
    </row>
    <row r="49" spans="2:21" x14ac:dyDescent="0.25">
      <c r="B49" s="55" t="s">
        <v>593</v>
      </c>
      <c r="C49" s="56">
        <f>COUNTIF('All Counties'!EE2:EE67, "five face-to-face contacts per month")</f>
        <v>1</v>
      </c>
      <c r="E49" s="55" t="s">
        <v>501</v>
      </c>
      <c r="F49" s="61">
        <f>'All Counties'!N69</f>
        <v>77.900000000000006</v>
      </c>
      <c r="H49" s="65" t="s">
        <v>251</v>
      </c>
      <c r="I49" s="61">
        <f>'All Counties'!E10</f>
        <v>95.344262295081961</v>
      </c>
      <c r="K49" s="65" t="s">
        <v>621</v>
      </c>
      <c r="L49" s="61">
        <f>'All Counties'!E61</f>
        <v>47.166666666666664</v>
      </c>
      <c r="N49" s="58" t="s">
        <v>504</v>
      </c>
      <c r="O49" s="62">
        <f>'All Counties (Class 5)'!AP9</f>
        <v>91.25</v>
      </c>
      <c r="Q49" s="65" t="s">
        <v>453</v>
      </c>
      <c r="R49" s="61">
        <f>'All Counties'!EA47</f>
        <v>32.575000000000003</v>
      </c>
      <c r="T49" s="65"/>
      <c r="U49" s="61"/>
    </row>
    <row r="50" spans="2:21" x14ac:dyDescent="0.25">
      <c r="B50" s="55" t="s">
        <v>510</v>
      </c>
      <c r="C50" s="56">
        <f>COUNTIF('All Counties'!EE2:EE67, "one face-to-face contact per week")</f>
        <v>38</v>
      </c>
      <c r="E50" s="55" t="s">
        <v>499</v>
      </c>
      <c r="F50" s="61">
        <f>'All Counties'!AF69</f>
        <v>71.888888888888886</v>
      </c>
      <c r="H50" s="65" t="s">
        <v>283</v>
      </c>
      <c r="I50" s="61">
        <f>'All Counties'!E7</f>
        <v>98.061224489795919</v>
      </c>
      <c r="K50" s="65" t="s">
        <v>326</v>
      </c>
      <c r="L50" s="61">
        <f>'All Counties'!E44</f>
        <v>49.6</v>
      </c>
      <c r="Q50" s="65" t="s">
        <v>267</v>
      </c>
      <c r="R50" s="61">
        <f>'All Counties'!EA48</f>
        <v>15.408333333333333</v>
      </c>
      <c r="T50" s="65"/>
      <c r="U50" s="61"/>
    </row>
    <row r="51" spans="2:21" x14ac:dyDescent="0.25">
      <c r="B51" s="55" t="s">
        <v>509</v>
      </c>
      <c r="C51" s="56">
        <f>COUNTIF('All Counties'!EE7:EE67, "one face-to-face contact every two weeks")</f>
        <v>11</v>
      </c>
      <c r="E51" s="55" t="s">
        <v>502</v>
      </c>
      <c r="F51" s="61">
        <f>'All Counties'!T69</f>
        <v>48.846153846153847</v>
      </c>
      <c r="H51" s="65" t="s">
        <v>340</v>
      </c>
      <c r="I51" s="61">
        <f>'All Counties'!E33</f>
        <v>101.8</v>
      </c>
      <c r="K51" s="65" t="s">
        <v>185</v>
      </c>
      <c r="L51" s="61">
        <f>'All Counties'!E21</f>
        <v>50.210526315789473</v>
      </c>
      <c r="N51" s="53" t="s">
        <v>632</v>
      </c>
      <c r="O51" s="54"/>
      <c r="Q51" s="65" t="s">
        <v>413</v>
      </c>
      <c r="R51" s="61">
        <f>'All Counties'!EA49</f>
        <v>30.513333333333332</v>
      </c>
      <c r="T51" s="65"/>
      <c r="U51" s="61"/>
    </row>
    <row r="52" spans="2:21" x14ac:dyDescent="0.25">
      <c r="B52" s="55" t="s">
        <v>506</v>
      </c>
      <c r="C52" s="56">
        <f>COUNTIF('All Counties'!EE2:EE67, "one face-to-face contact per month")</f>
        <v>8</v>
      </c>
      <c r="E52" s="55" t="s">
        <v>503</v>
      </c>
      <c r="F52" s="61">
        <f>'All Counties'!Z69</f>
        <v>30</v>
      </c>
      <c r="H52" s="65" t="s">
        <v>330</v>
      </c>
      <c r="I52" s="61">
        <f>'All Counties'!E36</f>
        <v>105.27272727272727</v>
      </c>
      <c r="K52" s="65" t="s">
        <v>323</v>
      </c>
      <c r="L52" s="61">
        <f>'All Counties'!E59</f>
        <v>51.333333333333336</v>
      </c>
      <c r="N52" s="55" t="s">
        <v>500</v>
      </c>
      <c r="O52" s="61">
        <f>'All Counties (Class 6)'!H27</f>
        <v>110.83333333333333</v>
      </c>
      <c r="Q52" s="65" t="s">
        <v>414</v>
      </c>
      <c r="R52" s="61">
        <f>'All Counties'!EA50</f>
        <v>78.771428571428572</v>
      </c>
      <c r="T52" s="65"/>
      <c r="U52" s="61"/>
    </row>
    <row r="53" spans="2:21" x14ac:dyDescent="0.25">
      <c r="B53" s="58" t="s">
        <v>572</v>
      </c>
      <c r="C53" s="60">
        <f>COUNTIF('All Counties'!EE2:EE67, "as needed")</f>
        <v>1</v>
      </c>
      <c r="E53" s="58" t="s">
        <v>504</v>
      </c>
      <c r="F53" s="62">
        <f>'All Counties'!AP69</f>
        <v>84.333333333333329</v>
      </c>
      <c r="H53" s="65" t="s">
        <v>300</v>
      </c>
      <c r="I53" s="61">
        <f>'All Counties'!E26</f>
        <v>106.78787878787878</v>
      </c>
      <c r="K53" s="65" t="s">
        <v>352</v>
      </c>
      <c r="L53" s="61">
        <f>'All Counties'!E52</f>
        <v>55.875</v>
      </c>
      <c r="N53" s="55" t="s">
        <v>624</v>
      </c>
      <c r="O53" s="61">
        <f>'All Counties (Class 6)'!N27</f>
        <v>76.5</v>
      </c>
      <c r="Q53" s="65" t="s">
        <v>451</v>
      </c>
      <c r="R53" s="61">
        <f>'All Counties'!EA51</f>
        <v>0.73043478260869565</v>
      </c>
      <c r="T53" s="65"/>
      <c r="U53" s="61"/>
    </row>
    <row r="54" spans="2:21" x14ac:dyDescent="0.25">
      <c r="H54" s="65" t="s">
        <v>234</v>
      </c>
      <c r="I54" s="61">
        <f>'All Counties'!E27</f>
        <v>110.73333333333333</v>
      </c>
      <c r="K54" s="65" t="s">
        <v>229</v>
      </c>
      <c r="L54" s="61">
        <f>'All Counties'!E9</f>
        <v>57.571428571428569</v>
      </c>
      <c r="N54" s="55" t="s">
        <v>499</v>
      </c>
      <c r="O54" s="61">
        <f>'All Counties (Class 6)'!AF27</f>
        <v>91.25</v>
      </c>
      <c r="Q54" s="65" t="s">
        <v>352</v>
      </c>
      <c r="R54" s="61">
        <f>'All Counties'!EA52</f>
        <v>68.112499999999997</v>
      </c>
      <c r="T54" s="65"/>
      <c r="U54" s="61"/>
    </row>
    <row r="55" spans="2:21" x14ac:dyDescent="0.25">
      <c r="B55" s="53" t="s">
        <v>551</v>
      </c>
      <c r="C55" s="54"/>
      <c r="H55" s="65" t="s">
        <v>416</v>
      </c>
      <c r="I55" s="61">
        <f>'All Counties'!E16</f>
        <v>111.33333333333333</v>
      </c>
      <c r="K55" s="65" t="s">
        <v>126</v>
      </c>
      <c r="L55" s="61">
        <f>'All Counties'!E31</f>
        <v>65.571428571428569</v>
      </c>
      <c r="N55" s="55" t="s">
        <v>625</v>
      </c>
      <c r="O55" s="61">
        <f>'All Counties (Class 6)'!T27</f>
        <v>61.666666666666664</v>
      </c>
      <c r="Q55" s="65" t="s">
        <v>392</v>
      </c>
      <c r="R55" s="61">
        <f>'All Counties'!EA53</f>
        <v>216.24</v>
      </c>
      <c r="T55" s="65"/>
      <c r="U55" s="61"/>
    </row>
    <row r="56" spans="2:21" x14ac:dyDescent="0.25">
      <c r="B56" s="55" t="s">
        <v>552</v>
      </c>
      <c r="C56" s="56">
        <f>'All Counties'!BA73</f>
        <v>48</v>
      </c>
      <c r="H56" s="65" t="s">
        <v>177</v>
      </c>
      <c r="I56" s="61">
        <f>'All Counties'!E65</f>
        <v>115.97826086956522</v>
      </c>
      <c r="K56" s="65" t="s">
        <v>118</v>
      </c>
      <c r="L56" s="61">
        <f>'All Counties'!E34</f>
        <v>66.15384615384616</v>
      </c>
      <c r="N56" s="55" t="s">
        <v>626</v>
      </c>
      <c r="O56" s="61">
        <f>'All Counties (Class 6)'!Z27</f>
        <v>16</v>
      </c>
      <c r="Q56" s="65" t="s">
        <v>405</v>
      </c>
      <c r="R56" s="61">
        <f>'All Counties'!EA54</f>
        <v>33.85217391304348</v>
      </c>
      <c r="T56" s="65"/>
      <c r="U56" s="61"/>
    </row>
    <row r="57" spans="2:21" x14ac:dyDescent="0.25">
      <c r="B57" s="55" t="s">
        <v>527</v>
      </c>
      <c r="C57" s="56">
        <f>'All Counties'!BM73</f>
        <v>20</v>
      </c>
      <c r="H57" s="65" t="s">
        <v>206</v>
      </c>
      <c r="I57" s="61">
        <f>'All Counties'!E14</f>
        <v>119.33333333333333</v>
      </c>
      <c r="K57" s="65" t="s">
        <v>248</v>
      </c>
      <c r="L57" s="61">
        <f>'All Counties'!E56</f>
        <v>67.555555555555557</v>
      </c>
      <c r="N57" s="58" t="s">
        <v>504</v>
      </c>
      <c r="O57" s="62">
        <f>'All Counties (Class 6)'!AP27</f>
        <v>87.272727272727266</v>
      </c>
      <c r="Q57" s="65" t="s">
        <v>404</v>
      </c>
      <c r="R57" s="61">
        <f>'All Counties'!EA55</f>
        <v>27.400000000000002</v>
      </c>
      <c r="T57" s="65"/>
      <c r="U57" s="61"/>
    </row>
    <row r="58" spans="2:21" x14ac:dyDescent="0.25">
      <c r="B58" s="55" t="s">
        <v>553</v>
      </c>
      <c r="C58" s="56">
        <f>'All Counties'!BE73</f>
        <v>29</v>
      </c>
      <c r="H58" s="65" t="s">
        <v>451</v>
      </c>
      <c r="I58" s="61">
        <f>'All Counties'!E51</f>
        <v>122.46195652173913</v>
      </c>
      <c r="K58" s="65" t="s">
        <v>243</v>
      </c>
      <c r="L58" s="61">
        <f>'All Counties'!E19</f>
        <v>76.444444444444443</v>
      </c>
      <c r="Q58" s="65" t="s">
        <v>248</v>
      </c>
      <c r="R58" s="61">
        <f>'All Counties'!EA56</f>
        <v>119.44444444444444</v>
      </c>
      <c r="T58" s="65"/>
      <c r="U58" s="61"/>
    </row>
    <row r="59" spans="2:21" x14ac:dyDescent="0.25">
      <c r="B59" s="55" t="s">
        <v>529</v>
      </c>
      <c r="C59" s="56">
        <f>'All Counties'!BI73</f>
        <v>31</v>
      </c>
      <c r="H59" s="65" t="s">
        <v>435</v>
      </c>
      <c r="I59" s="61">
        <f>'All Counties'!E40</f>
        <v>123</v>
      </c>
      <c r="K59" s="65" t="s">
        <v>335</v>
      </c>
      <c r="L59" s="61">
        <f>'All Counties'!E17</f>
        <v>76.857142857142861</v>
      </c>
      <c r="N59" s="53" t="s">
        <v>633</v>
      </c>
      <c r="O59" s="54"/>
      <c r="Q59" s="65" t="s">
        <v>567</v>
      </c>
      <c r="R59" s="61">
        <f>'All Counties'!EA57</f>
        <v>449.9</v>
      </c>
      <c r="T59" s="65"/>
      <c r="U59" s="61"/>
    </row>
    <row r="60" spans="2:21" x14ac:dyDescent="0.25">
      <c r="B60" s="58" t="s">
        <v>569</v>
      </c>
      <c r="C60" s="60">
        <v>2</v>
      </c>
      <c r="H60" s="65" t="s">
        <v>354</v>
      </c>
      <c r="I60" s="61">
        <f>'All Counties'!E18</f>
        <v>131</v>
      </c>
      <c r="K60" s="65" t="s">
        <v>397</v>
      </c>
      <c r="L60" s="61">
        <f>'All Counties'!E4</f>
        <v>77.666666666666671</v>
      </c>
      <c r="N60" s="55" t="s">
        <v>500</v>
      </c>
      <c r="O60" s="61">
        <f>'All Counties (Class 7)'!H7</f>
        <v>80</v>
      </c>
      <c r="Q60" s="65" t="s">
        <v>409</v>
      </c>
      <c r="R60" s="61">
        <f>'All Counties'!EA58</f>
        <v>91.5</v>
      </c>
      <c r="T60" s="65"/>
      <c r="U60" s="61"/>
    </row>
    <row r="61" spans="2:21" x14ac:dyDescent="0.25">
      <c r="E61" s="53" t="s">
        <v>550</v>
      </c>
      <c r="F61" s="54"/>
      <c r="H61" s="65" t="s">
        <v>321</v>
      </c>
      <c r="I61" s="61">
        <f>'All Counties'!E45</f>
        <v>131.21052631578948</v>
      </c>
      <c r="K61" s="65" t="s">
        <v>384</v>
      </c>
      <c r="L61" s="61">
        <f>'All Counties'!E25</f>
        <v>80.833333333333329</v>
      </c>
      <c r="N61" s="55" t="s">
        <v>624</v>
      </c>
      <c r="O61" s="61">
        <v>0</v>
      </c>
      <c r="Q61" s="65" t="s">
        <v>323</v>
      </c>
      <c r="R61" s="61">
        <f>'All Counties'!EA59</f>
        <v>125.98888888888889</v>
      </c>
      <c r="T61" s="65"/>
      <c r="U61" s="61"/>
    </row>
    <row r="62" spans="2:21" x14ac:dyDescent="0.25">
      <c r="B62" s="53" t="s">
        <v>526</v>
      </c>
      <c r="C62" s="54"/>
      <c r="E62" s="55" t="s">
        <v>552</v>
      </c>
      <c r="F62" s="61">
        <f>'All Counties'!BC69</f>
        <v>27.375</v>
      </c>
      <c r="H62" s="65" t="s">
        <v>367</v>
      </c>
      <c r="I62" s="61">
        <f>'All Counties'!E46</f>
        <v>143.34693877551021</v>
      </c>
      <c r="K62" s="65" t="s">
        <v>113</v>
      </c>
      <c r="L62" s="61">
        <f>'All Counties'!E43</f>
        <v>84.142857142857139</v>
      </c>
      <c r="N62" s="55" t="s">
        <v>499</v>
      </c>
      <c r="O62" s="61">
        <v>0</v>
      </c>
      <c r="Q62" s="65" t="s">
        <v>199</v>
      </c>
      <c r="R62" s="61">
        <f>'All Counties'!EA60</f>
        <v>45.142857142857146</v>
      </c>
      <c r="T62" s="65"/>
      <c r="U62" s="61"/>
    </row>
    <row r="63" spans="2:21" x14ac:dyDescent="0.25">
      <c r="B63" s="55" t="s">
        <v>525</v>
      </c>
      <c r="C63" s="56">
        <v>200</v>
      </c>
      <c r="E63" s="55" t="s">
        <v>527</v>
      </c>
      <c r="F63" s="61">
        <f>'All Counties'!BO69</f>
        <v>30.8</v>
      </c>
      <c r="H63" s="65" t="s">
        <v>333</v>
      </c>
      <c r="I63" s="61">
        <f>'All Counties'!E41</f>
        <v>153.51351351351352</v>
      </c>
      <c r="K63" s="65" t="s">
        <v>409</v>
      </c>
      <c r="L63" s="61">
        <f>'All Counties'!E58</f>
        <v>87.222222222222229</v>
      </c>
      <c r="N63" s="55" t="s">
        <v>625</v>
      </c>
      <c r="O63" s="61">
        <f>'All Counties (Class 7)'!T7</f>
        <v>33</v>
      </c>
      <c r="Q63" s="65" t="s">
        <v>621</v>
      </c>
      <c r="R63" s="61">
        <f>'All Counties'!EA61</f>
        <v>112.38333333333333</v>
      </c>
      <c r="T63" s="65"/>
      <c r="U63" s="61"/>
    </row>
    <row r="64" spans="2:21" x14ac:dyDescent="0.25">
      <c r="B64" s="55" t="s">
        <v>501</v>
      </c>
      <c r="C64" s="56">
        <v>50</v>
      </c>
      <c r="E64" s="55" t="s">
        <v>553</v>
      </c>
      <c r="F64" s="61">
        <f>'All Counties'!BG69</f>
        <v>24.551724137931036</v>
      </c>
      <c r="H64" s="65" t="s">
        <v>255</v>
      </c>
      <c r="I64" s="61">
        <f>'All Counties'!E24</f>
        <v>160.86567164179104</v>
      </c>
      <c r="K64" s="65" t="s">
        <v>454</v>
      </c>
      <c r="L64" s="61">
        <f>'All Counties'!E20</f>
        <v>89.25</v>
      </c>
      <c r="N64" s="55" t="s">
        <v>626</v>
      </c>
      <c r="O64" s="61">
        <v>0</v>
      </c>
      <c r="Q64" s="65" t="s">
        <v>407</v>
      </c>
      <c r="R64" s="61">
        <f>'All Counties'!EA62</f>
        <v>176.85999999999999</v>
      </c>
      <c r="T64" s="65"/>
      <c r="U64" s="61"/>
    </row>
    <row r="65" spans="2:24" x14ac:dyDescent="0.25">
      <c r="B65" s="55" t="s">
        <v>499</v>
      </c>
      <c r="C65" s="56">
        <v>50</v>
      </c>
      <c r="E65" s="55" t="s">
        <v>529</v>
      </c>
      <c r="F65" s="61">
        <f>'All Counties'!BK69</f>
        <v>18.612903225806452</v>
      </c>
      <c r="H65" s="65" t="s">
        <v>414</v>
      </c>
      <c r="I65" s="61">
        <f>'All Counties'!E50</f>
        <v>161</v>
      </c>
      <c r="K65" s="65" t="s">
        <v>407</v>
      </c>
      <c r="L65" s="61">
        <f>'All Counties'!E62</f>
        <v>91.4</v>
      </c>
      <c r="N65" s="58" t="s">
        <v>504</v>
      </c>
      <c r="O65" s="62">
        <f>'All Counties (Class 7)'!AP7</f>
        <v>66.25</v>
      </c>
      <c r="Q65" s="65" t="s">
        <v>452</v>
      </c>
      <c r="R65" s="61">
        <f>'All Counties'!EA63</f>
        <v>40.80952380952381</v>
      </c>
      <c r="T65" s="65"/>
      <c r="U65" s="61"/>
    </row>
    <row r="66" spans="2:24" x14ac:dyDescent="0.25">
      <c r="B66" s="55" t="s">
        <v>502</v>
      </c>
      <c r="C66" s="56">
        <v>50</v>
      </c>
      <c r="E66" s="58" t="s">
        <v>569</v>
      </c>
      <c r="F66" s="62">
        <f>('All Counties'!BT51+'All Counties'!BT3)/2</f>
        <v>34.5</v>
      </c>
      <c r="H66" s="65" t="s">
        <v>240</v>
      </c>
      <c r="I66" s="61">
        <f>'All Counties'!E8</f>
        <v>161.84210526315789</v>
      </c>
      <c r="K66" s="65" t="s">
        <v>179</v>
      </c>
      <c r="L66" s="61">
        <f>'All Counties'!E32</f>
        <v>92.428571428571431</v>
      </c>
      <c r="Q66" s="65" t="s">
        <v>183</v>
      </c>
      <c r="R66" s="61">
        <f>'All Counties'!EA64</f>
        <v>103.68571428571428</v>
      </c>
      <c r="T66" s="65"/>
      <c r="U66" s="61"/>
    </row>
    <row r="67" spans="2:24" x14ac:dyDescent="0.25">
      <c r="B67" s="55" t="s">
        <v>503</v>
      </c>
      <c r="C67" s="56">
        <v>20</v>
      </c>
      <c r="H67" s="65" t="s">
        <v>452</v>
      </c>
      <c r="I67" s="61">
        <f>'All Counties'!E63</f>
        <v>162.76190476190476</v>
      </c>
      <c r="K67" s="65" t="s">
        <v>340</v>
      </c>
      <c r="L67" s="61">
        <f>'All Counties'!E33</f>
        <v>101.8</v>
      </c>
      <c r="N67" s="53" t="s">
        <v>634</v>
      </c>
      <c r="O67" s="54"/>
      <c r="Q67" s="65" t="s">
        <v>177</v>
      </c>
      <c r="R67" s="61">
        <f>'All Counties'!EA65</f>
        <v>22.341304347826089</v>
      </c>
      <c r="T67" s="65"/>
      <c r="U67" s="61"/>
    </row>
    <row r="68" spans="2:24" x14ac:dyDescent="0.25">
      <c r="B68" s="58" t="s">
        <v>504</v>
      </c>
      <c r="C68" s="60"/>
      <c r="E68" s="53" t="s">
        <v>531</v>
      </c>
      <c r="F68" s="54"/>
      <c r="H68" s="65" t="s">
        <v>267</v>
      </c>
      <c r="I68" s="61">
        <f>'All Counties'!E48</f>
        <v>165.83333333333334</v>
      </c>
      <c r="K68" s="65" t="s">
        <v>206</v>
      </c>
      <c r="L68" s="61">
        <f>'All Counties'!E14</f>
        <v>119.33333333333333</v>
      </c>
      <c r="N68" s="55" t="s">
        <v>500</v>
      </c>
      <c r="O68" s="61">
        <v>0</v>
      </c>
      <c r="Q68" s="65" t="s">
        <v>566</v>
      </c>
      <c r="R68" s="61">
        <f>'All Counties'!EA66</f>
        <v>56.75714285714286</v>
      </c>
      <c r="T68" s="65"/>
      <c r="U68" s="61"/>
    </row>
    <row r="69" spans="2:24" x14ac:dyDescent="0.25">
      <c r="E69" s="55" t="s">
        <v>535</v>
      </c>
      <c r="F69" s="56">
        <f>COUNTIF('All Counties'!CQ2:CQ67, "*gang*")+COUNTIF('All Counties'!CV2:CV67, "*gang*")+COUNTIF('All Counties'!DA2:DA67, "*gang*")</f>
        <v>2</v>
      </c>
      <c r="H69" s="66" t="s">
        <v>236</v>
      </c>
      <c r="I69" s="62">
        <f>'All Counties'!E6</f>
        <v>200</v>
      </c>
      <c r="K69" s="65" t="s">
        <v>354</v>
      </c>
      <c r="L69" s="61">
        <f>'All Counties'!E18</f>
        <v>131</v>
      </c>
      <c r="N69" s="55" t="s">
        <v>624</v>
      </c>
      <c r="O69" s="61">
        <v>0</v>
      </c>
      <c r="Q69" s="66" t="s">
        <v>308</v>
      </c>
      <c r="R69" s="62">
        <f>'All Counties'!EA67</f>
        <v>11.745454545454546</v>
      </c>
      <c r="T69" s="65"/>
      <c r="U69" s="61"/>
    </row>
    <row r="70" spans="2:24" x14ac:dyDescent="0.25">
      <c r="B70" s="53" t="s">
        <v>643</v>
      </c>
      <c r="C70" s="54"/>
      <c r="E70" s="55" t="s">
        <v>687</v>
      </c>
      <c r="F70" s="56">
        <v>2</v>
      </c>
      <c r="K70" s="65" t="s">
        <v>414</v>
      </c>
      <c r="L70" s="61">
        <f>'All Counties'!E50</f>
        <v>161</v>
      </c>
      <c r="N70" s="55" t="s">
        <v>499</v>
      </c>
      <c r="O70" s="61">
        <v>0</v>
      </c>
      <c r="T70" s="65"/>
      <c r="U70" s="61"/>
    </row>
    <row r="71" spans="2:24" x14ac:dyDescent="0.25">
      <c r="B71" s="55" t="s">
        <v>97</v>
      </c>
      <c r="C71" s="56">
        <f>'All Counties'!DE73</f>
        <v>62</v>
      </c>
      <c r="E71" s="55" t="s">
        <v>176</v>
      </c>
      <c r="F71" s="56">
        <v>2</v>
      </c>
      <c r="K71" s="66" t="s">
        <v>236</v>
      </c>
      <c r="L71" s="62">
        <f>'All Counties'!E6</f>
        <v>200</v>
      </c>
      <c r="N71" s="55" t="s">
        <v>625</v>
      </c>
      <c r="O71" s="61">
        <v>0</v>
      </c>
      <c r="T71" s="66"/>
      <c r="U71" s="62"/>
      <c r="W71" s="53" t="s">
        <v>752</v>
      </c>
      <c r="X71" s="54"/>
    </row>
    <row r="72" spans="2:24" x14ac:dyDescent="0.25">
      <c r="B72" s="55" t="s">
        <v>539</v>
      </c>
      <c r="C72" s="56">
        <f>'All Counties'!DF73</f>
        <v>56</v>
      </c>
      <c r="E72" s="55" t="s">
        <v>537</v>
      </c>
      <c r="F72" s="56">
        <f>COUNTIF('All Counties'!CQ2:CQ67, "*trial*")+COUNTIF('All Counties'!CV2:CV67, "*trial*")+COUNTIF('All Counties'!DA2:DA67, "*trial*")</f>
        <v>3</v>
      </c>
      <c r="N72" s="55" t="s">
        <v>626</v>
      </c>
      <c r="O72" s="61">
        <v>0</v>
      </c>
      <c r="W72" s="55" t="s">
        <v>525</v>
      </c>
      <c r="X72" s="56" t="s">
        <v>505</v>
      </c>
    </row>
    <row r="73" spans="2:24" x14ac:dyDescent="0.25">
      <c r="B73" s="55" t="s">
        <v>541</v>
      </c>
      <c r="C73" s="56">
        <f>'All Counties'!DH73</f>
        <v>13</v>
      </c>
      <c r="E73" s="55" t="s">
        <v>678</v>
      </c>
      <c r="F73" s="56">
        <v>4</v>
      </c>
      <c r="H73" s="53" t="s">
        <v>620</v>
      </c>
      <c r="I73" s="54"/>
      <c r="K73" s="53" t="s">
        <v>561</v>
      </c>
      <c r="L73" s="54"/>
      <c r="N73" s="58" t="s">
        <v>504</v>
      </c>
      <c r="O73" s="62">
        <f>'All Counties (Class 8)'!AP9</f>
        <v>49.2</v>
      </c>
      <c r="T73" s="53"/>
      <c r="U73" s="54"/>
      <c r="W73" s="55" t="s">
        <v>624</v>
      </c>
      <c r="X73" s="56" t="s">
        <v>506</v>
      </c>
    </row>
    <row r="74" spans="2:24" x14ac:dyDescent="0.25">
      <c r="B74" s="55" t="s">
        <v>542</v>
      </c>
      <c r="C74" s="56">
        <f>'All Counties'!DI73</f>
        <v>29</v>
      </c>
      <c r="E74" s="55" t="s">
        <v>538</v>
      </c>
      <c r="F74" s="56">
        <v>7</v>
      </c>
      <c r="H74" s="55" t="s">
        <v>538</v>
      </c>
      <c r="I74" s="56">
        <v>32</v>
      </c>
      <c r="K74" s="65" t="s">
        <v>404</v>
      </c>
      <c r="L74" s="61">
        <f>'All Counties'!E55</f>
        <v>31.666666666666668</v>
      </c>
      <c r="T74" s="65"/>
      <c r="U74" s="61"/>
      <c r="W74" s="55" t="s">
        <v>625</v>
      </c>
      <c r="X74" s="56" t="s">
        <v>510</v>
      </c>
    </row>
    <row r="75" spans="2:24" x14ac:dyDescent="0.25">
      <c r="B75" s="55" t="s">
        <v>543</v>
      </c>
      <c r="C75" s="56">
        <f>'All Counties'!DJ73</f>
        <v>55</v>
      </c>
      <c r="E75" s="55" t="s">
        <v>130</v>
      </c>
      <c r="F75" s="56">
        <v>8</v>
      </c>
      <c r="H75" s="55" t="s">
        <v>678</v>
      </c>
      <c r="I75" s="56">
        <v>35</v>
      </c>
      <c r="K75" s="65" t="s">
        <v>205</v>
      </c>
      <c r="L75" s="61">
        <f>'All Counties'!E35</f>
        <v>65.833333333333329</v>
      </c>
      <c r="T75" s="65"/>
      <c r="U75" s="61"/>
      <c r="W75" s="58" t="s">
        <v>626</v>
      </c>
      <c r="X75" s="60" t="s">
        <v>754</v>
      </c>
    </row>
    <row r="76" spans="2:24" x14ac:dyDescent="0.25">
      <c r="B76" s="55" t="s">
        <v>103</v>
      </c>
      <c r="C76" s="56">
        <f>'All Counties'!DK73</f>
        <v>59</v>
      </c>
      <c r="E76" s="55" t="s">
        <v>536</v>
      </c>
      <c r="F76" s="56">
        <f>COUNTIF('All Counties'!CQ2:CQ67, "*transfer*")+COUNTIF('All Counties'!CV2:CV67, "*transfer*")+COUNTIF('All Counties'!DA2:DA67, "*transfer*")</f>
        <v>8</v>
      </c>
      <c r="H76" s="55" t="s">
        <v>176</v>
      </c>
      <c r="I76" s="56">
        <v>43</v>
      </c>
      <c r="K76" s="65" t="s">
        <v>199</v>
      </c>
      <c r="L76" s="61">
        <f>'All Counties'!E60</f>
        <v>67.142857142857139</v>
      </c>
      <c r="T76" s="65"/>
      <c r="U76" s="61"/>
    </row>
    <row r="77" spans="2:24" x14ac:dyDescent="0.25">
      <c r="B77" s="55" t="s">
        <v>544</v>
      </c>
      <c r="C77" s="56">
        <f>'All Counties'!DL73</f>
        <v>60</v>
      </c>
      <c r="E77" s="55" t="s">
        <v>534</v>
      </c>
      <c r="F77" s="56">
        <f>'All Counties'!CL73</f>
        <v>13</v>
      </c>
      <c r="H77" s="55" t="s">
        <v>528</v>
      </c>
      <c r="I77" s="61">
        <f>'All Counties'!CJ69</f>
        <v>48.1</v>
      </c>
      <c r="K77" s="66" t="s">
        <v>566</v>
      </c>
      <c r="L77" s="62">
        <f>'All Counties'!E66</f>
        <v>73.571428571428569</v>
      </c>
      <c r="T77" s="66"/>
      <c r="U77" s="62"/>
      <c r="W77" s="53" t="s">
        <v>753</v>
      </c>
      <c r="X77" s="54"/>
    </row>
    <row r="78" spans="2:24" x14ac:dyDescent="0.25">
      <c r="B78" s="55" t="s">
        <v>105</v>
      </c>
      <c r="C78" s="56">
        <f>'All Counties'!DM73</f>
        <v>40</v>
      </c>
      <c r="E78" s="55" t="s">
        <v>533</v>
      </c>
      <c r="F78" s="56">
        <f>'All Counties'!BZ73</f>
        <v>16</v>
      </c>
      <c r="H78" s="55" t="s">
        <v>535</v>
      </c>
      <c r="I78" s="56">
        <v>51</v>
      </c>
      <c r="W78" s="55" t="s">
        <v>500</v>
      </c>
      <c r="X78" s="56" t="s">
        <v>572</v>
      </c>
    </row>
    <row r="79" spans="2:24" x14ac:dyDescent="0.25">
      <c r="B79" s="55" t="s">
        <v>545</v>
      </c>
      <c r="C79" s="56">
        <f>'All Counties'!DN73</f>
        <v>27</v>
      </c>
      <c r="E79" s="55" t="s">
        <v>528</v>
      </c>
      <c r="F79" s="56">
        <f>'All Counties'!CH73</f>
        <v>20</v>
      </c>
      <c r="H79" s="55" t="s">
        <v>532</v>
      </c>
      <c r="I79" s="61">
        <f>'All Counties'!BX69</f>
        <v>52.195652173913047</v>
      </c>
      <c r="K79" s="53" t="s">
        <v>562</v>
      </c>
      <c r="L79" s="54"/>
      <c r="T79" s="53"/>
      <c r="U79" s="54"/>
      <c r="W79" s="55" t="s">
        <v>624</v>
      </c>
      <c r="X79" s="56" t="s">
        <v>506</v>
      </c>
    </row>
    <row r="80" spans="2:24" x14ac:dyDescent="0.25">
      <c r="B80" s="55" t="s">
        <v>107</v>
      </c>
      <c r="C80" s="56">
        <f>'All Counties'!DO73</f>
        <v>58</v>
      </c>
      <c r="E80" s="55" t="s">
        <v>527</v>
      </c>
      <c r="F80" s="56">
        <f>'All Counties'!CD73</f>
        <v>22</v>
      </c>
      <c r="H80" s="55" t="s">
        <v>534</v>
      </c>
      <c r="I80" s="61">
        <f>'All Counties'!CN69</f>
        <v>55.384615384615387</v>
      </c>
      <c r="K80" s="65" t="s">
        <v>224</v>
      </c>
      <c r="L80" s="61">
        <f>'All Counties'!E28</f>
        <v>15.333333333333334</v>
      </c>
      <c r="T80" s="65"/>
      <c r="U80" s="61"/>
      <c r="W80" s="55" t="s">
        <v>625</v>
      </c>
      <c r="X80" s="56" t="s">
        <v>509</v>
      </c>
    </row>
    <row r="81" spans="2:27" x14ac:dyDescent="0.25">
      <c r="B81" s="55" t="s">
        <v>546</v>
      </c>
      <c r="C81" s="56">
        <f>'All Counties'!DP73</f>
        <v>13</v>
      </c>
      <c r="E81" s="58" t="s">
        <v>532</v>
      </c>
      <c r="F81" s="60">
        <f>'All Counties'!BV73</f>
        <v>46</v>
      </c>
      <c r="H81" s="55" t="s">
        <v>533</v>
      </c>
      <c r="I81" s="56">
        <f>'All Counties'!CB69</f>
        <v>60</v>
      </c>
      <c r="K81" s="65" t="s">
        <v>453</v>
      </c>
      <c r="L81" s="61">
        <f>'All Counties'!E47</f>
        <v>32.5</v>
      </c>
      <c r="T81" s="65"/>
      <c r="U81" s="61"/>
      <c r="W81" s="58" t="s">
        <v>626</v>
      </c>
      <c r="X81" s="60" t="s">
        <v>572</v>
      </c>
    </row>
    <row r="82" spans="2:27" x14ac:dyDescent="0.25">
      <c r="B82" s="55" t="s">
        <v>547</v>
      </c>
      <c r="C82" s="56">
        <f>'All Counties'!DQ73</f>
        <v>55</v>
      </c>
      <c r="H82" s="55" t="s">
        <v>537</v>
      </c>
      <c r="I82" s="56">
        <v>71</v>
      </c>
      <c r="K82" s="65" t="s">
        <v>306</v>
      </c>
      <c r="L82" s="61">
        <f>'All Counties'!E13</f>
        <v>36</v>
      </c>
      <c r="T82" s="65"/>
      <c r="U82" s="61"/>
    </row>
    <row r="83" spans="2:27" x14ac:dyDescent="0.25">
      <c r="B83" s="55" t="s">
        <v>549</v>
      </c>
      <c r="C83" s="56">
        <f>'All Counties'!DT73</f>
        <v>58</v>
      </c>
      <c r="H83" s="55" t="s">
        <v>687</v>
      </c>
      <c r="I83" s="56">
        <v>91</v>
      </c>
      <c r="K83" s="65" t="s">
        <v>392</v>
      </c>
      <c r="L83" s="61">
        <f>'All Counties'!E53</f>
        <v>50.2</v>
      </c>
      <c r="T83" s="65"/>
      <c r="U83" s="61"/>
    </row>
    <row r="84" spans="2:27" x14ac:dyDescent="0.25">
      <c r="B84" s="55" t="s">
        <v>540</v>
      </c>
      <c r="C84" s="56">
        <f>'All Counties'!DG73</f>
        <v>43</v>
      </c>
      <c r="H84" s="55" t="s">
        <v>527</v>
      </c>
      <c r="I84" s="61">
        <f>'All Counties'!CF69</f>
        <v>123.36363636363636</v>
      </c>
      <c r="K84" s="65" t="s">
        <v>393</v>
      </c>
      <c r="L84" s="61">
        <f>'All Counties'!E30</f>
        <v>51.8</v>
      </c>
      <c r="T84" s="65"/>
      <c r="U84" s="61"/>
    </row>
    <row r="85" spans="2:27" x14ac:dyDescent="0.25">
      <c r="B85" s="55" t="s">
        <v>110</v>
      </c>
      <c r="C85" s="56">
        <f>'All Counties'!DR73</f>
        <v>55</v>
      </c>
      <c r="H85" s="55" t="s">
        <v>536</v>
      </c>
      <c r="I85" s="56">
        <v>190</v>
      </c>
      <c r="K85" s="66" t="s">
        <v>567</v>
      </c>
      <c r="L85" s="62">
        <f>'All Counties'!E57</f>
        <v>88</v>
      </c>
      <c r="T85" s="66"/>
      <c r="U85" s="62"/>
    </row>
    <row r="86" spans="2:27" x14ac:dyDescent="0.25">
      <c r="B86" s="58" t="s">
        <v>548</v>
      </c>
      <c r="C86" s="60">
        <f>'All Counties'!DS73</f>
        <v>45</v>
      </c>
      <c r="H86" s="58" t="s">
        <v>130</v>
      </c>
      <c r="I86" s="60">
        <v>247</v>
      </c>
    </row>
    <row r="93" spans="2:27" x14ac:dyDescent="0.25">
      <c r="B93" s="53" t="s">
        <v>594</v>
      </c>
      <c r="C93" s="54"/>
      <c r="E93" s="53" t="s">
        <v>598</v>
      </c>
      <c r="F93" s="54"/>
      <c r="H93" s="53" t="s">
        <v>602</v>
      </c>
      <c r="I93" s="54"/>
      <c r="K93" s="53" t="s">
        <v>609</v>
      </c>
      <c r="L93" s="54"/>
      <c r="N93" s="53" t="s">
        <v>613</v>
      </c>
      <c r="O93" s="54"/>
      <c r="Q93" s="53" t="s">
        <v>614</v>
      </c>
      <c r="R93" s="54"/>
      <c r="T93" s="53" t="s">
        <v>748</v>
      </c>
      <c r="U93" s="54"/>
      <c r="W93" s="53" t="s">
        <v>757</v>
      </c>
      <c r="X93" s="54"/>
      <c r="Z93" s="53" t="s">
        <v>761</v>
      </c>
      <c r="AA93" s="54"/>
    </row>
    <row r="94" spans="2:27" x14ac:dyDescent="0.25">
      <c r="B94" s="55" t="s">
        <v>508</v>
      </c>
      <c r="C94" s="56">
        <f>COUNTIF('All Counties (Class 2A)'!EB2:EB5, "face-to-face contacts are not required")</f>
        <v>2</v>
      </c>
      <c r="E94" s="55" t="s">
        <v>506</v>
      </c>
      <c r="F94" s="56">
        <f>COUNTIF('All Counties (Class 3)'!EB2:EB13, "one face-to-face contact per month")</f>
        <v>2</v>
      </c>
      <c r="H94" s="55" t="s">
        <v>506</v>
      </c>
      <c r="I94" s="56">
        <f>COUNTIF('All Counties (Class 4)'!EB2:EB10, "one face-to-face contact per month")</f>
        <v>1</v>
      </c>
      <c r="K94" s="55" t="s">
        <v>511</v>
      </c>
      <c r="L94" s="56">
        <f>COUNTIF('All Counties (Class 5)'!EB3:EB7, "one face-to-face contact every four months")</f>
        <v>1</v>
      </c>
      <c r="N94" s="55" t="s">
        <v>506</v>
      </c>
      <c r="O94" s="56">
        <f>COUNTIF('All Counties (Class 6)'!EB2:EB25, "one face-to-face contact per month")</f>
        <v>7</v>
      </c>
      <c r="Q94" s="55" t="s">
        <v>511</v>
      </c>
      <c r="R94" s="56">
        <f>COUNTIF('All Counties (Class 7)'!EB2:EB5, "one face-to-face contact every two months")</f>
        <v>1</v>
      </c>
      <c r="T94" s="55" t="s">
        <v>506</v>
      </c>
      <c r="U94" s="56">
        <f>COUNTIF('All Counties (Class 8)'!EB2:EB7, "one face-to-face contact per month")</f>
        <v>5</v>
      </c>
      <c r="W94" s="58" t="s">
        <v>505</v>
      </c>
      <c r="X94" s="60">
        <v>1</v>
      </c>
      <c r="Z94" s="58" t="s">
        <v>572</v>
      </c>
      <c r="AA94" s="60">
        <v>1</v>
      </c>
    </row>
    <row r="95" spans="2:27" x14ac:dyDescent="0.25">
      <c r="B95" s="58" t="s">
        <v>518</v>
      </c>
      <c r="C95" s="60">
        <f>COUNTIF('All Counties (Class 2A)'!EB2:EB5, "electronic reporting")</f>
        <v>2</v>
      </c>
      <c r="E95" s="55" t="s">
        <v>511</v>
      </c>
      <c r="F95" s="56">
        <f>COUNTIF('All Counties (Class 3)'!EB2:EB13, "one face-to-face contact every two months")</f>
        <v>1</v>
      </c>
      <c r="H95" s="55" t="s">
        <v>507</v>
      </c>
      <c r="I95" s="56">
        <f>COUNTIF('All Counties (Class 4)'!EB2:EB10, "one face-to-face contact every three months")</f>
        <v>1</v>
      </c>
      <c r="K95" s="55" t="s">
        <v>578</v>
      </c>
      <c r="L95" s="56">
        <f>COUNTIF('All Counties (Class 5)'!EB2:EB7, "one face-to-face contact every four months")</f>
        <v>1</v>
      </c>
      <c r="N95" s="55" t="s">
        <v>511</v>
      </c>
      <c r="O95" s="56">
        <f>COUNTIF('All Counties (Class 6)'!EB2:EB25, "one face-to-face contact every two months")</f>
        <v>5</v>
      </c>
      <c r="Q95" s="58" t="s">
        <v>518</v>
      </c>
      <c r="R95" s="60">
        <f>COUNTIF('All Counties (Class 7)'!EB2:EB5, "electronic reporting")</f>
        <v>3</v>
      </c>
      <c r="T95" s="58" t="s">
        <v>511</v>
      </c>
      <c r="U95" s="60">
        <f>COUNTIF('All Counties (Class 8)'!EB2:EB7, "one face-to-face contact every two months")</f>
        <v>1</v>
      </c>
    </row>
    <row r="96" spans="2:27" x14ac:dyDescent="0.25">
      <c r="E96" s="55" t="s">
        <v>507</v>
      </c>
      <c r="F96" s="56">
        <f>COUNTIF('All Counties (Class 3)'!EB2:EB13, "one face-to-face contact every three months")</f>
        <v>2</v>
      </c>
      <c r="H96" s="55" t="s">
        <v>505</v>
      </c>
      <c r="I96" s="56">
        <f>COUNTIF('All Counties (Class 4)'!EB2:EB10, "One face-to-face contact every six months")</f>
        <v>1</v>
      </c>
      <c r="K96" s="55" t="s">
        <v>505</v>
      </c>
      <c r="L96" s="56">
        <f>COUNTIF('All Counties (Class 5)'!EB2:EB7, "one face-to-face contact every six months")</f>
        <v>2</v>
      </c>
      <c r="N96" s="55" t="s">
        <v>507</v>
      </c>
      <c r="O96" s="56">
        <f>COUNTIF('All Counties (Class 6)'!EB2:EB25, "one face-to-face contact every three months")</f>
        <v>5</v>
      </c>
      <c r="W96" s="53" t="s">
        <v>758</v>
      </c>
      <c r="X96" s="54"/>
      <c r="Z96" s="53" t="s">
        <v>762</v>
      </c>
      <c r="AA96" s="54"/>
    </row>
    <row r="97" spans="2:27" x14ac:dyDescent="0.25">
      <c r="E97" s="55" t="s">
        <v>505</v>
      </c>
      <c r="F97" s="56">
        <f>COUNTIF('All Counties (Class 3)'!EB2:EB13, "one face-to-face contact every six months")</f>
        <v>1</v>
      </c>
      <c r="H97" s="55" t="s">
        <v>518</v>
      </c>
      <c r="I97" s="56">
        <f>COUNTIF('All Counties (Class 4)'!EB2:EB10, "electronic reporting")</f>
        <v>3</v>
      </c>
      <c r="K97" s="58" t="s">
        <v>518</v>
      </c>
      <c r="L97" s="60">
        <f>COUNTIF('All Counties (Class 5)'!EB2:EB7, "electronic reporting")</f>
        <v>2</v>
      </c>
      <c r="N97" s="55" t="s">
        <v>508</v>
      </c>
      <c r="O97" s="56">
        <f>COUNTIF('All Counties (Class 6)'!EB2:EB25, "face-to-face contacts are not required")</f>
        <v>1</v>
      </c>
      <c r="W97" s="58" t="s">
        <v>506</v>
      </c>
      <c r="X97" s="60">
        <v>1</v>
      </c>
      <c r="Z97" s="58" t="s">
        <v>506</v>
      </c>
      <c r="AA97" s="60">
        <v>1</v>
      </c>
    </row>
    <row r="98" spans="2:27" x14ac:dyDescent="0.25">
      <c r="E98" s="55" t="s">
        <v>508</v>
      </c>
      <c r="F98" s="56">
        <f>COUNTIF('All Counties (Class 3)'!EB2:EB13, "face-to-face contacts are not required")</f>
        <v>2</v>
      </c>
      <c r="H98" s="58" t="s">
        <v>572</v>
      </c>
      <c r="I98" s="60">
        <f>COUNTIF('All Counties (Class 4)'!EB2:EB10, "as needed")</f>
        <v>1</v>
      </c>
      <c r="N98" s="55" t="s">
        <v>518</v>
      </c>
      <c r="O98" s="56">
        <f>COUNTIF('All Counties (Class 6)'!EB2:EB25, "electronic reporting")</f>
        <v>4</v>
      </c>
    </row>
    <row r="99" spans="2:27" x14ac:dyDescent="0.25">
      <c r="E99" s="55" t="s">
        <v>518</v>
      </c>
      <c r="F99" s="56">
        <f>COUNTIF('All Counties (Class 3)'!EB2:EB13, "electronic reporting")</f>
        <v>2</v>
      </c>
      <c r="G99" s="55"/>
      <c r="I99" s="90"/>
      <c r="N99" s="58" t="s">
        <v>572</v>
      </c>
      <c r="O99" s="60">
        <f>COUNTIF('All Counties (Class 6)'!EB2:EB25, "as needed")</f>
        <v>1</v>
      </c>
      <c r="W99" s="53" t="s">
        <v>759</v>
      </c>
      <c r="X99" s="54"/>
      <c r="Z99" s="53" t="s">
        <v>763</v>
      </c>
      <c r="AA99" s="54"/>
    </row>
    <row r="100" spans="2:27" x14ac:dyDescent="0.25">
      <c r="E100" s="58" t="s">
        <v>572</v>
      </c>
      <c r="F100" s="60">
        <f>COUNTIF('All Counties (Class 3)'!EB2:EB13, "as needed")</f>
        <v>1</v>
      </c>
      <c r="W100" s="58" t="s">
        <v>510</v>
      </c>
      <c r="X100" s="60">
        <v>1</v>
      </c>
      <c r="Z100" s="58" t="s">
        <v>509</v>
      </c>
      <c r="AA100" s="60">
        <v>1</v>
      </c>
    </row>
    <row r="102" spans="2:27" x14ac:dyDescent="0.25">
      <c r="W102" s="53" t="s">
        <v>760</v>
      </c>
      <c r="X102" s="54"/>
      <c r="Z102" s="53" t="s">
        <v>764</v>
      </c>
      <c r="AA102" s="54"/>
    </row>
    <row r="103" spans="2:27" x14ac:dyDescent="0.25">
      <c r="B103" s="53" t="s">
        <v>595</v>
      </c>
      <c r="C103" s="54"/>
      <c r="E103" s="53" t="s">
        <v>599</v>
      </c>
      <c r="F103" s="54"/>
      <c r="H103" s="53" t="s">
        <v>603</v>
      </c>
      <c r="I103" s="54"/>
      <c r="K103" s="53" t="s">
        <v>606</v>
      </c>
      <c r="L103" s="54"/>
      <c r="N103" s="53" t="s">
        <v>612</v>
      </c>
      <c r="O103" s="54"/>
      <c r="Q103" s="53" t="s">
        <v>615</v>
      </c>
      <c r="R103" s="54"/>
      <c r="T103" s="53" t="s">
        <v>749</v>
      </c>
      <c r="U103" s="54"/>
      <c r="W103" s="58" t="s">
        <v>754</v>
      </c>
      <c r="X103" s="60">
        <v>1</v>
      </c>
      <c r="Z103" s="58" t="s">
        <v>572</v>
      </c>
      <c r="AA103" s="60">
        <v>1</v>
      </c>
    </row>
    <row r="104" spans="2:27" x14ac:dyDescent="0.25">
      <c r="B104" s="55" t="s">
        <v>506</v>
      </c>
      <c r="C104" s="56">
        <f>COUNTIF('All Counties (Class 2A)'!EC2:EC5, "one face-to-face contact per month")</f>
        <v>2</v>
      </c>
      <c r="E104" s="55" t="s">
        <v>509</v>
      </c>
      <c r="F104" s="56">
        <f>COUNTIF('All Counties (Class 3)'!EC2:EC13, "one face-to-face contact every two weeks")</f>
        <v>3</v>
      </c>
      <c r="H104" s="55" t="s">
        <v>510</v>
      </c>
      <c r="I104" s="56">
        <f>COUNTIF('All Counties (Class 4)'!EC2:EC10, "one face-to-face contact per week")</f>
        <v>1</v>
      </c>
      <c r="K104" s="55" t="s">
        <v>509</v>
      </c>
      <c r="L104" s="56">
        <f>COUNTIF('All Counties (Class 5)'!EC2:EC7, "one face-to-face contact every two weeks")</f>
        <v>2</v>
      </c>
      <c r="N104" s="55" t="s">
        <v>509</v>
      </c>
      <c r="O104" s="56">
        <f>COUNTIF('All Counties (Class 6)'!EC2:EC25, "One face-to-face contact every two weeks")</f>
        <v>4</v>
      </c>
      <c r="Q104" s="55" t="s">
        <v>509</v>
      </c>
      <c r="R104" s="56">
        <f>COUNTIF('All Counties (Class 7)'!EC2:EC5, "One face-to-face contact every two weeks")</f>
        <v>1</v>
      </c>
      <c r="T104" s="55" t="s">
        <v>509</v>
      </c>
      <c r="U104" s="56">
        <f>COUNTIF('All Counties (Class 8)'!EC2:EC7, "One face-to-face contact every two weeks")</f>
        <v>4</v>
      </c>
    </row>
    <row r="105" spans="2:27" x14ac:dyDescent="0.25">
      <c r="B105" s="58" t="s">
        <v>511</v>
      </c>
      <c r="C105" s="60">
        <f>COUNTIF('All Counties (Class 2A)'!EC2:EC5, "one face-to-face contact every two months")</f>
        <v>2</v>
      </c>
      <c r="E105" s="55" t="s">
        <v>506</v>
      </c>
      <c r="F105" s="56">
        <f>COUNTIF('All Counties (Class 3)'!EC2:EC13, "one face-to-face contact per month")</f>
        <v>5</v>
      </c>
      <c r="H105" s="55" t="s">
        <v>506</v>
      </c>
      <c r="I105" s="56">
        <f>COUNTIF('All Counties (Class 4)'!EC2:EC10, "one face-to-face contact per month")</f>
        <v>4</v>
      </c>
      <c r="K105" s="55" t="s">
        <v>506</v>
      </c>
      <c r="L105" s="56">
        <f>COUNTIF('All Counties (Class 5)'!EC2:EC7, "one face-to-face contact per month")</f>
        <v>3</v>
      </c>
      <c r="N105" s="55" t="s">
        <v>506</v>
      </c>
      <c r="O105" s="56">
        <f>COUNTIF('All Counties (Class 6)'!EC2:EC25, "One face-to-face contact per month")</f>
        <v>14</v>
      </c>
      <c r="Q105" s="58" t="s">
        <v>506</v>
      </c>
      <c r="R105" s="60">
        <f>COUNTIF('All Counties (Class 7)'!EC2:EC5, "One face-to-face contact per month")</f>
        <v>3</v>
      </c>
      <c r="T105" s="58" t="s">
        <v>506</v>
      </c>
      <c r="U105" s="60">
        <f>COUNTIF('All Counties (Class 8)'!EC2:EC7, "One face-to-face contact per month")</f>
        <v>2</v>
      </c>
    </row>
    <row r="106" spans="2:27" x14ac:dyDescent="0.25">
      <c r="E106" s="55" t="s">
        <v>511</v>
      </c>
      <c r="F106" s="56">
        <f>COUNTIF('All Counties (Class 3)'!EC2:EC13, "one face-to-face contact every two months")</f>
        <v>1</v>
      </c>
      <c r="H106" s="55" t="s">
        <v>582</v>
      </c>
      <c r="I106" s="56">
        <f>COUNTIF('All Counties (Class 4)'!EC2:EC10, "one face-to-face contact every six weeks")</f>
        <v>1</v>
      </c>
      <c r="K106" s="58" t="s">
        <v>507</v>
      </c>
      <c r="L106" s="60">
        <f>COUNTIF('All Counties (Class 5)'!EC2:EC7, "one face-to-face contact every three months")</f>
        <v>1</v>
      </c>
      <c r="N106" s="55" t="s">
        <v>511</v>
      </c>
      <c r="O106" s="56">
        <f>COUNTIF('All Counties (Class 6)'!EC2:EC25, "One face-to-face contact every two months")</f>
        <v>4</v>
      </c>
    </row>
    <row r="107" spans="2:27" x14ac:dyDescent="0.25">
      <c r="E107" s="58" t="s">
        <v>507</v>
      </c>
      <c r="F107" s="60">
        <f>COUNTIF('All Counties (Class 3)'!EC2:EC13, "one face-to-face contact every three months")</f>
        <v>2</v>
      </c>
      <c r="H107" s="58" t="s">
        <v>507</v>
      </c>
      <c r="I107" s="60">
        <f>COUNTIF('All Counties (Class 4)'!EC2:EC10, "One face-to-face contact every three months")</f>
        <v>1</v>
      </c>
      <c r="N107" s="58" t="s">
        <v>507</v>
      </c>
      <c r="O107" s="60">
        <f>COUNTIF('All Counties (Class 6)'!EC2:EC25, "One face-to-face contact every three months")</f>
        <v>2</v>
      </c>
    </row>
    <row r="108" spans="2:27" x14ac:dyDescent="0.25">
      <c r="I108" s="90"/>
    </row>
    <row r="112" spans="2:27" x14ac:dyDescent="0.25">
      <c r="B112" s="53" t="s">
        <v>596</v>
      </c>
      <c r="C112" s="54"/>
      <c r="E112" s="53" t="s">
        <v>600</v>
      </c>
      <c r="F112" s="54"/>
      <c r="H112" s="53" t="s">
        <v>604</v>
      </c>
      <c r="I112" s="54"/>
      <c r="K112" s="53" t="s">
        <v>607</v>
      </c>
      <c r="L112" s="54"/>
      <c r="N112" s="53" t="s">
        <v>611</v>
      </c>
      <c r="O112" s="54"/>
      <c r="Q112" s="53" t="s">
        <v>616</v>
      </c>
      <c r="R112" s="54"/>
      <c r="T112" s="53" t="s">
        <v>750</v>
      </c>
      <c r="U112" s="54"/>
    </row>
    <row r="113" spans="2:27" x14ac:dyDescent="0.25">
      <c r="B113" s="55" t="s">
        <v>509</v>
      </c>
      <c r="C113" s="56">
        <f>COUNTIF('All Counties (Class 2A)'!ED2:ED5, "one face-to-face contact every two weeks")</f>
        <v>2</v>
      </c>
      <c r="E113" s="55" t="s">
        <v>510</v>
      </c>
      <c r="F113" s="56">
        <f>COUNTIF('All Counties (Class 3)'!ED2:ED13, "one face-to-face contact per week")</f>
        <v>2</v>
      </c>
      <c r="H113" s="55" t="s">
        <v>520</v>
      </c>
      <c r="I113" s="56">
        <f>COUNTIF('All Counties (Class 4)'!ED2:ED10, "Multiple face-to-face contacts every week")</f>
        <v>1</v>
      </c>
      <c r="K113" s="55" t="s">
        <v>510</v>
      </c>
      <c r="L113" s="56">
        <f>COUNTIF('All Counties (Class 5)'!ED2:ED7, "one face-to-face contact per week")</f>
        <v>2</v>
      </c>
      <c r="N113" s="55" t="s">
        <v>509</v>
      </c>
      <c r="O113" s="56">
        <f>COUNTIF('All Counties (Class 6)'!EC2:EC25, "one face-to-face contact every two weeks")</f>
        <v>4</v>
      </c>
      <c r="Q113" s="55" t="s">
        <v>510</v>
      </c>
      <c r="R113" s="56">
        <f>COUNTIF('All Counties (Class 7)'!ED2:ED5, "one face-to-face contact per week")</f>
        <v>2</v>
      </c>
      <c r="T113" s="55" t="s">
        <v>510</v>
      </c>
      <c r="U113" s="56">
        <f>COUNTIF('All Counties (Class 8)'!ED2:ED7, "one face-to-face contact per week")</f>
        <v>5</v>
      </c>
    </row>
    <row r="114" spans="2:27" x14ac:dyDescent="0.25">
      <c r="B114" s="58" t="s">
        <v>506</v>
      </c>
      <c r="C114" s="60">
        <f>COUNTIF('All Counties (Class 2A)'!ED2:ED5, "one face-to-face contact per month")</f>
        <v>2</v>
      </c>
      <c r="E114" s="55" t="s">
        <v>509</v>
      </c>
      <c r="F114" s="56">
        <f>COUNTIF('All Counties (Class 3)'!ED2:ED13, "one face-to-face contact every two weeks")</f>
        <v>5</v>
      </c>
      <c r="H114" s="55" t="s">
        <v>510</v>
      </c>
      <c r="I114" s="56">
        <f>COUNTIF('All Counties (Class 4)'!ED2:ED10, "one face-to-face contact per week")</f>
        <v>2</v>
      </c>
      <c r="K114" s="55" t="s">
        <v>509</v>
      </c>
      <c r="L114" s="56">
        <f>COUNTIF('All Counties (Class 5)'!ED2:ED7, "one face-to-face contact every two weeks")</f>
        <v>3</v>
      </c>
      <c r="N114" s="58" t="s">
        <v>506</v>
      </c>
      <c r="O114" s="60">
        <f>COUNTIF('All Counties (Class 6)'!EC2:EC25, "one face-to-face contact per month")</f>
        <v>14</v>
      </c>
      <c r="Q114" s="58" t="s">
        <v>509</v>
      </c>
      <c r="R114" s="60">
        <f>COUNTIF('All Counties (Class 7)'!ED2:ED5, "one face-to-face contact every two weeks")</f>
        <v>2</v>
      </c>
      <c r="T114" s="58" t="s">
        <v>509</v>
      </c>
      <c r="U114" s="60">
        <f>COUNTIF('All Counties (Class 8)'!ED2:ED7, "one face-to-face contact every two weeks")</f>
        <v>1</v>
      </c>
    </row>
    <row r="115" spans="2:27" x14ac:dyDescent="0.25">
      <c r="E115" s="55" t="s">
        <v>588</v>
      </c>
      <c r="F115" s="56">
        <f>COUNTIF('All Counties (Class 3)'!ED2:ED13, "three face-to-face contacts per month")</f>
        <v>1</v>
      </c>
      <c r="H115" s="55" t="s">
        <v>509</v>
      </c>
      <c r="I115" s="56">
        <f>COUNTIF('All Counties (Class 4)'!ED2:ED10, "one face-to-face contact every two weeks")</f>
        <v>2</v>
      </c>
      <c r="K115" s="58" t="s">
        <v>506</v>
      </c>
      <c r="L115" s="60">
        <f>COUNTIF('All Counties (Class 5)'!ED2:ED7, "one face-to-face contact per month")</f>
        <v>1</v>
      </c>
    </row>
    <row r="116" spans="2:27" x14ac:dyDescent="0.25">
      <c r="E116" s="58" t="s">
        <v>506</v>
      </c>
      <c r="F116" s="60">
        <f>COUNTIF('All Counties (Class 3)'!ED2:ED13, "one face-to-face contact per month")</f>
        <v>3</v>
      </c>
      <c r="H116" s="58" t="s">
        <v>506</v>
      </c>
      <c r="I116" s="60">
        <f>COUNTIF('All Counties (Class 4)'!ED2:ED10, "one face-to-face contact per month")</f>
        <v>2</v>
      </c>
    </row>
    <row r="119" spans="2:27" x14ac:dyDescent="0.25">
      <c r="B119" s="53" t="s">
        <v>597</v>
      </c>
      <c r="C119" s="54"/>
      <c r="E119" s="53" t="s">
        <v>601</v>
      </c>
      <c r="F119" s="54"/>
      <c r="H119" s="53" t="s">
        <v>605</v>
      </c>
      <c r="I119" s="54"/>
      <c r="K119" s="53" t="s">
        <v>608</v>
      </c>
      <c r="L119" s="54"/>
      <c r="N119" s="53" t="s">
        <v>610</v>
      </c>
      <c r="O119" s="54"/>
      <c r="Q119" s="53" t="s">
        <v>617</v>
      </c>
      <c r="R119" s="54"/>
      <c r="T119" s="53" t="s">
        <v>751</v>
      </c>
      <c r="U119" s="54"/>
    </row>
    <row r="120" spans="2:27" x14ac:dyDescent="0.25">
      <c r="B120" s="58" t="s">
        <v>506</v>
      </c>
      <c r="C120" s="60">
        <f>COUNTIF('All Counties (Class 2A)'!EE2:EE5, "one face-to-face contact per month")</f>
        <v>2</v>
      </c>
      <c r="E120" s="55" t="s">
        <v>593</v>
      </c>
      <c r="F120" s="56">
        <f>COUNTIF('All Counties (Class 3)'!EE2:EE13, "five face-to-face contacts per month")</f>
        <v>1</v>
      </c>
      <c r="H120" s="55" t="s">
        <v>510</v>
      </c>
      <c r="I120" s="56">
        <f>COUNTIF('All Counties (Class 4)'!EE2:EE10, "one face-to-face contact per week")</f>
        <v>3</v>
      </c>
      <c r="K120" s="55" t="s">
        <v>510</v>
      </c>
      <c r="L120" s="56">
        <f>COUNTIF('All Counties (Class 5)'!EE2:EE7, "One face-to-face contact per week")</f>
        <v>5</v>
      </c>
      <c r="N120" s="55" t="s">
        <v>509</v>
      </c>
      <c r="O120" s="56">
        <f>COUNTIF('All Counties (Class 6)'!EC2:EC25, "one face-to-face contact every two weeks")</f>
        <v>4</v>
      </c>
      <c r="Q120" s="58" t="s">
        <v>510</v>
      </c>
      <c r="R120" s="60">
        <f>COUNTIF('All Counties (Class 7)'!EE2:EE5, "one face-to-face contact per week")</f>
        <v>4</v>
      </c>
      <c r="T120" s="58" t="s">
        <v>510</v>
      </c>
      <c r="U120" s="60">
        <f>COUNTIF('All Counties (Class 8)'!EE2:EE7, "one face-to-face contact per week")</f>
        <v>6</v>
      </c>
    </row>
    <row r="121" spans="2:27" x14ac:dyDescent="0.25">
      <c r="E121" s="55" t="s">
        <v>510</v>
      </c>
      <c r="F121" s="56">
        <f>COUNTIF('All Counties (Class 3)'!EE2:EE13, "one face-to-face contact per week")</f>
        <v>6</v>
      </c>
      <c r="H121" s="58" t="s">
        <v>509</v>
      </c>
      <c r="I121" s="60">
        <f>COUNTIF('All Counties (Class 4)'!EE2:EE10, "one face-to-face contact every two weeks")</f>
        <v>3</v>
      </c>
      <c r="K121" s="58" t="s">
        <v>509</v>
      </c>
      <c r="L121" s="60">
        <f>COUNTIF('All Counties (Class 5)'!EE2:EE7,"One face-to-face contact every two weeks")</f>
        <v>1</v>
      </c>
      <c r="N121" s="58" t="s">
        <v>506</v>
      </c>
      <c r="O121" s="60">
        <f>COUNTIF('All Counties (Class 6)'!EC2:EC25, "one face-to-face contact per month")</f>
        <v>14</v>
      </c>
    </row>
    <row r="122" spans="2:27" x14ac:dyDescent="0.25">
      <c r="E122" s="55" t="s">
        <v>509</v>
      </c>
      <c r="F122" s="56">
        <f>COUNTIF('All Counties (Class 3)'!EE2:EE13, "one face-to-face contact every two weeks")</f>
        <v>1</v>
      </c>
    </row>
    <row r="123" spans="2:27" x14ac:dyDescent="0.25">
      <c r="E123" s="58" t="s">
        <v>506</v>
      </c>
      <c r="F123" s="60">
        <f>COUNTIF('All Counties (Class 3)'!EE2:EE13, "one face-to-face contact per month")</f>
        <v>2</v>
      </c>
    </row>
    <row r="124" spans="2:27" x14ac:dyDescent="0.25">
      <c r="E124" s="90"/>
      <c r="F124" s="90"/>
    </row>
    <row r="125" spans="2:27" x14ac:dyDescent="0.25">
      <c r="B125" s="53" t="s">
        <v>637</v>
      </c>
      <c r="C125" s="54"/>
      <c r="E125" s="53" t="s">
        <v>638</v>
      </c>
      <c r="F125" s="54"/>
      <c r="H125" s="53" t="s">
        <v>644</v>
      </c>
      <c r="I125" s="54"/>
      <c r="K125" s="53" t="s">
        <v>639</v>
      </c>
      <c r="L125" s="54"/>
      <c r="N125" s="53" t="s">
        <v>640</v>
      </c>
      <c r="O125" s="54"/>
      <c r="Q125" s="53" t="s">
        <v>641</v>
      </c>
      <c r="R125" s="54"/>
      <c r="T125" s="53" t="s">
        <v>642</v>
      </c>
      <c r="U125" s="54"/>
      <c r="W125" s="53" t="s">
        <v>755</v>
      </c>
      <c r="X125" s="54"/>
      <c r="Z125" s="53" t="s">
        <v>756</v>
      </c>
      <c r="AA125" s="54"/>
    </row>
    <row r="126" spans="2:27" x14ac:dyDescent="0.25">
      <c r="B126" s="55" t="s">
        <v>97</v>
      </c>
      <c r="C126" s="56">
        <f>'All Counties (Class 2A)'!DE10</f>
        <v>3</v>
      </c>
      <c r="E126" s="55" t="s">
        <v>97</v>
      </c>
      <c r="F126" s="56">
        <f>'All Counties (Class 3)'!DE18</f>
        <v>10</v>
      </c>
      <c r="H126" s="55" t="s">
        <v>97</v>
      </c>
      <c r="I126" s="56">
        <f>'All Counties (Class 4)'!DE15</f>
        <v>8</v>
      </c>
      <c r="K126" s="55" t="s">
        <v>97</v>
      </c>
      <c r="L126" s="56">
        <f>'All Counties (Class 5)'!DE12</f>
        <v>5</v>
      </c>
      <c r="N126" s="55" t="s">
        <v>97</v>
      </c>
      <c r="O126" s="56">
        <f>'All Counties (Class 6)'!DE30</f>
        <v>24</v>
      </c>
      <c r="Q126" s="55" t="s">
        <v>97</v>
      </c>
      <c r="R126" s="56">
        <f>'All Counties (Class 7)'!DE10</f>
        <v>4</v>
      </c>
      <c r="T126" s="55" t="s">
        <v>97</v>
      </c>
      <c r="U126" s="56">
        <f>'All Counties (Class 8)'!DE12</f>
        <v>6</v>
      </c>
      <c r="W126" s="55" t="s">
        <v>97</v>
      </c>
      <c r="X126" s="56">
        <f>'All Counties (Class 1)'!DE7</f>
        <v>1</v>
      </c>
      <c r="Z126" s="55" t="s">
        <v>97</v>
      </c>
      <c r="AA126" s="56">
        <f>'All Counties (Class 2)'!DE7</f>
        <v>1</v>
      </c>
    </row>
    <row r="127" spans="2:27" x14ac:dyDescent="0.25">
      <c r="B127" s="55" t="s">
        <v>539</v>
      </c>
      <c r="C127" s="56">
        <f>'All Counties (Class 2A)'!DF10</f>
        <v>2</v>
      </c>
      <c r="E127" s="55" t="s">
        <v>539</v>
      </c>
      <c r="F127" s="56">
        <f>'All Counties (Class 3)'!DF18</f>
        <v>9</v>
      </c>
      <c r="H127" s="55" t="s">
        <v>539</v>
      </c>
      <c r="I127" s="56">
        <f>'All Counties (Class 4)'!DF15</f>
        <v>8</v>
      </c>
      <c r="K127" s="55" t="s">
        <v>539</v>
      </c>
      <c r="L127" s="56">
        <f>'All Counties (Class 5)'!DF12</f>
        <v>5</v>
      </c>
      <c r="N127" s="55" t="s">
        <v>539</v>
      </c>
      <c r="O127" s="56">
        <f>'All Counties (Class 6)'!DF30</f>
        <v>22</v>
      </c>
      <c r="Q127" s="55" t="s">
        <v>539</v>
      </c>
      <c r="R127" s="56">
        <f>'All Counties (Class 7)'!DF10</f>
        <v>4</v>
      </c>
      <c r="T127" s="55" t="s">
        <v>539</v>
      </c>
      <c r="U127" s="56">
        <f>'All Counties (Class 8)'!DF12</f>
        <v>6</v>
      </c>
      <c r="W127" s="55" t="s">
        <v>539</v>
      </c>
      <c r="X127" s="56">
        <v>0</v>
      </c>
      <c r="Z127" s="55" t="s">
        <v>539</v>
      </c>
      <c r="AA127" s="56">
        <v>0</v>
      </c>
    </row>
    <row r="128" spans="2:27" x14ac:dyDescent="0.25">
      <c r="B128" s="55" t="s">
        <v>541</v>
      </c>
      <c r="C128" s="56">
        <f>'All Counties (Class 2A)'!DH10</f>
        <v>0</v>
      </c>
      <c r="E128" s="55" t="s">
        <v>541</v>
      </c>
      <c r="F128" s="56">
        <f>'All Counties (Class 3)'!DH18</f>
        <v>1</v>
      </c>
      <c r="H128" s="55" t="s">
        <v>541</v>
      </c>
      <c r="I128" s="56">
        <f>'All Counties (Class 4)'!DH15</f>
        <v>1</v>
      </c>
      <c r="K128" s="55" t="s">
        <v>541</v>
      </c>
      <c r="L128" s="56">
        <f>'All Counties (Class 5)'!DH12</f>
        <v>2</v>
      </c>
      <c r="N128" s="55" t="s">
        <v>541</v>
      </c>
      <c r="O128" s="56">
        <f>'All Counties (Class 6)'!DH30</f>
        <v>5</v>
      </c>
      <c r="Q128" s="55" t="s">
        <v>541</v>
      </c>
      <c r="R128" s="56">
        <f>'All Counties (Class 7)'!DH10</f>
        <v>1</v>
      </c>
      <c r="T128" s="55" t="s">
        <v>541</v>
      </c>
      <c r="U128" s="56">
        <f>'All Counties (Class 8)'!DH12</f>
        <v>3</v>
      </c>
      <c r="W128" s="55" t="s">
        <v>541</v>
      </c>
      <c r="X128" s="56">
        <v>0</v>
      </c>
      <c r="Z128" s="55" t="s">
        <v>541</v>
      </c>
      <c r="AA128" s="56">
        <v>0</v>
      </c>
    </row>
    <row r="129" spans="2:27" x14ac:dyDescent="0.25">
      <c r="B129" s="55" t="s">
        <v>542</v>
      </c>
      <c r="C129" s="56">
        <f>'All Counties (Class 2A)'!DI10</f>
        <v>1</v>
      </c>
      <c r="E129" s="55" t="s">
        <v>542</v>
      </c>
      <c r="F129" s="56">
        <f>'All Counties (Class 3)'!DI18</f>
        <v>5</v>
      </c>
      <c r="H129" s="55" t="s">
        <v>542</v>
      </c>
      <c r="I129" s="56">
        <f>'All Counties (Class 4)'!DI15</f>
        <v>3</v>
      </c>
      <c r="K129" s="55" t="s">
        <v>542</v>
      </c>
      <c r="L129" s="56">
        <f>'All Counties (Class 5)'!DI12</f>
        <v>2</v>
      </c>
      <c r="N129" s="55" t="s">
        <v>542</v>
      </c>
      <c r="O129" s="56">
        <f>'All Counties (Class 6)'!DI30</f>
        <v>10</v>
      </c>
      <c r="Q129" s="55" t="s">
        <v>542</v>
      </c>
      <c r="R129" s="56">
        <f>'All Counties (Class 7)'!DI10</f>
        <v>4</v>
      </c>
      <c r="T129" s="55" t="s">
        <v>542</v>
      </c>
      <c r="U129" s="56">
        <f>'All Counties (Class 8)'!DI12</f>
        <v>4</v>
      </c>
      <c r="W129" s="55" t="s">
        <v>542</v>
      </c>
      <c r="X129" s="56">
        <v>0</v>
      </c>
      <c r="Z129" s="55" t="s">
        <v>542</v>
      </c>
      <c r="AA129" s="56">
        <v>0</v>
      </c>
    </row>
    <row r="130" spans="2:27" x14ac:dyDescent="0.25">
      <c r="B130" s="55" t="s">
        <v>543</v>
      </c>
      <c r="C130" s="56">
        <f>'All Counties (Class 2A)'!DJ10</f>
        <v>4</v>
      </c>
      <c r="E130" s="55" t="s">
        <v>543</v>
      </c>
      <c r="F130" s="56">
        <f>'All Counties (Class 3)'!DJ18</f>
        <v>9</v>
      </c>
      <c r="H130" s="55" t="s">
        <v>543</v>
      </c>
      <c r="I130" s="56">
        <f>'All Counties (Class 4)'!DJ15</f>
        <v>8</v>
      </c>
      <c r="K130" s="55" t="s">
        <v>543</v>
      </c>
      <c r="L130" s="56">
        <f>'All Counties (Class 5)'!DJ12</f>
        <v>6</v>
      </c>
      <c r="N130" s="55" t="s">
        <v>543</v>
      </c>
      <c r="O130" s="56">
        <f>'All Counties (Class 6)'!DJ30</f>
        <v>22</v>
      </c>
      <c r="Q130" s="55" t="s">
        <v>543</v>
      </c>
      <c r="R130" s="56">
        <f>'All Counties (Class 7)'!DJ10</f>
        <v>4</v>
      </c>
      <c r="T130" s="55" t="s">
        <v>543</v>
      </c>
      <c r="U130" s="56">
        <f>'All Counties (Class 8)'!DJ12</f>
        <v>1</v>
      </c>
      <c r="W130" s="55" t="s">
        <v>543</v>
      </c>
      <c r="X130" s="56">
        <v>0</v>
      </c>
      <c r="Z130" s="55" t="s">
        <v>543</v>
      </c>
      <c r="AA130" s="56">
        <f>'All Counties (Class 2)'!DJ7</f>
        <v>1</v>
      </c>
    </row>
    <row r="131" spans="2:27" x14ac:dyDescent="0.25">
      <c r="B131" s="55" t="s">
        <v>103</v>
      </c>
      <c r="C131" s="56">
        <f>'All Counties (Class 2A)'!DK10</f>
        <v>4</v>
      </c>
      <c r="E131" s="55" t="s">
        <v>103</v>
      </c>
      <c r="F131" s="56">
        <f>'All Counties (Class 3)'!DK18</f>
        <v>11</v>
      </c>
      <c r="H131" s="55" t="s">
        <v>103</v>
      </c>
      <c r="I131" s="56">
        <f>'All Counties (Class 4)'!DK15</f>
        <v>6</v>
      </c>
      <c r="K131" s="55" t="s">
        <v>103</v>
      </c>
      <c r="L131" s="56">
        <f>'All Counties (Class 5)'!DK12</f>
        <v>6</v>
      </c>
      <c r="N131" s="55" t="s">
        <v>103</v>
      </c>
      <c r="O131" s="56">
        <f>'All Counties (Class 6)'!DK30</f>
        <v>21</v>
      </c>
      <c r="Q131" s="55" t="s">
        <v>103</v>
      </c>
      <c r="R131" s="56">
        <f>'All Counties (Class 7)'!DK10</f>
        <v>4</v>
      </c>
      <c r="T131" s="55" t="s">
        <v>103</v>
      </c>
      <c r="U131" s="56">
        <f>'All Counties (Class 8)'!DK12</f>
        <v>6</v>
      </c>
      <c r="W131" s="55" t="s">
        <v>103</v>
      </c>
      <c r="X131" s="56">
        <v>0</v>
      </c>
      <c r="Z131" s="55" t="s">
        <v>103</v>
      </c>
      <c r="AA131" s="56">
        <f>'All Counties (Class 2)'!DK7</f>
        <v>1</v>
      </c>
    </row>
    <row r="132" spans="2:27" x14ac:dyDescent="0.25">
      <c r="B132" s="55" t="s">
        <v>544</v>
      </c>
      <c r="C132" s="56">
        <f>'All Counties (Class 2A)'!DL10</f>
        <v>4</v>
      </c>
      <c r="E132" s="55" t="s">
        <v>544</v>
      </c>
      <c r="F132" s="56">
        <f>'All Counties (Class 3)'!DL18</f>
        <v>8</v>
      </c>
      <c r="H132" s="55" t="s">
        <v>544</v>
      </c>
      <c r="I132" s="56">
        <f>'All Counties (Class 4)'!DL15</f>
        <v>8</v>
      </c>
      <c r="K132" s="55" t="s">
        <v>544</v>
      </c>
      <c r="L132" s="56">
        <f>'All Counties (Class 5)'!DL12</f>
        <v>6</v>
      </c>
      <c r="N132" s="55" t="s">
        <v>544</v>
      </c>
      <c r="O132" s="56">
        <f>'All Counties (Class 6)'!DL30</f>
        <v>23</v>
      </c>
      <c r="Q132" s="55" t="s">
        <v>544</v>
      </c>
      <c r="R132" s="56">
        <f>'All Counties (Class 7)'!DL10</f>
        <v>4</v>
      </c>
      <c r="T132" s="55" t="s">
        <v>544</v>
      </c>
      <c r="U132" s="56">
        <f>'All Counties (Class 8)'!DL12</f>
        <v>6</v>
      </c>
      <c r="W132" s="55" t="s">
        <v>544</v>
      </c>
      <c r="X132" s="56">
        <v>0</v>
      </c>
      <c r="Z132" s="55" t="s">
        <v>544</v>
      </c>
      <c r="AA132" s="56">
        <f>'All Counties (Class 2)'!DL7</f>
        <v>1</v>
      </c>
    </row>
    <row r="133" spans="2:27" x14ac:dyDescent="0.25">
      <c r="B133" s="55" t="s">
        <v>105</v>
      </c>
      <c r="C133" s="56">
        <f>'All Counties (Class 2A)'!DM10</f>
        <v>3</v>
      </c>
      <c r="E133" s="55" t="s">
        <v>105</v>
      </c>
      <c r="F133" s="56">
        <f>'All Counties (Class 3)'!DM18</f>
        <v>10</v>
      </c>
      <c r="H133" s="55" t="s">
        <v>105</v>
      </c>
      <c r="I133" s="56">
        <f>'All Counties (Class 4)'!DM15</f>
        <v>4</v>
      </c>
      <c r="K133" s="55" t="s">
        <v>105</v>
      </c>
      <c r="L133" s="56">
        <f>'All Counties (Class 5)'!DM12</f>
        <v>3</v>
      </c>
      <c r="N133" s="55" t="s">
        <v>105</v>
      </c>
      <c r="O133" s="56">
        <f>'All Counties (Class 6)'!DM30</f>
        <v>16</v>
      </c>
      <c r="Q133" s="55" t="s">
        <v>105</v>
      </c>
      <c r="R133" s="56">
        <f>'All Counties (Class 7)'!DM10</f>
        <v>1</v>
      </c>
      <c r="T133" s="55" t="s">
        <v>105</v>
      </c>
      <c r="U133" s="56">
        <f>'All Counties (Class 8)'!DM12</f>
        <v>1</v>
      </c>
      <c r="W133" s="55" t="s">
        <v>105</v>
      </c>
      <c r="X133" s="56">
        <f>'All Counties (Class 1)'!DM7</f>
        <v>1</v>
      </c>
      <c r="Z133" s="55" t="s">
        <v>105</v>
      </c>
      <c r="AA133" s="56">
        <f>'All Counties (Class 2)'!DM7</f>
        <v>1</v>
      </c>
    </row>
    <row r="134" spans="2:27" x14ac:dyDescent="0.25">
      <c r="B134" s="55" t="s">
        <v>545</v>
      </c>
      <c r="C134" s="56">
        <f>'All Counties (Class 2A)'!DN10</f>
        <v>0</v>
      </c>
      <c r="E134" s="55" t="s">
        <v>545</v>
      </c>
      <c r="F134" s="56">
        <f>'All Counties (Class 3)'!DN18</f>
        <v>8</v>
      </c>
      <c r="H134" s="55" t="s">
        <v>545</v>
      </c>
      <c r="I134" s="56">
        <f>'All Counties (Class 4)'!DN15</f>
        <v>1</v>
      </c>
      <c r="K134" s="55" t="s">
        <v>545</v>
      </c>
      <c r="L134" s="56">
        <f>'All Counties (Class 5)'!DN12</f>
        <v>2</v>
      </c>
      <c r="N134" s="55" t="s">
        <v>545</v>
      </c>
      <c r="O134" s="56">
        <f>'All Counties (Class 6)'!DN30</f>
        <v>12</v>
      </c>
      <c r="Q134" s="55" t="s">
        <v>545</v>
      </c>
      <c r="R134" s="56">
        <f>'All Counties (Class 7)'!DN10</f>
        <v>3</v>
      </c>
      <c r="T134" s="55" t="s">
        <v>545</v>
      </c>
      <c r="U134" s="56">
        <f>'All Counties (Class 8)'!DN12</f>
        <v>1</v>
      </c>
      <c r="W134" s="55" t="s">
        <v>545</v>
      </c>
      <c r="X134" s="56">
        <v>0</v>
      </c>
      <c r="Z134" s="55" t="s">
        <v>545</v>
      </c>
      <c r="AA134" s="56">
        <v>0</v>
      </c>
    </row>
    <row r="135" spans="2:27" x14ac:dyDescent="0.25">
      <c r="B135" s="55" t="s">
        <v>107</v>
      </c>
      <c r="C135" s="56">
        <f>'All Counties (Class 2A)'!DO10</f>
        <v>2</v>
      </c>
      <c r="E135" s="55" t="s">
        <v>107</v>
      </c>
      <c r="F135" s="56">
        <f>'All Counties (Class 3)'!DO18</f>
        <v>9</v>
      </c>
      <c r="H135" s="55" t="s">
        <v>107</v>
      </c>
      <c r="I135" s="56">
        <f>'All Counties (Class 4)'!DO15</f>
        <v>8</v>
      </c>
      <c r="K135" s="55" t="s">
        <v>107</v>
      </c>
      <c r="L135" s="56">
        <f>'All Counties (Class 5)'!DO12</f>
        <v>6</v>
      </c>
      <c r="N135" s="55" t="s">
        <v>107</v>
      </c>
      <c r="O135" s="56">
        <f>'All Counties (Class 6)'!DO30</f>
        <v>23</v>
      </c>
      <c r="Q135" s="55" t="s">
        <v>107</v>
      </c>
      <c r="R135" s="56">
        <f>'All Counties (Class 7)'!DO10</f>
        <v>4</v>
      </c>
      <c r="T135" s="55" t="s">
        <v>107</v>
      </c>
      <c r="U135" s="56">
        <f>'All Counties (Class 8)'!DO12</f>
        <v>5</v>
      </c>
      <c r="W135" s="55" t="s">
        <v>107</v>
      </c>
      <c r="X135" s="56">
        <v>0</v>
      </c>
      <c r="Z135" s="55" t="s">
        <v>107</v>
      </c>
      <c r="AA135" s="56">
        <f>'All Counties (Class 2)'!DO7</f>
        <v>1</v>
      </c>
    </row>
    <row r="136" spans="2:27" x14ac:dyDescent="0.25">
      <c r="B136" s="55" t="s">
        <v>546</v>
      </c>
      <c r="C136" s="56">
        <f>'All Counties (Class 2A)'!DP10</f>
        <v>0</v>
      </c>
      <c r="E136" s="55" t="s">
        <v>546</v>
      </c>
      <c r="F136" s="56">
        <f>'All Counties (Class 3)'!DP18</f>
        <v>1</v>
      </c>
      <c r="H136" s="55" t="s">
        <v>546</v>
      </c>
      <c r="I136" s="56">
        <f>'All Counties (Class 4)'!DP15</f>
        <v>1</v>
      </c>
      <c r="K136" s="55" t="s">
        <v>546</v>
      </c>
      <c r="L136" s="56">
        <f>'All Counties (Class 5)'!DP12</f>
        <v>2</v>
      </c>
      <c r="N136" s="55" t="s">
        <v>546</v>
      </c>
      <c r="O136" s="56">
        <f>'All Counties (Class 6)'!DP30</f>
        <v>5</v>
      </c>
      <c r="Q136" s="55" t="s">
        <v>546</v>
      </c>
      <c r="R136" s="56">
        <f>'All Counties (Class 7)'!DP10</f>
        <v>2</v>
      </c>
      <c r="T136" s="55" t="s">
        <v>546</v>
      </c>
      <c r="U136" s="56">
        <f>'All Counties (Class 8)'!DP12</f>
        <v>2</v>
      </c>
      <c r="W136" s="55" t="s">
        <v>546</v>
      </c>
      <c r="X136" s="56">
        <v>0</v>
      </c>
      <c r="Z136" s="55" t="s">
        <v>546</v>
      </c>
      <c r="AA136" s="56">
        <v>0</v>
      </c>
    </row>
    <row r="137" spans="2:27" x14ac:dyDescent="0.25">
      <c r="B137" s="55" t="s">
        <v>547</v>
      </c>
      <c r="C137" s="56">
        <f>'All Counties (Class 2A)'!DQ10</f>
        <v>3</v>
      </c>
      <c r="E137" s="55" t="s">
        <v>547</v>
      </c>
      <c r="F137" s="56">
        <f>'All Counties (Class 3)'!DQ18</f>
        <v>11</v>
      </c>
      <c r="H137" s="55" t="s">
        <v>547</v>
      </c>
      <c r="I137" s="56">
        <f>'All Counties (Class 4)'!DQ15</f>
        <v>8</v>
      </c>
      <c r="K137" s="55" t="s">
        <v>547</v>
      </c>
      <c r="L137" s="56">
        <f>'All Counties (Class 5)'!DQ12</f>
        <v>4</v>
      </c>
      <c r="N137" s="55" t="s">
        <v>547</v>
      </c>
      <c r="O137" s="56">
        <f>'All Counties (Class 6)'!DQ30</f>
        <v>20</v>
      </c>
      <c r="Q137" s="55" t="s">
        <v>547</v>
      </c>
      <c r="R137" s="56">
        <f>'All Counties (Class 7)'!DQ10</f>
        <v>4</v>
      </c>
      <c r="T137" s="55" t="s">
        <v>547</v>
      </c>
      <c r="U137" s="56">
        <f>'All Counties (Class 8)'!DQ12</f>
        <v>5</v>
      </c>
      <c r="W137" s="55" t="s">
        <v>547</v>
      </c>
      <c r="X137" s="56">
        <v>0</v>
      </c>
      <c r="Z137" s="55" t="s">
        <v>547</v>
      </c>
      <c r="AA137" s="56">
        <v>0</v>
      </c>
    </row>
    <row r="138" spans="2:27" x14ac:dyDescent="0.25">
      <c r="B138" s="55" t="s">
        <v>549</v>
      </c>
      <c r="C138" s="56">
        <f>'All Counties (Class 2A)'!DT10</f>
        <v>2</v>
      </c>
      <c r="E138" s="55" t="s">
        <v>549</v>
      </c>
      <c r="F138" s="56">
        <f>'All Counties (Class 3)'!DT18</f>
        <v>11</v>
      </c>
      <c r="H138" s="55" t="s">
        <v>549</v>
      </c>
      <c r="I138" s="56">
        <f>'All Counties (Class 4)'!DT15</f>
        <v>8</v>
      </c>
      <c r="K138" s="55" t="s">
        <v>549</v>
      </c>
      <c r="L138" s="56">
        <f>'All Counties (Class 5)'!DT12</f>
        <v>5</v>
      </c>
      <c r="N138" s="55" t="s">
        <v>549</v>
      </c>
      <c r="O138" s="56">
        <f>'All Counties (Class 6)'!DT30</f>
        <v>22</v>
      </c>
      <c r="Q138" s="55" t="s">
        <v>549</v>
      </c>
      <c r="R138" s="56">
        <f>'All Counties (Class 7)'!DT10</f>
        <v>4</v>
      </c>
      <c r="T138" s="55" t="s">
        <v>549</v>
      </c>
      <c r="U138" s="56">
        <f>'All Counties (Class 8)'!DT12</f>
        <v>6</v>
      </c>
      <c r="W138" s="55" t="s">
        <v>549</v>
      </c>
      <c r="X138" s="56">
        <v>0</v>
      </c>
      <c r="Z138" s="55" t="s">
        <v>549</v>
      </c>
      <c r="AA138" s="56">
        <v>0</v>
      </c>
    </row>
    <row r="139" spans="2:27" x14ac:dyDescent="0.25">
      <c r="B139" s="55" t="s">
        <v>540</v>
      </c>
      <c r="C139" s="56">
        <f>'All Counties (Class 2A)'!DG10</f>
        <v>0</v>
      </c>
      <c r="E139" s="55" t="s">
        <v>540</v>
      </c>
      <c r="F139" s="56">
        <f>'All Counties (Class 3)'!DG18</f>
        <v>8</v>
      </c>
      <c r="H139" s="55" t="s">
        <v>540</v>
      </c>
      <c r="I139" s="56">
        <f>'All Counties (Class 4)'!DG15</f>
        <v>4</v>
      </c>
      <c r="K139" s="55" t="s">
        <v>540</v>
      </c>
      <c r="L139" s="56">
        <f>'All Counties (Class 5)'!DG12</f>
        <v>3</v>
      </c>
      <c r="N139" s="55" t="s">
        <v>540</v>
      </c>
      <c r="O139" s="56">
        <f>'All Counties (Class 6)'!DG30</f>
        <v>19</v>
      </c>
      <c r="Q139" s="55" t="s">
        <v>540</v>
      </c>
      <c r="R139" s="56">
        <f>'All Counties (Class 7)'!DG10</f>
        <v>4</v>
      </c>
      <c r="T139" s="55" t="s">
        <v>540</v>
      </c>
      <c r="U139" s="56">
        <f>'All Counties (Class 8)'!DG12</f>
        <v>5</v>
      </c>
      <c r="W139" s="55" t="s">
        <v>540</v>
      </c>
      <c r="X139" s="56">
        <v>0</v>
      </c>
      <c r="Z139" s="55" t="s">
        <v>540</v>
      </c>
      <c r="AA139" s="56">
        <v>0</v>
      </c>
    </row>
    <row r="140" spans="2:27" x14ac:dyDescent="0.25">
      <c r="B140" s="55" t="s">
        <v>110</v>
      </c>
      <c r="C140" s="56">
        <f>'All Counties (Class 2A)'!DR10</f>
        <v>3</v>
      </c>
      <c r="E140" s="55" t="s">
        <v>110</v>
      </c>
      <c r="F140" s="56">
        <f>'All Counties (Class 3)'!DR18</f>
        <v>10</v>
      </c>
      <c r="H140" s="55" t="s">
        <v>110</v>
      </c>
      <c r="I140" s="56">
        <f>'All Counties (Class 4)'!DR15</f>
        <v>7</v>
      </c>
      <c r="K140" s="55" t="s">
        <v>110</v>
      </c>
      <c r="L140" s="56">
        <f>'All Counties (Class 5)'!DR12</f>
        <v>4</v>
      </c>
      <c r="N140" s="55" t="s">
        <v>110</v>
      </c>
      <c r="O140" s="56">
        <f>'All Counties (Class 6)'!DR30</f>
        <v>20</v>
      </c>
      <c r="Q140" s="55" t="s">
        <v>110</v>
      </c>
      <c r="R140" s="56">
        <f>'All Counties (Class 7)'!DR10</f>
        <v>4</v>
      </c>
      <c r="T140" s="55" t="s">
        <v>110</v>
      </c>
      <c r="U140" s="56">
        <f>'All Counties (Class 8)'!DR12</f>
        <v>5</v>
      </c>
      <c r="W140" s="55" t="s">
        <v>110</v>
      </c>
      <c r="X140" s="56">
        <f>'All Counties (Class 1)'!DR7</f>
        <v>1</v>
      </c>
      <c r="Z140" s="55" t="s">
        <v>110</v>
      </c>
      <c r="AA140" s="56">
        <f>'All Counties (Class 2)'!DR7</f>
        <v>1</v>
      </c>
    </row>
    <row r="141" spans="2:27" x14ac:dyDescent="0.25">
      <c r="B141" s="58" t="s">
        <v>548</v>
      </c>
      <c r="C141" s="60">
        <f>'All Counties (Class 2A)'!DS10</f>
        <v>3</v>
      </c>
      <c r="E141" s="58" t="s">
        <v>548</v>
      </c>
      <c r="F141" s="60">
        <f>'All Counties (Class 3)'!DS18</f>
        <v>8</v>
      </c>
      <c r="H141" s="58" t="s">
        <v>548</v>
      </c>
      <c r="I141" s="60">
        <f>'All Counties (Class 4)'!DS15</f>
        <v>3</v>
      </c>
      <c r="K141" s="58" t="s">
        <v>548</v>
      </c>
      <c r="L141" s="60">
        <f>'All Counties (Class 5)'!DS12</f>
        <v>6</v>
      </c>
      <c r="N141" s="58" t="s">
        <v>548</v>
      </c>
      <c r="O141" s="60">
        <f>'All Counties (Class 6)'!DS30</f>
        <v>17</v>
      </c>
      <c r="Q141" s="58" t="s">
        <v>548</v>
      </c>
      <c r="R141" s="60">
        <f>'All Counties (Class 7)'!DS10</f>
        <v>4</v>
      </c>
      <c r="T141" s="58" t="s">
        <v>548</v>
      </c>
      <c r="U141" s="60">
        <f>'All Counties (Class 8)'!DS12</f>
        <v>4</v>
      </c>
      <c r="W141" s="58" t="s">
        <v>548</v>
      </c>
      <c r="X141" s="60">
        <v>0</v>
      </c>
      <c r="Z141" s="58" t="s">
        <v>548</v>
      </c>
      <c r="AA141" s="60">
        <v>0</v>
      </c>
    </row>
    <row r="144" spans="2:27" x14ac:dyDescent="0.25">
      <c r="B144" t="s">
        <v>645</v>
      </c>
      <c r="C144" s="50">
        <f>'All Counties'!AN73</f>
        <v>50</v>
      </c>
    </row>
    <row r="145" spans="2:15" x14ac:dyDescent="0.25">
      <c r="B145" t="s">
        <v>647</v>
      </c>
      <c r="C145" s="50">
        <f>'All Counties'!AP69</f>
        <v>84.333333333333329</v>
      </c>
    </row>
    <row r="146" spans="2:15" x14ac:dyDescent="0.25">
      <c r="B146" t="s">
        <v>646</v>
      </c>
      <c r="C146" s="50">
        <f>'All Counties'!AF69</f>
        <v>71.888888888888886</v>
      </c>
    </row>
    <row r="147" spans="2:15" x14ac:dyDescent="0.25">
      <c r="C147" s="50"/>
      <c r="H147" s="53" t="s">
        <v>667</v>
      </c>
      <c r="I147" s="54"/>
      <c r="K147" s="53" t="s">
        <v>670</v>
      </c>
      <c r="L147" s="54"/>
      <c r="N147" s="53" t="s">
        <v>672</v>
      </c>
      <c r="O147" s="54"/>
    </row>
    <row r="148" spans="2:15" x14ac:dyDescent="0.25">
      <c r="B148" t="s">
        <v>651</v>
      </c>
      <c r="C148" s="50">
        <f>SUM('All Counties'!F73,'All Counties'!L73,'All Counties'!R73,'All Counties'!X73)</f>
        <v>55</v>
      </c>
      <c r="H148" s="55" t="s">
        <v>678</v>
      </c>
      <c r="I148" s="56">
        <v>1</v>
      </c>
      <c r="K148" s="55" t="s">
        <v>680</v>
      </c>
      <c r="L148" s="56">
        <v>1</v>
      </c>
      <c r="N148" s="55" t="s">
        <v>130</v>
      </c>
      <c r="O148" s="56">
        <v>1</v>
      </c>
    </row>
    <row r="149" spans="2:15" x14ac:dyDescent="0.25">
      <c r="B149" t="s">
        <v>649</v>
      </c>
      <c r="C149" s="50">
        <f>'All Counties'!Z69</f>
        <v>30</v>
      </c>
      <c r="H149" s="55" t="s">
        <v>538</v>
      </c>
      <c r="I149" s="56">
        <f>'All Counties (Class 1)'!CU7</f>
        <v>1</v>
      </c>
      <c r="K149" s="55" t="s">
        <v>537</v>
      </c>
      <c r="L149" s="56">
        <v>1</v>
      </c>
      <c r="N149" s="55" t="s">
        <v>538</v>
      </c>
      <c r="O149" s="56">
        <v>1</v>
      </c>
    </row>
    <row r="150" spans="2:15" x14ac:dyDescent="0.25">
      <c r="B150" t="s">
        <v>650</v>
      </c>
      <c r="C150" s="50"/>
      <c r="H150" s="55" t="s">
        <v>533</v>
      </c>
      <c r="I150" s="56">
        <f>'All Counties (Class 1)'!BZ7</f>
        <v>1</v>
      </c>
      <c r="K150" s="55" t="s">
        <v>130</v>
      </c>
      <c r="L150" s="56">
        <v>1</v>
      </c>
      <c r="N150" s="55" t="s">
        <v>536</v>
      </c>
      <c r="O150" s="56">
        <v>1</v>
      </c>
    </row>
    <row r="151" spans="2:15" x14ac:dyDescent="0.25">
      <c r="B151" t="s">
        <v>648</v>
      </c>
      <c r="C151" s="50"/>
      <c r="H151" s="55" t="s">
        <v>528</v>
      </c>
      <c r="I151" s="56">
        <f>'All Counties (Class 1)'!CH7</f>
        <v>1</v>
      </c>
      <c r="K151" s="55" t="s">
        <v>538</v>
      </c>
      <c r="L151" s="56">
        <v>1</v>
      </c>
      <c r="N151" s="55" t="s">
        <v>534</v>
      </c>
      <c r="O151" s="56">
        <f>'All Counties (Class 5)'!CL12</f>
        <v>1</v>
      </c>
    </row>
    <row r="152" spans="2:15" x14ac:dyDescent="0.25">
      <c r="C152" s="50"/>
      <c r="F152" s="50"/>
      <c r="H152" s="55" t="s">
        <v>527</v>
      </c>
      <c r="I152" s="56">
        <f>'All Counties (Class 1)'!CD7</f>
        <v>1</v>
      </c>
      <c r="K152" s="55" t="s">
        <v>536</v>
      </c>
      <c r="L152" s="56">
        <v>1</v>
      </c>
      <c r="N152" s="55" t="s">
        <v>533</v>
      </c>
      <c r="O152" s="56">
        <f>'All Counties (Class 5)'!BZ12</f>
        <v>1</v>
      </c>
    </row>
    <row r="153" spans="2:15" x14ac:dyDescent="0.25">
      <c r="C153" s="50"/>
      <c r="H153" s="58" t="s">
        <v>532</v>
      </c>
      <c r="I153" s="60">
        <f>'All Counties (Class 1)'!BV7</f>
        <v>1</v>
      </c>
      <c r="K153" s="55" t="s">
        <v>687</v>
      </c>
      <c r="L153" s="56">
        <v>1</v>
      </c>
      <c r="N153" s="55" t="s">
        <v>527</v>
      </c>
      <c r="O153" s="56">
        <f>'All Counties (Class 5)'!CD12</f>
        <v>1</v>
      </c>
    </row>
    <row r="154" spans="2:15" x14ac:dyDescent="0.25">
      <c r="C154" s="50"/>
      <c r="K154" s="55" t="s">
        <v>535</v>
      </c>
      <c r="L154" s="56">
        <v>2</v>
      </c>
      <c r="N154" s="55" t="s">
        <v>528</v>
      </c>
      <c r="O154" s="56">
        <f>'All Counties (Class 5)'!CH12</f>
        <v>3</v>
      </c>
    </row>
    <row r="155" spans="2:15" x14ac:dyDescent="0.25">
      <c r="K155" s="55" t="s">
        <v>527</v>
      </c>
      <c r="L155" s="56">
        <f>'All Counties (Class 3)'!CD18</f>
        <v>2</v>
      </c>
      <c r="N155" s="58" t="s">
        <v>532</v>
      </c>
      <c r="O155" s="60">
        <f>'All Counties (Class 5)'!BV12</f>
        <v>6</v>
      </c>
    </row>
    <row r="156" spans="2:15" x14ac:dyDescent="0.25">
      <c r="K156" s="55" t="s">
        <v>534</v>
      </c>
      <c r="L156" s="56">
        <f>'All Counties (Class 3)'!CL18</f>
        <v>5</v>
      </c>
    </row>
    <row r="157" spans="2:15" x14ac:dyDescent="0.25">
      <c r="K157" s="55" t="s">
        <v>528</v>
      </c>
      <c r="L157" s="56">
        <f>'All Counties (Class 3)'!CH18</f>
        <v>5</v>
      </c>
      <c r="N157" s="53" t="s">
        <v>663</v>
      </c>
      <c r="O157" s="54"/>
    </row>
    <row r="158" spans="2:15" x14ac:dyDescent="0.25">
      <c r="H158" s="53" t="s">
        <v>658</v>
      </c>
      <c r="I158" s="54"/>
      <c r="K158" s="55" t="s">
        <v>533</v>
      </c>
      <c r="L158" s="56">
        <f>'All Counties (Class 3)'!BZ18</f>
        <v>7</v>
      </c>
      <c r="N158" s="55" t="s">
        <v>697</v>
      </c>
      <c r="O158" s="56">
        <v>23</v>
      </c>
    </row>
    <row r="159" spans="2:15" x14ac:dyDescent="0.25">
      <c r="H159" s="55" t="s">
        <v>538</v>
      </c>
      <c r="I159" s="56">
        <f>'All Counties (Class 1)'!CS4</f>
        <v>28</v>
      </c>
      <c r="K159" s="58" t="s">
        <v>532</v>
      </c>
      <c r="L159" s="60">
        <f>'All Counties (Class 3)'!BV18</f>
        <v>11</v>
      </c>
      <c r="N159" s="55" t="s">
        <v>723</v>
      </c>
      <c r="O159" s="61">
        <f>'All Counties (Class 5)'!BX9</f>
        <v>44.166666666666664</v>
      </c>
    </row>
    <row r="160" spans="2:15" x14ac:dyDescent="0.25">
      <c r="H160" s="55" t="s">
        <v>527</v>
      </c>
      <c r="I160" s="61">
        <f>'All Counties (Class 1)'!CF4</f>
        <v>42</v>
      </c>
      <c r="N160" s="55" t="s">
        <v>706</v>
      </c>
      <c r="O160" s="61">
        <f>'All Counties (Class 5)'!CN9</f>
        <v>50</v>
      </c>
    </row>
    <row r="161" spans="8:15" x14ac:dyDescent="0.25">
      <c r="H161" s="55" t="s">
        <v>678</v>
      </c>
      <c r="I161" s="56">
        <v>48</v>
      </c>
      <c r="N161" s="55" t="s">
        <v>724</v>
      </c>
      <c r="O161" s="56">
        <f>'All Counties (Class 5)'!CB9</f>
        <v>60</v>
      </c>
    </row>
    <row r="162" spans="8:15" x14ac:dyDescent="0.25">
      <c r="H162" s="55" t="s">
        <v>528</v>
      </c>
      <c r="I162" s="61">
        <f>'All Counties (Class 1)'!CJ4</f>
        <v>50</v>
      </c>
      <c r="N162" s="55" t="s">
        <v>704</v>
      </c>
      <c r="O162" s="61">
        <f>'All Counties (Class 5)'!CJ9</f>
        <v>67.333333333333329</v>
      </c>
    </row>
    <row r="163" spans="8:15" x14ac:dyDescent="0.25">
      <c r="H163" s="55" t="s">
        <v>532</v>
      </c>
      <c r="I163" s="61">
        <f>'All Counties (Class 1)'!BX4</f>
        <v>75</v>
      </c>
      <c r="K163" s="53" t="s">
        <v>661</v>
      </c>
      <c r="L163" s="54"/>
      <c r="N163" s="55" t="s">
        <v>698</v>
      </c>
      <c r="O163" s="61">
        <f>'All Counties (Class 5)'!CF9</f>
        <v>120</v>
      </c>
    </row>
    <row r="164" spans="8:15" x14ac:dyDescent="0.25">
      <c r="H164" s="58" t="s">
        <v>533</v>
      </c>
      <c r="I164" s="60">
        <f>'All Counties (Class 1)'!CB4</f>
        <v>89</v>
      </c>
      <c r="K164" s="55" t="s">
        <v>714</v>
      </c>
      <c r="L164" s="56">
        <v>20</v>
      </c>
      <c r="N164" s="55" t="s">
        <v>716</v>
      </c>
      <c r="O164" s="56">
        <v>140</v>
      </c>
    </row>
    <row r="165" spans="8:15" x14ac:dyDescent="0.25">
      <c r="K165" s="55" t="s">
        <v>711</v>
      </c>
      <c r="L165" s="61">
        <f>'All Counties (Class 3)'!CN15</f>
        <v>31.6</v>
      </c>
      <c r="N165" s="58" t="s">
        <v>708</v>
      </c>
      <c r="O165" s="60">
        <v>278</v>
      </c>
    </row>
    <row r="166" spans="8:15" x14ac:dyDescent="0.25">
      <c r="K166" s="55" t="s">
        <v>712</v>
      </c>
      <c r="L166" s="61">
        <f>'All Counties (Class 3)'!CJ15</f>
        <v>32.799999999999997</v>
      </c>
    </row>
    <row r="167" spans="8:15" x14ac:dyDescent="0.25">
      <c r="K167" s="55" t="s">
        <v>710</v>
      </c>
      <c r="L167" s="61">
        <f>'All Counties (Class 3)'!CB15</f>
        <v>50.285714285714285</v>
      </c>
      <c r="N167" s="53" t="s">
        <v>673</v>
      </c>
      <c r="O167" s="54"/>
    </row>
    <row r="168" spans="8:15" x14ac:dyDescent="0.25">
      <c r="K168" s="55" t="s">
        <v>697</v>
      </c>
      <c r="L168" s="56">
        <v>51</v>
      </c>
      <c r="N168" s="55" t="s">
        <v>537</v>
      </c>
      <c r="O168" s="56">
        <v>1</v>
      </c>
    </row>
    <row r="169" spans="8:15" x14ac:dyDescent="0.25">
      <c r="H169" s="53" t="s">
        <v>668</v>
      </c>
      <c r="I169" s="54"/>
      <c r="K169" s="55" t="s">
        <v>703</v>
      </c>
      <c r="L169" s="56">
        <v>51</v>
      </c>
      <c r="N169" s="55" t="s">
        <v>538</v>
      </c>
      <c r="O169" s="56">
        <v>1</v>
      </c>
    </row>
    <row r="170" spans="8:15" x14ac:dyDescent="0.25">
      <c r="H170" s="55" t="s">
        <v>536</v>
      </c>
      <c r="I170" s="56">
        <v>1</v>
      </c>
      <c r="K170" s="55" t="s">
        <v>709</v>
      </c>
      <c r="L170" s="61">
        <f>'All Counties (Class 3)'!BX15</f>
        <v>52.272727272727273</v>
      </c>
      <c r="N170" s="55" t="s">
        <v>533</v>
      </c>
      <c r="O170" s="56">
        <f>'All Counties (Class 6)'!BZ30</f>
        <v>1</v>
      </c>
    </row>
    <row r="171" spans="8:15" x14ac:dyDescent="0.25">
      <c r="H171" s="55" t="s">
        <v>176</v>
      </c>
      <c r="I171" s="56">
        <v>1</v>
      </c>
      <c r="K171" s="55" t="s">
        <v>715</v>
      </c>
      <c r="L171" s="56">
        <v>103</v>
      </c>
      <c r="N171" s="55" t="s">
        <v>130</v>
      </c>
      <c r="O171" s="56">
        <v>2</v>
      </c>
    </row>
    <row r="172" spans="8:15" x14ac:dyDescent="0.25">
      <c r="H172" s="55" t="s">
        <v>687</v>
      </c>
      <c r="I172" s="56">
        <v>1</v>
      </c>
      <c r="K172" s="55" t="s">
        <v>716</v>
      </c>
      <c r="L172" s="56">
        <v>185</v>
      </c>
      <c r="N172" s="55" t="s">
        <v>534</v>
      </c>
      <c r="O172" s="56">
        <f>'All Counties (Class 6)'!CL30</f>
        <v>2</v>
      </c>
    </row>
    <row r="173" spans="8:15" x14ac:dyDescent="0.25">
      <c r="H173" s="55" t="s">
        <v>536</v>
      </c>
      <c r="I173" s="56">
        <f>'All Counties (Class 2)'!CU7</f>
        <v>1</v>
      </c>
      <c r="K173" s="55" t="s">
        <v>717</v>
      </c>
      <c r="L173" s="56">
        <v>212</v>
      </c>
      <c r="N173" s="55" t="s">
        <v>678</v>
      </c>
      <c r="O173" s="56">
        <v>3</v>
      </c>
    </row>
    <row r="174" spans="8:15" x14ac:dyDescent="0.25">
      <c r="H174" s="55" t="s">
        <v>533</v>
      </c>
      <c r="I174" s="56">
        <f>'All Counties (Class 2)'!BV7</f>
        <v>1</v>
      </c>
      <c r="K174" s="55" t="s">
        <v>708</v>
      </c>
      <c r="L174" s="56">
        <v>267</v>
      </c>
      <c r="N174" s="55" t="s">
        <v>528</v>
      </c>
      <c r="O174" s="56">
        <f>'All Counties (Class 6)'!CH30</f>
        <v>6</v>
      </c>
    </row>
    <row r="175" spans="8:15" x14ac:dyDescent="0.25">
      <c r="H175" s="55" t="s">
        <v>528</v>
      </c>
      <c r="I175" s="56">
        <f>'All Counties (Class 2)'!CH7</f>
        <v>1</v>
      </c>
      <c r="K175" s="58" t="s">
        <v>713</v>
      </c>
      <c r="L175" s="62">
        <f>'All Counties (Class 3)'!CF15</f>
        <v>340</v>
      </c>
      <c r="N175" s="55" t="s">
        <v>527</v>
      </c>
      <c r="O175" s="56">
        <f>'All Counties (Class 6)'!CD30</f>
        <v>8</v>
      </c>
    </row>
    <row r="176" spans="8:15" x14ac:dyDescent="0.25">
      <c r="H176" s="55" t="s">
        <v>527</v>
      </c>
      <c r="I176" s="56">
        <f>'All Counties (Class 2)'!CD7</f>
        <v>1</v>
      </c>
      <c r="N176" s="58" t="s">
        <v>532</v>
      </c>
      <c r="O176" s="60">
        <f>'All Counties (Class 6)'!BV30</f>
        <v>12</v>
      </c>
    </row>
    <row r="177" spans="6:15" x14ac:dyDescent="0.25">
      <c r="H177" s="58" t="s">
        <v>532</v>
      </c>
      <c r="I177" s="60">
        <f>'All Counties (Class 2)'!BV7</f>
        <v>1</v>
      </c>
    </row>
    <row r="178" spans="6:15" x14ac:dyDescent="0.25">
      <c r="K178" s="53" t="s">
        <v>671</v>
      </c>
      <c r="L178" s="54"/>
      <c r="N178" s="53" t="s">
        <v>664</v>
      </c>
      <c r="O178" s="54"/>
    </row>
    <row r="179" spans="6:15" x14ac:dyDescent="0.25">
      <c r="H179" s="53" t="s">
        <v>660</v>
      </c>
      <c r="I179" s="54"/>
      <c r="K179" s="55" t="s">
        <v>537</v>
      </c>
      <c r="L179" s="56">
        <v>1</v>
      </c>
      <c r="N179" s="55" t="s">
        <v>715</v>
      </c>
      <c r="O179" s="56">
        <v>27</v>
      </c>
    </row>
    <row r="180" spans="6:15" x14ac:dyDescent="0.25">
      <c r="H180" s="55" t="s">
        <v>528</v>
      </c>
      <c r="I180" s="61">
        <f>'All Counties (Class 2)'!CJ4</f>
        <v>47</v>
      </c>
      <c r="K180" s="55" t="s">
        <v>528</v>
      </c>
      <c r="L180" s="56">
        <f>'All Counties (Class 4)'!CH15</f>
        <v>1</v>
      </c>
      <c r="N180" s="55" t="s">
        <v>728</v>
      </c>
      <c r="O180" s="56">
        <v>31</v>
      </c>
    </row>
    <row r="181" spans="6:15" x14ac:dyDescent="0.25">
      <c r="H181" s="55" t="s">
        <v>532</v>
      </c>
      <c r="I181" s="61">
        <f>'All Counties (Class 2)'!BX4</f>
        <v>60</v>
      </c>
      <c r="K181" s="55" t="s">
        <v>538</v>
      </c>
      <c r="L181" s="56">
        <v>2</v>
      </c>
      <c r="N181" s="55" t="s">
        <v>697</v>
      </c>
      <c r="O181" s="56">
        <v>40</v>
      </c>
    </row>
    <row r="182" spans="6:15" x14ac:dyDescent="0.25">
      <c r="H182" s="55" t="s">
        <v>176</v>
      </c>
      <c r="I182" s="56">
        <v>60</v>
      </c>
      <c r="K182" s="55" t="s">
        <v>536</v>
      </c>
      <c r="L182" s="56">
        <v>2</v>
      </c>
      <c r="N182" s="55" t="s">
        <v>727</v>
      </c>
      <c r="O182" s="61">
        <f>'All Counties (Class 6)'!CJ27</f>
        <v>53.333333333333336</v>
      </c>
    </row>
    <row r="183" spans="6:15" x14ac:dyDescent="0.25">
      <c r="F183" s="50"/>
      <c r="H183" s="55" t="s">
        <v>533</v>
      </c>
      <c r="I183" s="56">
        <f>'All Counties (Class 2)'!CB4</f>
        <v>65</v>
      </c>
      <c r="K183" s="55" t="s">
        <v>534</v>
      </c>
      <c r="L183" s="56">
        <f>'All Counties (Class 4)'!CL15</f>
        <v>3</v>
      </c>
      <c r="N183" s="55" t="s">
        <v>725</v>
      </c>
      <c r="O183" s="61">
        <f>'All Counties (Class 6)'!BX27</f>
        <v>57.583333333333336</v>
      </c>
    </row>
    <row r="184" spans="6:15" x14ac:dyDescent="0.25">
      <c r="H184" s="55" t="s">
        <v>687</v>
      </c>
      <c r="I184" s="61">
        <v>161</v>
      </c>
      <c r="K184" s="55" t="s">
        <v>533</v>
      </c>
      <c r="L184" s="56">
        <f>'All Counties (Class 4)'!BZ15</f>
        <v>3</v>
      </c>
      <c r="N184" s="55" t="s">
        <v>701</v>
      </c>
      <c r="O184" s="61">
        <f>'All Counties (Class 6)'!CN27</f>
        <v>71</v>
      </c>
    </row>
    <row r="185" spans="6:15" x14ac:dyDescent="0.25">
      <c r="H185" s="55" t="s">
        <v>527</v>
      </c>
      <c r="I185" s="61">
        <f>'All Counties (Class 2)'!CF4</f>
        <v>186</v>
      </c>
      <c r="K185" s="55" t="s">
        <v>527</v>
      </c>
      <c r="L185" s="56">
        <f>'All Counties (Class 4)'!CD15</f>
        <v>5</v>
      </c>
      <c r="N185" s="55" t="s">
        <v>724</v>
      </c>
      <c r="O185" s="56">
        <f>'All Counties (Class 6)'!CB27</f>
        <v>85</v>
      </c>
    </row>
    <row r="186" spans="6:15" x14ac:dyDescent="0.25">
      <c r="H186" s="58" t="s">
        <v>536</v>
      </c>
      <c r="I186" s="60">
        <v>303</v>
      </c>
      <c r="K186" s="58" t="s">
        <v>532</v>
      </c>
      <c r="L186" s="60">
        <f>'All Counties (Class 4)'!BV15</f>
        <v>8</v>
      </c>
      <c r="N186" s="55" t="s">
        <v>729</v>
      </c>
      <c r="O186" s="56">
        <v>109</v>
      </c>
    </row>
    <row r="187" spans="6:15" x14ac:dyDescent="0.25">
      <c r="N187" s="58" t="s">
        <v>726</v>
      </c>
      <c r="O187" s="62">
        <f>'All Counties (Class 6)'!CF27</f>
        <v>179.55555555555554</v>
      </c>
    </row>
    <row r="188" spans="6:15" x14ac:dyDescent="0.25">
      <c r="K188" s="53" t="s">
        <v>662</v>
      </c>
      <c r="L188" s="54"/>
    </row>
    <row r="189" spans="6:15" x14ac:dyDescent="0.25">
      <c r="H189" s="53" t="s">
        <v>669</v>
      </c>
      <c r="I189" s="54"/>
      <c r="K189" s="55" t="s">
        <v>722</v>
      </c>
      <c r="L189" s="61">
        <v>13.5</v>
      </c>
      <c r="N189" s="53" t="s">
        <v>674</v>
      </c>
      <c r="O189" s="54"/>
    </row>
    <row r="190" spans="6:15" x14ac:dyDescent="0.25">
      <c r="H190" s="55" t="s">
        <v>130</v>
      </c>
      <c r="I190" s="56">
        <v>1</v>
      </c>
      <c r="K190" s="55" t="s">
        <v>721</v>
      </c>
      <c r="L190" s="61">
        <f>'All Counties (Class 4)'!CB12</f>
        <v>27.333333333333332</v>
      </c>
      <c r="N190" s="55" t="s">
        <v>532</v>
      </c>
      <c r="O190" s="56">
        <f>'All Counties (Class 7)'!BV10</f>
        <v>3</v>
      </c>
    </row>
    <row r="191" spans="6:15" x14ac:dyDescent="0.25">
      <c r="H191" s="55" t="s">
        <v>538</v>
      </c>
      <c r="I191" s="56">
        <v>1</v>
      </c>
      <c r="K191" s="55" t="s">
        <v>699</v>
      </c>
      <c r="L191" s="61">
        <f>'All Counties (Class 4)'!CJ12</f>
        <v>40</v>
      </c>
      <c r="N191" s="58" t="s">
        <v>527</v>
      </c>
      <c r="O191" s="60">
        <f>'All Counties (Class 7)'!CD10</f>
        <v>4</v>
      </c>
    </row>
    <row r="192" spans="6:15" x14ac:dyDescent="0.25">
      <c r="H192" s="55" t="s">
        <v>534</v>
      </c>
      <c r="I192" s="56">
        <f>'All Counties (Class 2A)'!CL10</f>
        <v>1</v>
      </c>
      <c r="K192" s="55" t="s">
        <v>718</v>
      </c>
      <c r="L192" s="61">
        <f>'All Counties (Class 4)'!BX12</f>
        <v>49.25</v>
      </c>
    </row>
    <row r="193" spans="8:15" x14ac:dyDescent="0.25">
      <c r="H193" s="55" t="s">
        <v>536</v>
      </c>
      <c r="I193" s="56">
        <v>2</v>
      </c>
      <c r="K193" s="55" t="s">
        <v>715</v>
      </c>
      <c r="L193" s="56">
        <v>83</v>
      </c>
      <c r="N193" s="53" t="s">
        <v>665</v>
      </c>
      <c r="O193" s="54"/>
    </row>
    <row r="194" spans="8:15" x14ac:dyDescent="0.25">
      <c r="H194" s="55" t="s">
        <v>533</v>
      </c>
      <c r="I194" s="56">
        <f>'All Counties (Class 2A)'!BZ10</f>
        <v>2</v>
      </c>
      <c r="K194" s="55" t="s">
        <v>720</v>
      </c>
      <c r="L194" s="61">
        <f>'All Counties (Class 4)'!CN12</f>
        <v>90.666666666666671</v>
      </c>
      <c r="N194" s="55" t="s">
        <v>705</v>
      </c>
      <c r="O194" s="61">
        <f>'All Counties (Class 7)'!BX7</f>
        <v>47.333333333333336</v>
      </c>
    </row>
    <row r="195" spans="8:15" x14ac:dyDescent="0.25">
      <c r="H195" s="55" t="s">
        <v>528</v>
      </c>
      <c r="I195" s="56">
        <f>'All Counties (Class 2A)'!CH10</f>
        <v>3</v>
      </c>
      <c r="K195" s="55" t="s">
        <v>707</v>
      </c>
      <c r="L195" s="56">
        <v>195</v>
      </c>
      <c r="N195" s="58" t="s">
        <v>730</v>
      </c>
      <c r="O195" s="62">
        <f>'All Counties (Class 7)'!CF7</f>
        <v>112.4</v>
      </c>
    </row>
    <row r="196" spans="8:15" x14ac:dyDescent="0.25">
      <c r="H196" s="58" t="s">
        <v>532</v>
      </c>
      <c r="I196" s="60">
        <f>'All Counties (Class 2A)'!BV10</f>
        <v>3</v>
      </c>
      <c r="K196" s="58" t="s">
        <v>719</v>
      </c>
      <c r="L196" s="62">
        <f>'All Counties (Class 4)'!CF12</f>
        <v>255.66666666666666</v>
      </c>
    </row>
    <row r="198" spans="8:15" x14ac:dyDescent="0.25">
      <c r="N198" s="53" t="s">
        <v>675</v>
      </c>
      <c r="O198" s="54"/>
    </row>
    <row r="199" spans="8:15" x14ac:dyDescent="0.25">
      <c r="H199" s="53" t="s">
        <v>659</v>
      </c>
      <c r="I199" s="54"/>
      <c r="N199" s="55" t="s">
        <v>130</v>
      </c>
      <c r="O199" s="56">
        <v>1</v>
      </c>
    </row>
    <row r="200" spans="8:15" x14ac:dyDescent="0.25">
      <c r="H200" s="55" t="s">
        <v>704</v>
      </c>
      <c r="I200" s="61">
        <f>'All Counties (Class 2A)'!CJ7</f>
        <v>46.333333333333336</v>
      </c>
      <c r="N200" s="55" t="s">
        <v>534</v>
      </c>
      <c r="O200" s="56">
        <f>'All Counties (Class 8)'!CL12</f>
        <v>1</v>
      </c>
    </row>
    <row r="201" spans="8:15" x14ac:dyDescent="0.25">
      <c r="H201" s="55" t="s">
        <v>705</v>
      </c>
      <c r="I201" s="61">
        <f>'All Counties (Class 2A)'!BX7</f>
        <v>53</v>
      </c>
      <c r="N201" s="58" t="s">
        <v>532</v>
      </c>
      <c r="O201" s="60">
        <f>'All Counties (Class 8)'!BV12</f>
        <v>1</v>
      </c>
    </row>
    <row r="202" spans="8:15" x14ac:dyDescent="0.25">
      <c r="H202" s="55" t="s">
        <v>697</v>
      </c>
      <c r="I202" s="56">
        <v>55</v>
      </c>
    </row>
    <row r="203" spans="8:15" x14ac:dyDescent="0.25">
      <c r="H203" s="55" t="s">
        <v>706</v>
      </c>
      <c r="I203" s="61">
        <f>'All Counties (Class 2A)'!CN7</f>
        <v>58</v>
      </c>
      <c r="N203" s="53" t="s">
        <v>666</v>
      </c>
      <c r="O203" s="54"/>
    </row>
    <row r="204" spans="8:15" x14ac:dyDescent="0.25">
      <c r="H204" s="55" t="s">
        <v>702</v>
      </c>
      <c r="I204" s="56">
        <f>'All Counties (Class 2A)'!CB7</f>
        <v>113.5</v>
      </c>
      <c r="N204" s="55" t="s">
        <v>708</v>
      </c>
      <c r="O204" s="56">
        <v>11</v>
      </c>
    </row>
    <row r="205" spans="8:15" x14ac:dyDescent="0.25">
      <c r="H205" s="55" t="s">
        <v>707</v>
      </c>
      <c r="I205" s="56">
        <v>148</v>
      </c>
      <c r="N205" s="55" t="s">
        <v>700</v>
      </c>
      <c r="O205" s="61">
        <f>'All Counties (Class 8)'!BX9</f>
        <v>40</v>
      </c>
    </row>
    <row r="206" spans="8:15" x14ac:dyDescent="0.25">
      <c r="H206" s="58" t="s">
        <v>708</v>
      </c>
      <c r="I206" s="60">
        <v>624</v>
      </c>
      <c r="N206" s="58" t="s">
        <v>706</v>
      </c>
      <c r="O206" s="62">
        <f>'All Counties (Class 8)'!CN9</f>
        <v>40</v>
      </c>
    </row>
    <row r="210" spans="5:9" x14ac:dyDescent="0.25">
      <c r="E210" s="53" t="s">
        <v>688</v>
      </c>
      <c r="F210" s="54"/>
      <c r="H210" s="53" t="s">
        <v>693</v>
      </c>
      <c r="I210" s="54"/>
    </row>
    <row r="211" spans="5:9" x14ac:dyDescent="0.25">
      <c r="E211" s="55" t="s">
        <v>552</v>
      </c>
      <c r="F211" s="61">
        <v>0</v>
      </c>
      <c r="H211" s="55" t="s">
        <v>552</v>
      </c>
      <c r="I211" s="61">
        <f>'All Counties (Class 5)'!BA12</f>
        <v>5</v>
      </c>
    </row>
    <row r="212" spans="5:9" x14ac:dyDescent="0.25">
      <c r="E212" s="55" t="s">
        <v>527</v>
      </c>
      <c r="F212" s="61">
        <v>1</v>
      </c>
      <c r="H212" s="55" t="s">
        <v>527</v>
      </c>
      <c r="I212" s="61">
        <f>'All Counties (Class 5)'!BM12</f>
        <v>4</v>
      </c>
    </row>
    <row r="213" spans="5:9" x14ac:dyDescent="0.25">
      <c r="E213" s="55" t="s">
        <v>553</v>
      </c>
      <c r="F213" s="61">
        <v>1</v>
      </c>
      <c r="H213" s="55" t="s">
        <v>553</v>
      </c>
      <c r="I213" s="61">
        <f>'All Counties (Class 5)'!BE12</f>
        <v>3</v>
      </c>
    </row>
    <row r="214" spans="5:9" x14ac:dyDescent="0.25">
      <c r="E214" s="55" t="s">
        <v>529</v>
      </c>
      <c r="F214" s="61">
        <v>1</v>
      </c>
      <c r="H214" s="55" t="s">
        <v>529</v>
      </c>
      <c r="I214" s="61">
        <f>'All Counties (Class 5)'!BI12</f>
        <v>5</v>
      </c>
    </row>
    <row r="215" spans="5:9" x14ac:dyDescent="0.25">
      <c r="E215" s="58" t="s">
        <v>569</v>
      </c>
      <c r="F215" s="62">
        <v>1</v>
      </c>
      <c r="H215" s="58" t="s">
        <v>569</v>
      </c>
      <c r="I215" s="62"/>
    </row>
    <row r="217" spans="5:9" x14ac:dyDescent="0.25">
      <c r="E217" s="53" t="s">
        <v>688</v>
      </c>
      <c r="F217" s="54"/>
      <c r="H217" s="53" t="s">
        <v>693</v>
      </c>
      <c r="I217" s="54"/>
    </row>
    <row r="218" spans="5:9" x14ac:dyDescent="0.25">
      <c r="E218" s="55" t="s">
        <v>569</v>
      </c>
      <c r="F218" s="61">
        <f>'All Counties (Class 1)'!BT2</f>
        <v>19</v>
      </c>
      <c r="H218" s="55" t="s">
        <v>739</v>
      </c>
      <c r="I218" s="61">
        <f>'All Counties (Class 5)'!BK9</f>
        <v>18.2</v>
      </c>
    </row>
    <row r="219" spans="5:9" x14ac:dyDescent="0.25">
      <c r="E219" s="55" t="s">
        <v>529</v>
      </c>
      <c r="F219" s="61">
        <f>'All Counties (Class 1)'!BK4</f>
        <v>27</v>
      </c>
      <c r="H219" s="55" t="s">
        <v>736</v>
      </c>
      <c r="I219" s="61">
        <f>'All Counties (Class 5)'!BG9</f>
        <v>22</v>
      </c>
    </row>
    <row r="220" spans="5:9" x14ac:dyDescent="0.25">
      <c r="E220" s="55" t="s">
        <v>553</v>
      </c>
      <c r="F220" s="61">
        <f>'All Counties (Class 1)'!BG4</f>
        <v>29</v>
      </c>
      <c r="H220" s="55" t="s">
        <v>738</v>
      </c>
      <c r="I220" s="61">
        <f>'All Counties (Class 5)'!BC9</f>
        <v>31.6</v>
      </c>
    </row>
    <row r="221" spans="5:9" x14ac:dyDescent="0.25">
      <c r="E221" s="55" t="s">
        <v>527</v>
      </c>
      <c r="F221" s="61">
        <f>'All Counties (Class 1)'!BO4</f>
        <v>42</v>
      </c>
      <c r="H221" s="55" t="s">
        <v>730</v>
      </c>
      <c r="I221" s="61">
        <f>'All Counties (Class 5)'!BO9</f>
        <v>33.25</v>
      </c>
    </row>
    <row r="222" spans="5:9" x14ac:dyDescent="0.25">
      <c r="E222" s="58" t="s">
        <v>552</v>
      </c>
      <c r="F222" s="62"/>
      <c r="H222" s="58" t="s">
        <v>569</v>
      </c>
      <c r="I222" s="62"/>
    </row>
    <row r="224" spans="5:9" x14ac:dyDescent="0.25">
      <c r="E224" s="53" t="s">
        <v>689</v>
      </c>
      <c r="F224" s="54"/>
      <c r="H224" s="53" t="s">
        <v>694</v>
      </c>
      <c r="I224" s="54"/>
    </row>
    <row r="225" spans="5:9" x14ac:dyDescent="0.25">
      <c r="E225" s="55" t="s">
        <v>552</v>
      </c>
      <c r="F225" s="61">
        <v>1</v>
      </c>
      <c r="H225" s="55" t="s">
        <v>552</v>
      </c>
      <c r="I225" s="61">
        <f>'All Counties (Class 6)'!BA30</f>
        <v>13</v>
      </c>
    </row>
    <row r="226" spans="5:9" x14ac:dyDescent="0.25">
      <c r="E226" s="55" t="s">
        <v>527</v>
      </c>
      <c r="F226" s="61">
        <v>1</v>
      </c>
      <c r="H226" s="55" t="s">
        <v>527</v>
      </c>
      <c r="I226" s="61">
        <f>'All Counties (Class 6)'!BM30</f>
        <v>2</v>
      </c>
    </row>
    <row r="227" spans="5:9" x14ac:dyDescent="0.25">
      <c r="E227" s="55" t="s">
        <v>553</v>
      </c>
      <c r="F227" s="61">
        <v>1</v>
      </c>
      <c r="H227" s="55" t="s">
        <v>553</v>
      </c>
      <c r="I227" s="61">
        <f>'All Counties (Class 6)'!BE30</f>
        <v>3</v>
      </c>
    </row>
    <row r="228" spans="5:9" x14ac:dyDescent="0.25">
      <c r="E228" s="55" t="s">
        <v>529</v>
      </c>
      <c r="F228" s="61">
        <v>1</v>
      </c>
      <c r="H228" s="55" t="s">
        <v>529</v>
      </c>
      <c r="I228" s="61">
        <f>'All Counties (Class 6)'!BI30</f>
        <v>6</v>
      </c>
    </row>
    <row r="229" spans="5:9" x14ac:dyDescent="0.25">
      <c r="E229" s="58" t="s">
        <v>569</v>
      </c>
      <c r="F229" s="62">
        <v>1</v>
      </c>
      <c r="H229" s="58" t="s">
        <v>569</v>
      </c>
      <c r="I229" s="62"/>
    </row>
    <row r="231" spans="5:9" x14ac:dyDescent="0.25">
      <c r="E231" s="53" t="s">
        <v>689</v>
      </c>
      <c r="F231" s="54"/>
      <c r="H231" s="53" t="s">
        <v>694</v>
      </c>
      <c r="I231" s="54"/>
    </row>
    <row r="232" spans="5:9" x14ac:dyDescent="0.25">
      <c r="E232" s="55" t="s">
        <v>529</v>
      </c>
      <c r="F232" s="61">
        <f>'All Counties (Class 2)'!BK4</f>
        <v>40</v>
      </c>
      <c r="H232" s="55" t="s">
        <v>735</v>
      </c>
      <c r="I232" s="61">
        <f>'All Counties (Class 6)'!BC27</f>
        <v>21.76923076923077</v>
      </c>
    </row>
    <row r="233" spans="5:9" x14ac:dyDescent="0.25">
      <c r="E233" s="55" t="s">
        <v>527</v>
      </c>
      <c r="F233" s="61">
        <f>'All Counties (Class 2)'!BO4</f>
        <v>44</v>
      </c>
      <c r="H233" s="55" t="s">
        <v>713</v>
      </c>
      <c r="I233" s="61">
        <f>'All Counties (Class 6)'!BO27</f>
        <v>23.5</v>
      </c>
    </row>
    <row r="234" spans="5:9" x14ac:dyDescent="0.25">
      <c r="E234" s="55" t="s">
        <v>553</v>
      </c>
      <c r="F234" s="61">
        <f>'All Counties (Class 2)'!BG4</f>
        <v>49</v>
      </c>
      <c r="H234" s="55" t="s">
        <v>736</v>
      </c>
      <c r="I234" s="61">
        <f>'All Counties (Class 6)'!BG27</f>
        <v>25.333333333333332</v>
      </c>
    </row>
    <row r="235" spans="5:9" x14ac:dyDescent="0.25">
      <c r="E235" s="55" t="s">
        <v>569</v>
      </c>
      <c r="F235" s="61">
        <f>'All Counties (Class 2)'!BT2</f>
        <v>50</v>
      </c>
      <c r="H235" s="55" t="s">
        <v>737</v>
      </c>
      <c r="I235" s="61">
        <f>'All Counties (Class 6)'!BK27</f>
        <v>27</v>
      </c>
    </row>
    <row r="236" spans="5:9" x14ac:dyDescent="0.25">
      <c r="E236" s="58" t="s">
        <v>552</v>
      </c>
      <c r="F236" s="62">
        <f>'All Counties (Class 2)'!BC4</f>
        <v>63</v>
      </c>
      <c r="H236" s="58" t="s">
        <v>569</v>
      </c>
      <c r="I236" s="62"/>
    </row>
    <row r="239" spans="5:9" x14ac:dyDescent="0.25">
      <c r="E239" s="53" t="s">
        <v>692</v>
      </c>
      <c r="F239" s="54"/>
      <c r="H239" s="53" t="s">
        <v>695</v>
      </c>
      <c r="I239" s="54"/>
    </row>
    <row r="240" spans="5:9" x14ac:dyDescent="0.25">
      <c r="E240" s="55" t="s">
        <v>552</v>
      </c>
      <c r="F240" s="61">
        <f>'All Counties (Class 2A)'!BA10</f>
        <v>4</v>
      </c>
      <c r="H240" s="55" t="s">
        <v>552</v>
      </c>
      <c r="I240" s="61">
        <f>'All Counties (Class 7)'!BA10</f>
        <v>3</v>
      </c>
    </row>
    <row r="241" spans="5:9" x14ac:dyDescent="0.25">
      <c r="E241" s="55" t="s">
        <v>527</v>
      </c>
      <c r="F241" s="61">
        <f>'All Counties (Class 2A)'!BM10</f>
        <v>0</v>
      </c>
      <c r="H241" s="55" t="s">
        <v>527</v>
      </c>
      <c r="I241" s="61">
        <f>'All Counties (Class 7)'!BM10</f>
        <v>3</v>
      </c>
    </row>
    <row r="242" spans="5:9" x14ac:dyDescent="0.25">
      <c r="E242" s="55" t="s">
        <v>553</v>
      </c>
      <c r="F242" s="61">
        <f>'All Counties (Class 2A)'!BE10</f>
        <v>4</v>
      </c>
      <c r="H242" s="55" t="s">
        <v>553</v>
      </c>
      <c r="I242" s="61">
        <f>'All Counties (Class 7)'!BE10</f>
        <v>2</v>
      </c>
    </row>
    <row r="243" spans="5:9" x14ac:dyDescent="0.25">
      <c r="E243" s="55" t="s">
        <v>529</v>
      </c>
      <c r="F243" s="61">
        <f>'All Counties (Class 2A)'!BI10</f>
        <v>3</v>
      </c>
      <c r="H243" s="55" t="s">
        <v>529</v>
      </c>
      <c r="I243" s="61"/>
    </row>
    <row r="244" spans="5:9" x14ac:dyDescent="0.25">
      <c r="E244" s="58" t="s">
        <v>569</v>
      </c>
      <c r="F244" s="62"/>
      <c r="H244" s="58" t="s">
        <v>569</v>
      </c>
      <c r="I244" s="62"/>
    </row>
    <row r="246" spans="5:9" x14ac:dyDescent="0.25">
      <c r="E246" s="53" t="s">
        <v>692</v>
      </c>
      <c r="F246" s="54"/>
      <c r="H246" s="53" t="s">
        <v>695</v>
      </c>
      <c r="I246" s="54"/>
    </row>
    <row r="247" spans="5:9" x14ac:dyDescent="0.25">
      <c r="E247" s="55" t="s">
        <v>742</v>
      </c>
      <c r="F247" s="61">
        <f>'All Counties (Class 2A)'!BK7</f>
        <v>12.666666666666666</v>
      </c>
      <c r="H247" s="55" t="s">
        <v>734</v>
      </c>
      <c r="I247" s="61">
        <f>'All Counties (Class 7)'!BG7</f>
        <v>14.5</v>
      </c>
    </row>
    <row r="248" spans="5:9" x14ac:dyDescent="0.25">
      <c r="E248" s="55" t="s">
        <v>741</v>
      </c>
      <c r="F248" s="61">
        <f>'All Counties (Class 2A)'!BG7</f>
        <v>22.5</v>
      </c>
      <c r="H248" s="55" t="s">
        <v>733</v>
      </c>
      <c r="I248" s="61">
        <f>'All Counties (Class 7)'!BO7</f>
        <v>15</v>
      </c>
    </row>
    <row r="249" spans="5:9" x14ac:dyDescent="0.25">
      <c r="E249" s="55" t="s">
        <v>740</v>
      </c>
      <c r="F249" s="61">
        <f>'All Counties (Class 2A)'!BC7</f>
        <v>24.25</v>
      </c>
      <c r="H249" s="55" t="s">
        <v>731</v>
      </c>
      <c r="I249" s="61">
        <f>'All Counties (Class 7)'!BC7</f>
        <v>16.666666666666668</v>
      </c>
    </row>
    <row r="250" spans="5:9" x14ac:dyDescent="0.25">
      <c r="E250" s="55" t="s">
        <v>527</v>
      </c>
      <c r="F250" s="61"/>
      <c r="H250" s="55" t="s">
        <v>529</v>
      </c>
      <c r="I250" s="61"/>
    </row>
    <row r="251" spans="5:9" x14ac:dyDescent="0.25">
      <c r="E251" s="58" t="s">
        <v>569</v>
      </c>
      <c r="F251" s="62"/>
      <c r="H251" s="58" t="s">
        <v>569</v>
      </c>
      <c r="I251" s="62"/>
    </row>
    <row r="254" spans="5:9" x14ac:dyDescent="0.25">
      <c r="E254" s="53" t="s">
        <v>690</v>
      </c>
      <c r="F254" s="54"/>
      <c r="H254" s="53" t="s">
        <v>696</v>
      </c>
      <c r="I254" s="54"/>
    </row>
    <row r="255" spans="5:9" x14ac:dyDescent="0.25">
      <c r="E255" s="55" t="s">
        <v>552</v>
      </c>
      <c r="F255" s="61">
        <f>'All Counties (Class 3)'!BA18</f>
        <v>11</v>
      </c>
      <c r="H255" s="55" t="s">
        <v>552</v>
      </c>
      <c r="I255" s="61">
        <f>'All Counties (Class 8)'!BA12</f>
        <v>3</v>
      </c>
    </row>
    <row r="256" spans="5:9" x14ac:dyDescent="0.25">
      <c r="E256" s="55" t="s">
        <v>527</v>
      </c>
      <c r="F256" s="61">
        <f>'All Counties (Class 3)'!BM18</f>
        <v>5</v>
      </c>
      <c r="H256" s="55" t="s">
        <v>527</v>
      </c>
      <c r="I256" s="61">
        <f>'All Counties (Class 8)'!BM12</f>
        <v>2</v>
      </c>
    </row>
    <row r="257" spans="5:9" x14ac:dyDescent="0.25">
      <c r="E257" s="55" t="s">
        <v>553</v>
      </c>
      <c r="F257" s="61">
        <f>'All Counties (Class 3)'!BE18</f>
        <v>9</v>
      </c>
      <c r="H257" s="55" t="s">
        <v>553</v>
      </c>
      <c r="I257" s="61">
        <f>'All Counties (Class 8)'!BE12</f>
        <v>1</v>
      </c>
    </row>
    <row r="258" spans="5:9" x14ac:dyDescent="0.25">
      <c r="E258" s="55" t="s">
        <v>529</v>
      </c>
      <c r="F258" s="61">
        <f>'All Counties (Class 3)'!BI18</f>
        <v>9</v>
      </c>
      <c r="H258" s="55" t="s">
        <v>529</v>
      </c>
      <c r="I258" s="61"/>
    </row>
    <row r="259" spans="5:9" x14ac:dyDescent="0.25">
      <c r="E259" s="58" t="s">
        <v>569</v>
      </c>
      <c r="F259" s="62"/>
      <c r="H259" s="58" t="s">
        <v>569</v>
      </c>
      <c r="I259" s="62"/>
    </row>
    <row r="261" spans="5:9" x14ac:dyDescent="0.25">
      <c r="E261" s="53" t="s">
        <v>690</v>
      </c>
      <c r="F261" s="54"/>
      <c r="H261" s="53" t="s">
        <v>696</v>
      </c>
      <c r="I261" s="54"/>
    </row>
    <row r="262" spans="5:9" x14ac:dyDescent="0.25">
      <c r="E262" s="55" t="s">
        <v>745</v>
      </c>
      <c r="F262" s="61">
        <f>'All Counties (Class 3)'!BK15</f>
        <v>13.333333333333334</v>
      </c>
      <c r="H262" s="55" t="s">
        <v>731</v>
      </c>
      <c r="I262" s="61">
        <f>'All Counties (Class 8)'!BC9</f>
        <v>35</v>
      </c>
    </row>
    <row r="263" spans="5:9" x14ac:dyDescent="0.25">
      <c r="E263" s="55" t="s">
        <v>744</v>
      </c>
      <c r="F263" s="61">
        <f>'All Counties (Class 3)'!BG15</f>
        <v>25</v>
      </c>
      <c r="H263" s="55" t="s">
        <v>713</v>
      </c>
      <c r="I263" s="61">
        <f>'All Counties (Class 8)'!BO9</f>
        <v>40</v>
      </c>
    </row>
    <row r="264" spans="5:9" x14ac:dyDescent="0.25">
      <c r="E264" s="55" t="s">
        <v>719</v>
      </c>
      <c r="F264" s="61">
        <f>'All Counties (Class 3)'!BO15</f>
        <v>28.6</v>
      </c>
      <c r="H264" s="55" t="s">
        <v>732</v>
      </c>
      <c r="I264" s="61">
        <f>'All Counties (Class 8)'!BG9</f>
        <v>60</v>
      </c>
    </row>
    <row r="265" spans="5:9" x14ac:dyDescent="0.25">
      <c r="E265" s="55" t="s">
        <v>743</v>
      </c>
      <c r="F265" s="61">
        <f>'All Counties (Class 3)'!BC15</f>
        <v>31.272727272727273</v>
      </c>
      <c r="H265" s="55" t="s">
        <v>529</v>
      </c>
      <c r="I265" s="61"/>
    </row>
    <row r="266" spans="5:9" x14ac:dyDescent="0.25">
      <c r="E266" s="58" t="s">
        <v>569</v>
      </c>
      <c r="F266" s="62"/>
      <c r="H266" s="58" t="s">
        <v>569</v>
      </c>
      <c r="I266" s="62"/>
    </row>
    <row r="269" spans="5:9" x14ac:dyDescent="0.25">
      <c r="E269" s="53" t="s">
        <v>691</v>
      </c>
      <c r="F269" s="54"/>
    </row>
    <row r="270" spans="5:9" x14ac:dyDescent="0.25">
      <c r="E270" s="55" t="s">
        <v>552</v>
      </c>
      <c r="F270" s="61">
        <f>'All Counties (Class 4)'!BA15</f>
        <v>6</v>
      </c>
    </row>
    <row r="271" spans="5:9" x14ac:dyDescent="0.25">
      <c r="E271" s="55" t="s">
        <v>527</v>
      </c>
      <c r="F271" s="61">
        <f>'All Counties (Class 4)'!BM15</f>
        <v>2</v>
      </c>
    </row>
    <row r="272" spans="5:9" x14ac:dyDescent="0.25">
      <c r="E272" s="55" t="s">
        <v>553</v>
      </c>
      <c r="F272" s="61">
        <f>'All Counties (Class 4)'!BE15</f>
        <v>5</v>
      </c>
    </row>
    <row r="273" spans="5:6" x14ac:dyDescent="0.25">
      <c r="E273" s="55" t="s">
        <v>529</v>
      </c>
      <c r="F273" s="61">
        <f>'All Counties (Class 4)'!BI15</f>
        <v>6</v>
      </c>
    </row>
    <row r="274" spans="5:6" x14ac:dyDescent="0.25">
      <c r="E274" s="58" t="s">
        <v>569</v>
      </c>
      <c r="F274" s="62"/>
    </row>
    <row r="276" spans="5:6" x14ac:dyDescent="0.25">
      <c r="E276" s="53" t="s">
        <v>691</v>
      </c>
      <c r="F276" s="54"/>
    </row>
    <row r="277" spans="5:6" x14ac:dyDescent="0.25">
      <c r="E277" s="55" t="s">
        <v>746</v>
      </c>
      <c r="F277" s="61">
        <f>'All Counties (Class 4)'!BC12</f>
        <v>25.666666666666668</v>
      </c>
    </row>
    <row r="278" spans="5:6" x14ac:dyDescent="0.25">
      <c r="E278" s="55" t="s">
        <v>713</v>
      </c>
      <c r="F278" s="61">
        <f>'All Counties (Class 4)'!BO12</f>
        <v>41</v>
      </c>
    </row>
    <row r="279" spans="5:6" x14ac:dyDescent="0.25">
      <c r="E279" s="55" t="s">
        <v>747</v>
      </c>
      <c r="F279" s="61">
        <f>'All Counties (Class 4)'!BG12</f>
        <v>17.600000000000001</v>
      </c>
    </row>
    <row r="280" spans="5:6" x14ac:dyDescent="0.25">
      <c r="E280" s="55" t="s">
        <v>737</v>
      </c>
      <c r="F280" s="61">
        <f>'All Counties (Class 4)'!BK12</f>
        <v>16.5</v>
      </c>
    </row>
    <row r="281" spans="5:6" x14ac:dyDescent="0.25">
      <c r="E281" s="58" t="s">
        <v>569</v>
      </c>
      <c r="F281" s="62"/>
    </row>
  </sheetData>
  <sheetProtection algorithmName="SHA-512" hashValue="Z1+ovArObJb0MewZkU5gTIRv5WSJ2c1g5dFYx0MfSoZXDI0ybGrcTj2Am+V4aMtwhyHcusyIk97kMiAMbNnd3A==" saltValue="0vUzZyPJGgknrPQqMxk9AQ==" spinCount="100000" sheet="1" objects="1" scenarios="1"/>
  <sortState xmlns:xlrd2="http://schemas.microsoft.com/office/spreadsheetml/2017/richdata2" ref="B71:C86">
    <sortCondition ref="B71:B86"/>
  </sortState>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DB8D-DBDC-4370-9B8D-645AF8A9E3A0}">
  <dimension ref="B2:R12"/>
  <sheetViews>
    <sheetView tabSelected="1" workbookViewId="0">
      <selection activeCell="K16" sqref="K16"/>
    </sheetView>
  </sheetViews>
  <sheetFormatPr defaultRowHeight="15" x14ac:dyDescent="0.25"/>
  <cols>
    <col min="2" max="2" width="12" customWidth="1"/>
    <col min="7" max="7" width="13.140625" customWidth="1"/>
    <col min="10" max="10" width="12" customWidth="1"/>
    <col min="12" max="12" width="13.140625" customWidth="1"/>
    <col min="15" max="15" width="11.7109375" customWidth="1"/>
    <col min="16" max="16" width="11.28515625" customWidth="1"/>
  </cols>
  <sheetData>
    <row r="2" spans="2:18" s="73" customFormat="1" ht="60" x14ac:dyDescent="0.25">
      <c r="B2" s="73" t="s">
        <v>677</v>
      </c>
      <c r="C2" s="73" t="s">
        <v>678</v>
      </c>
      <c r="D2" s="73" t="s">
        <v>536</v>
      </c>
      <c r="E2" s="73" t="s">
        <v>176</v>
      </c>
      <c r="F2" s="73" t="s">
        <v>686</v>
      </c>
      <c r="G2" s="73" t="s">
        <v>679</v>
      </c>
      <c r="H2" s="73" t="s">
        <v>130</v>
      </c>
      <c r="I2" s="73" t="s">
        <v>535</v>
      </c>
      <c r="J2" s="73" t="s">
        <v>680</v>
      </c>
      <c r="K2" s="73" t="s">
        <v>681</v>
      </c>
      <c r="L2" s="73" t="s">
        <v>304</v>
      </c>
      <c r="M2" s="73" t="s">
        <v>537</v>
      </c>
      <c r="N2" s="73" t="s">
        <v>682</v>
      </c>
      <c r="O2" s="73" t="s">
        <v>683</v>
      </c>
      <c r="P2" s="73" t="s">
        <v>363</v>
      </c>
      <c r="Q2" s="73" t="s">
        <v>684</v>
      </c>
      <c r="R2" s="73" t="s">
        <v>685</v>
      </c>
    </row>
    <row r="3" spans="2:18" x14ac:dyDescent="0.25">
      <c r="B3">
        <v>20</v>
      </c>
      <c r="C3">
        <v>48</v>
      </c>
      <c r="D3">
        <v>303</v>
      </c>
      <c r="E3">
        <v>60</v>
      </c>
      <c r="F3">
        <v>55</v>
      </c>
      <c r="G3">
        <v>104</v>
      </c>
      <c r="H3">
        <v>624</v>
      </c>
      <c r="I3">
        <v>42</v>
      </c>
      <c r="J3">
        <v>212</v>
      </c>
      <c r="K3">
        <v>55</v>
      </c>
      <c r="L3">
        <v>52</v>
      </c>
      <c r="M3">
        <v>103</v>
      </c>
      <c r="N3">
        <v>49</v>
      </c>
      <c r="O3">
        <v>20</v>
      </c>
      <c r="P3">
        <v>57</v>
      </c>
      <c r="Q3">
        <v>30</v>
      </c>
      <c r="R3">
        <v>60</v>
      </c>
    </row>
    <row r="4" spans="2:18" x14ac:dyDescent="0.25">
      <c r="C4">
        <v>20</v>
      </c>
      <c r="D4">
        <v>206</v>
      </c>
      <c r="E4">
        <v>25</v>
      </c>
      <c r="F4">
        <v>51</v>
      </c>
      <c r="H4">
        <v>267</v>
      </c>
      <c r="I4">
        <v>60</v>
      </c>
      <c r="M4">
        <v>83</v>
      </c>
      <c r="O4">
        <v>161</v>
      </c>
    </row>
    <row r="5" spans="2:18" x14ac:dyDescent="0.25">
      <c r="C5">
        <v>38</v>
      </c>
      <c r="D5">
        <v>90</v>
      </c>
      <c r="F5">
        <v>15</v>
      </c>
      <c r="H5">
        <v>331</v>
      </c>
      <c r="M5">
        <v>27</v>
      </c>
    </row>
    <row r="6" spans="2:18" x14ac:dyDescent="0.25">
      <c r="C6">
        <v>35</v>
      </c>
      <c r="D6">
        <v>206</v>
      </c>
      <c r="F6">
        <v>12</v>
      </c>
      <c r="H6">
        <v>278</v>
      </c>
    </row>
    <row r="7" spans="2:18" x14ac:dyDescent="0.25">
      <c r="D7">
        <v>185</v>
      </c>
      <c r="F7">
        <v>23</v>
      </c>
      <c r="H7">
        <v>150</v>
      </c>
    </row>
    <row r="8" spans="2:18" x14ac:dyDescent="0.25">
      <c r="D8">
        <v>115</v>
      </c>
      <c r="F8">
        <v>40</v>
      </c>
      <c r="H8">
        <v>68</v>
      </c>
    </row>
    <row r="9" spans="2:18" x14ac:dyDescent="0.25">
      <c r="D9">
        <v>275</v>
      </c>
      <c r="F9">
        <v>28</v>
      </c>
      <c r="H9">
        <v>11</v>
      </c>
    </row>
    <row r="10" spans="2:18" x14ac:dyDescent="0.25">
      <c r="D10">
        <v>140</v>
      </c>
    </row>
    <row r="12" spans="2:18" x14ac:dyDescent="0.25">
      <c r="C12" s="50">
        <f>AVERAGE(C3:C10)</f>
        <v>35.25</v>
      </c>
      <c r="D12" s="50">
        <f t="shared" ref="D12:R12" si="0">AVERAGE(D3:D11)</f>
        <v>190</v>
      </c>
      <c r="E12" s="50">
        <f t="shared" si="0"/>
        <v>42.5</v>
      </c>
      <c r="F12" s="50">
        <f t="shared" si="0"/>
        <v>32</v>
      </c>
      <c r="G12" s="50">
        <f t="shared" si="0"/>
        <v>104</v>
      </c>
      <c r="H12" s="50">
        <f t="shared" si="0"/>
        <v>247</v>
      </c>
      <c r="I12" s="50">
        <f t="shared" si="0"/>
        <v>51</v>
      </c>
      <c r="J12" s="50">
        <f t="shared" si="0"/>
        <v>212</v>
      </c>
      <c r="K12" s="50">
        <f t="shared" si="0"/>
        <v>55</v>
      </c>
      <c r="L12" s="50">
        <f t="shared" si="0"/>
        <v>52</v>
      </c>
      <c r="M12" s="50">
        <f t="shared" si="0"/>
        <v>71</v>
      </c>
      <c r="N12" s="50">
        <f t="shared" si="0"/>
        <v>49</v>
      </c>
      <c r="O12" s="50">
        <f t="shared" si="0"/>
        <v>90.5</v>
      </c>
      <c r="P12" s="50">
        <f t="shared" si="0"/>
        <v>57</v>
      </c>
      <c r="Q12" s="50">
        <f t="shared" si="0"/>
        <v>30</v>
      </c>
      <c r="R12" s="50">
        <f t="shared" si="0"/>
        <v>60</v>
      </c>
    </row>
  </sheetData>
  <sheetProtection algorithmName="SHA-512" hashValue="fiF4C2wVd3gnbfzyOZNUnIf/LUDm4I4FkaCchQAKVz+JT7TcHcuPoFJx0uxJt3dtV5s8VoVv3pX+CvsnKYr1bA==" saltValue="UbNJce1g03KKF5IjleP8E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86444-1215-42B4-880F-7050B94577C4}">
  <dimension ref="A1:EE13"/>
  <sheetViews>
    <sheetView zoomScale="98" workbookViewId="0">
      <pane xSplit="1" topLeftCell="B1" activePane="topRight" state="frozen"/>
      <selection pane="topRight" activeCell="E4" sqref="E4"/>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hidden="1" customWidth="1"/>
    <col min="11" max="11" width="33.7109375" hidden="1" customWidth="1"/>
    <col min="12" max="12" width="26.140625" hidden="1" customWidth="1"/>
    <col min="13" max="13" width="26.28515625" hidden="1" customWidth="1"/>
    <col min="14" max="14" width="26.140625" hidden="1"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20.75" thickBot="1" x14ac:dyDescent="0.3">
      <c r="A2" s="34" t="s">
        <v>451</v>
      </c>
      <c r="B2" s="2">
        <v>1</v>
      </c>
      <c r="C2" s="2">
        <v>22533</v>
      </c>
      <c r="D2" s="2">
        <v>184</v>
      </c>
      <c r="E2" s="45">
        <f t="shared" ref="E2" si="0">C2/D2</f>
        <v>122.46195652173913</v>
      </c>
      <c r="F2" s="2" t="s">
        <v>115</v>
      </c>
      <c r="G2" s="2">
        <v>18</v>
      </c>
      <c r="H2" s="2">
        <v>323</v>
      </c>
      <c r="I2" s="2" t="s">
        <v>134</v>
      </c>
      <c r="J2" s="2"/>
      <c r="K2" s="2" t="s">
        <v>461</v>
      </c>
      <c r="L2" s="2" t="s">
        <v>115</v>
      </c>
      <c r="M2" s="2">
        <v>36</v>
      </c>
      <c r="N2" s="2">
        <v>91</v>
      </c>
      <c r="O2" s="2" t="s">
        <v>116</v>
      </c>
      <c r="P2" s="2"/>
      <c r="Q2" s="2"/>
      <c r="R2" s="2" t="s">
        <v>115</v>
      </c>
      <c r="S2" s="2">
        <v>60</v>
      </c>
      <c r="T2" s="2">
        <v>27</v>
      </c>
      <c r="U2" s="2" t="s">
        <v>136</v>
      </c>
      <c r="V2" s="2"/>
      <c r="W2" s="2"/>
      <c r="X2" s="2" t="s">
        <v>114</v>
      </c>
      <c r="Y2" s="2"/>
      <c r="Z2" s="2"/>
      <c r="AA2" s="2"/>
      <c r="AB2" s="2"/>
      <c r="AC2" s="2"/>
      <c r="AD2" s="2" t="s">
        <v>114</v>
      </c>
      <c r="AE2" s="2"/>
      <c r="AF2" s="2"/>
      <c r="AG2" s="2"/>
      <c r="AH2" s="2"/>
      <c r="AI2" s="2"/>
      <c r="AJ2" s="2"/>
      <c r="AK2" s="2"/>
      <c r="AL2" s="2"/>
      <c r="AM2" s="2"/>
      <c r="AN2" s="2" t="s">
        <v>115</v>
      </c>
      <c r="AO2" s="2">
        <v>58</v>
      </c>
      <c r="AP2" s="2">
        <v>45</v>
      </c>
      <c r="AQ2" s="2" t="s">
        <v>96</v>
      </c>
      <c r="AR2" s="2" t="s">
        <v>462</v>
      </c>
      <c r="AS2" s="2" t="s">
        <v>96</v>
      </c>
      <c r="AT2" s="2" t="s">
        <v>462</v>
      </c>
      <c r="AU2" s="2" t="s">
        <v>96</v>
      </c>
      <c r="AV2" s="2" t="s">
        <v>462</v>
      </c>
      <c r="AW2" s="2" t="s">
        <v>96</v>
      </c>
      <c r="AX2" s="2" t="s">
        <v>462</v>
      </c>
      <c r="AY2" s="2" t="s">
        <v>463</v>
      </c>
      <c r="AZ2" s="2" t="s">
        <v>115</v>
      </c>
      <c r="BA2" s="2" t="s">
        <v>115</v>
      </c>
      <c r="BB2" s="2">
        <v>0</v>
      </c>
      <c r="BC2" s="2">
        <v>0</v>
      </c>
      <c r="BD2" s="2" t="s">
        <v>464</v>
      </c>
      <c r="BE2" s="2" t="s">
        <v>115</v>
      </c>
      <c r="BF2" s="2">
        <v>1</v>
      </c>
      <c r="BG2" s="2">
        <v>29</v>
      </c>
      <c r="BH2" s="2"/>
      <c r="BI2" s="2" t="s">
        <v>115</v>
      </c>
      <c r="BJ2" s="2">
        <v>1</v>
      </c>
      <c r="BK2" s="2">
        <v>27</v>
      </c>
      <c r="BL2" s="2"/>
      <c r="BM2" s="2" t="s">
        <v>115</v>
      </c>
      <c r="BN2" s="2">
        <v>1</v>
      </c>
      <c r="BO2" s="2">
        <v>42</v>
      </c>
      <c r="BP2" s="2"/>
      <c r="BQ2" s="2" t="s">
        <v>115</v>
      </c>
      <c r="BR2" s="2" t="s">
        <v>465</v>
      </c>
      <c r="BS2" s="2">
        <v>1</v>
      </c>
      <c r="BT2" s="2">
        <v>19</v>
      </c>
      <c r="BU2" s="2"/>
      <c r="BV2" s="2" t="s">
        <v>115</v>
      </c>
      <c r="BW2" s="2">
        <v>12</v>
      </c>
      <c r="BX2" s="2">
        <v>75</v>
      </c>
      <c r="BY2" s="2"/>
      <c r="BZ2" s="2" t="s">
        <v>115</v>
      </c>
      <c r="CA2" s="2">
        <v>7</v>
      </c>
      <c r="CB2" s="2">
        <v>89</v>
      </c>
      <c r="CC2" s="2"/>
      <c r="CD2" s="2" t="s">
        <v>115</v>
      </c>
      <c r="CE2" s="2">
        <v>1</v>
      </c>
      <c r="CF2" s="2">
        <v>42</v>
      </c>
      <c r="CG2" s="2" t="s">
        <v>466</v>
      </c>
      <c r="CH2" s="2" t="s">
        <v>115</v>
      </c>
      <c r="CI2" s="2">
        <v>13</v>
      </c>
      <c r="CJ2" s="2">
        <v>50</v>
      </c>
      <c r="CK2" s="2"/>
      <c r="CL2" s="2" t="s">
        <v>114</v>
      </c>
      <c r="CM2" s="2"/>
      <c r="CN2" s="2"/>
      <c r="CO2" s="2"/>
      <c r="CP2" s="2" t="s">
        <v>115</v>
      </c>
      <c r="CQ2" s="2" t="s">
        <v>467</v>
      </c>
      <c r="CR2" s="2">
        <v>6</v>
      </c>
      <c r="CS2" s="2">
        <v>28</v>
      </c>
      <c r="CT2" s="2"/>
      <c r="CU2" s="2" t="s">
        <v>115</v>
      </c>
      <c r="CV2" s="2" t="s">
        <v>468</v>
      </c>
      <c r="CW2" s="2">
        <v>5</v>
      </c>
      <c r="CX2" s="2">
        <v>20</v>
      </c>
      <c r="CY2" s="2"/>
      <c r="CZ2" s="2" t="s">
        <v>115</v>
      </c>
      <c r="DA2" s="2" t="s">
        <v>469</v>
      </c>
      <c r="DB2" s="2">
        <v>10</v>
      </c>
      <c r="DC2" s="2">
        <v>48</v>
      </c>
      <c r="DD2" s="2"/>
      <c r="DE2" s="2" t="s">
        <v>97</v>
      </c>
      <c r="DF2" s="2" t="s">
        <v>98</v>
      </c>
      <c r="DG2" s="2"/>
      <c r="DH2" s="2"/>
      <c r="DI2" s="2"/>
      <c r="DJ2" s="2"/>
      <c r="DK2" s="2"/>
      <c r="DL2" s="2"/>
      <c r="DM2" s="2" t="s">
        <v>105</v>
      </c>
      <c r="DN2" s="2"/>
      <c r="DO2" s="2"/>
      <c r="DP2" s="2"/>
      <c r="DQ2" s="2"/>
      <c r="DR2" s="2" t="s">
        <v>110</v>
      </c>
      <c r="DS2" s="2"/>
      <c r="DT2" s="2"/>
      <c r="DU2" s="2"/>
      <c r="DV2" s="2">
        <v>100</v>
      </c>
      <c r="DW2" s="2"/>
      <c r="DX2" s="73">
        <v>1550542</v>
      </c>
      <c r="DY2" s="74">
        <v>134.4</v>
      </c>
      <c r="DZ2" s="74">
        <f t="shared" ref="DZ2" si="1">DX2/DY2</f>
        <v>11536.770833333332</v>
      </c>
      <c r="EA2" s="75">
        <f t="shared" ref="EA2" si="2">DY2/D2</f>
        <v>0.73043478260869565</v>
      </c>
      <c r="EB2" s="2" t="s">
        <v>134</v>
      </c>
      <c r="EC2" s="2" t="s">
        <v>116</v>
      </c>
      <c r="ED2" s="2" t="s">
        <v>136</v>
      </c>
    </row>
    <row r="3" spans="1:135" x14ac:dyDescent="0.25">
      <c r="A3" s="14" t="s">
        <v>448</v>
      </c>
      <c r="B3" s="15"/>
      <c r="C3" s="16">
        <f>SUM(C2:C2)</f>
        <v>22533</v>
      </c>
      <c r="D3" s="16">
        <f>SUM(D2:D2)</f>
        <v>184</v>
      </c>
      <c r="E3" s="44">
        <f>SUM(E2:E2)</f>
        <v>122.46195652173913</v>
      </c>
      <c r="F3" s="16">
        <f>F7+F8</f>
        <v>1</v>
      </c>
      <c r="G3" s="16">
        <f>SUM(G2:G2)</f>
        <v>18</v>
      </c>
      <c r="H3" s="16">
        <f>SUM(H2:H2)</f>
        <v>323</v>
      </c>
      <c r="I3" s="15"/>
      <c r="J3" s="15"/>
      <c r="K3" s="15"/>
      <c r="L3" s="15">
        <f>L7+L8</f>
        <v>1</v>
      </c>
      <c r="M3" s="15">
        <f>SUM(M2:M2)</f>
        <v>36</v>
      </c>
      <c r="N3" s="15">
        <f>SUM(N2:N2)</f>
        <v>91</v>
      </c>
      <c r="O3" s="15"/>
      <c r="P3" s="15"/>
      <c r="Q3" s="15"/>
      <c r="R3" s="15">
        <f>R7+R8</f>
        <v>1</v>
      </c>
      <c r="S3" s="16">
        <f>SUM(S2:S2)</f>
        <v>60</v>
      </c>
      <c r="T3" s="16">
        <f>SUM(T2:T2)</f>
        <v>27</v>
      </c>
      <c r="U3" s="15"/>
      <c r="V3" s="15"/>
      <c r="W3" s="15"/>
      <c r="X3" s="15">
        <f>X7+X8</f>
        <v>1</v>
      </c>
      <c r="Y3" s="16">
        <f>SUM(Y2:Y2)</f>
        <v>0</v>
      </c>
      <c r="Z3" s="16">
        <f>SUM(Z2:Z2)</f>
        <v>0</v>
      </c>
      <c r="AA3" s="15"/>
      <c r="AB3" s="15"/>
      <c r="AC3" s="15"/>
      <c r="AD3" s="15">
        <f>AD7+AD8</f>
        <v>1</v>
      </c>
      <c r="AE3" s="16">
        <f>SUM(AE2:AE2)</f>
        <v>0</v>
      </c>
      <c r="AF3" s="16">
        <f>SUM(AF2:AF2)</f>
        <v>0</v>
      </c>
      <c r="AG3" s="15"/>
      <c r="AH3" s="15"/>
      <c r="AI3" s="15"/>
      <c r="AJ3" s="15"/>
      <c r="AK3" s="15"/>
      <c r="AL3" s="15"/>
      <c r="AM3" s="15"/>
      <c r="AN3" s="15">
        <f>AN7+AN8</f>
        <v>1</v>
      </c>
      <c r="AO3" s="16">
        <f>SUM(AO2:AO2)</f>
        <v>58</v>
      </c>
      <c r="AP3" s="16">
        <f>SUM(AP2:AP2)</f>
        <v>45</v>
      </c>
      <c r="AQ3" s="15"/>
      <c r="AR3" s="15"/>
      <c r="AS3" s="15"/>
      <c r="AT3" s="15"/>
      <c r="AU3" s="15"/>
      <c r="AV3" s="15"/>
      <c r="AW3" s="15"/>
      <c r="AX3" s="15"/>
      <c r="AY3" s="15"/>
      <c r="AZ3" s="15">
        <f>AZ7+AZ8</f>
        <v>1</v>
      </c>
      <c r="BA3" s="15">
        <f>BA7+BA8</f>
        <v>1</v>
      </c>
      <c r="BB3" s="16">
        <f>SUM(BB2:BB2)</f>
        <v>0</v>
      </c>
      <c r="BC3" s="16">
        <f>SUM(BC2:BC2)</f>
        <v>0</v>
      </c>
      <c r="BD3" s="15"/>
      <c r="BE3" s="15">
        <f>BE7+BE8</f>
        <v>1</v>
      </c>
      <c r="BF3" s="16">
        <f>SUM(BF2:BF2)</f>
        <v>1</v>
      </c>
      <c r="BG3" s="16">
        <f>SUM(BG2:BG2)</f>
        <v>29</v>
      </c>
      <c r="BH3" s="15"/>
      <c r="BI3" s="15">
        <f>BI7+BI8</f>
        <v>1</v>
      </c>
      <c r="BJ3" s="16">
        <f>SUM(BJ2:BJ2)</f>
        <v>1</v>
      </c>
      <c r="BK3" s="16">
        <f>SUM(BK2:BK2)</f>
        <v>27</v>
      </c>
      <c r="BL3" s="15"/>
      <c r="BM3" s="15">
        <f>BM7+BM8</f>
        <v>1</v>
      </c>
      <c r="BN3" s="16">
        <f>SUM(BN2:BN2)</f>
        <v>1</v>
      </c>
      <c r="BO3" s="16">
        <f>SUM(BO2:BO2)</f>
        <v>42</v>
      </c>
      <c r="BP3" s="15"/>
      <c r="BQ3" s="15">
        <f>BQ7+BQ8</f>
        <v>1</v>
      </c>
      <c r="BR3" s="15"/>
      <c r="BS3" s="15"/>
      <c r="BT3" s="15"/>
      <c r="BU3" s="15"/>
      <c r="BV3" s="15">
        <f>BV7+BV8</f>
        <v>1</v>
      </c>
      <c r="BW3" s="16">
        <f>SUM(BW2:BW2)</f>
        <v>12</v>
      </c>
      <c r="BX3" s="16">
        <f>SUM(BX2:BX2)</f>
        <v>75</v>
      </c>
      <c r="BY3" s="15"/>
      <c r="BZ3" s="15">
        <f>BZ7+BZ8</f>
        <v>1</v>
      </c>
      <c r="CA3" s="16">
        <f>SUM(CA2:CA2)</f>
        <v>7</v>
      </c>
      <c r="CB3" s="16">
        <f>SUM(CB2:CB2)</f>
        <v>89</v>
      </c>
      <c r="CC3" s="15"/>
      <c r="CD3" s="15">
        <f>CD7+CD8</f>
        <v>1</v>
      </c>
      <c r="CE3" s="16">
        <f>SUM(CE2:CE2)</f>
        <v>1</v>
      </c>
      <c r="CF3" s="16">
        <f>SUM(CF2:CF2)</f>
        <v>42</v>
      </c>
      <c r="CG3" s="15"/>
      <c r="CH3" s="15">
        <f>CH7+CH8</f>
        <v>1</v>
      </c>
      <c r="CI3" s="16">
        <f>SUM(CI2:CI2)</f>
        <v>13</v>
      </c>
      <c r="CJ3" s="16">
        <f>SUM(CJ2:CJ2)</f>
        <v>50</v>
      </c>
      <c r="CK3" s="15"/>
      <c r="CL3" s="15">
        <f>CL7+CL8</f>
        <v>1</v>
      </c>
      <c r="CM3" s="16">
        <f>SUM(CM2:CM2)</f>
        <v>0</v>
      </c>
      <c r="CN3" s="16">
        <f>SUM(CN2:CN2)</f>
        <v>0</v>
      </c>
      <c r="CO3" s="15"/>
      <c r="CP3" s="15">
        <f>CP7+CP8</f>
        <v>1</v>
      </c>
      <c r="CQ3" s="15"/>
      <c r="CR3" s="16">
        <f>SUM(CR2:CR2)</f>
        <v>6</v>
      </c>
      <c r="CS3" s="16">
        <f>SUM(CS2:CS2)</f>
        <v>28</v>
      </c>
      <c r="CT3" s="15"/>
      <c r="CU3" s="15">
        <f>CU7+CU8</f>
        <v>1</v>
      </c>
      <c r="CV3" s="15"/>
      <c r="CW3" s="16">
        <f>SUM(CW2:CW2)</f>
        <v>5</v>
      </c>
      <c r="CX3" s="16">
        <f>SUM(CX2:CX2)</f>
        <v>20</v>
      </c>
      <c r="CY3" s="15"/>
      <c r="CZ3" s="15">
        <f>CZ7+CZ8</f>
        <v>1</v>
      </c>
      <c r="DA3" s="15"/>
      <c r="DB3" s="16">
        <f>SUM(DB2:DB2)</f>
        <v>10</v>
      </c>
      <c r="DC3" s="16">
        <f>SUM(DC2:DC2)</f>
        <v>48</v>
      </c>
      <c r="DD3" s="15"/>
      <c r="DE3" s="15"/>
      <c r="DF3" s="15"/>
      <c r="DG3" s="15"/>
      <c r="DH3" s="15"/>
      <c r="DI3" s="15"/>
      <c r="DJ3" s="15"/>
      <c r="DK3" s="15"/>
      <c r="DL3" s="15"/>
      <c r="DM3" s="15"/>
      <c r="DN3" s="15"/>
      <c r="DO3" s="15"/>
      <c r="DP3" s="15"/>
      <c r="DQ3" s="15"/>
      <c r="DR3" s="15"/>
      <c r="DS3" s="15"/>
      <c r="DT3" s="15"/>
      <c r="DU3" s="15"/>
      <c r="DV3" s="16">
        <f>SUM(DV2:DV2)</f>
        <v>100</v>
      </c>
      <c r="DW3" s="17"/>
    </row>
    <row r="4" spans="1:135" x14ac:dyDescent="0.25">
      <c r="A4" s="18" t="s">
        <v>449</v>
      </c>
      <c r="B4" s="5"/>
      <c r="C4" s="6">
        <f>AVERAGE(C2:C2)</f>
        <v>22533</v>
      </c>
      <c r="D4" s="6">
        <f>AVERAGE(D2:D2)</f>
        <v>184</v>
      </c>
      <c r="E4" s="6">
        <f>AVERAGE(E2:E2)</f>
        <v>122.46195652173913</v>
      </c>
      <c r="F4" s="6"/>
      <c r="G4" s="6">
        <f>AVERAGE(G2:G2)</f>
        <v>18</v>
      </c>
      <c r="H4" s="6">
        <f>AVERAGE(H2:H2)</f>
        <v>323</v>
      </c>
      <c r="I4" s="5"/>
      <c r="J4" s="5"/>
      <c r="K4" s="5"/>
      <c r="L4" s="5"/>
      <c r="M4" s="6">
        <f>AVERAGE(M2:M2)</f>
        <v>36</v>
      </c>
      <c r="N4" s="6">
        <f>AVERAGE(N2:N2)</f>
        <v>91</v>
      </c>
      <c r="O4" s="5"/>
      <c r="P4" s="5"/>
      <c r="Q4" s="5"/>
      <c r="R4" s="5"/>
      <c r="S4" s="6">
        <f>AVERAGE(S2:S2)</f>
        <v>60</v>
      </c>
      <c r="T4" s="6">
        <f>AVERAGE(T2:T2)</f>
        <v>27</v>
      </c>
      <c r="U4" s="5"/>
      <c r="V4" s="5"/>
      <c r="W4" s="5"/>
      <c r="X4" s="5"/>
      <c r="Y4" s="6" t="e">
        <f>AVERAGE(Y2:Y2)</f>
        <v>#DIV/0!</v>
      </c>
      <c r="Z4" s="6" t="e">
        <f>AVERAGE(Z2:Z2)</f>
        <v>#DIV/0!</v>
      </c>
      <c r="AA4" s="5"/>
      <c r="AB4" s="5"/>
      <c r="AC4" s="5"/>
      <c r="AD4" s="5"/>
      <c r="AE4" s="6" t="e">
        <f>AVERAGE(AE2:AE2)</f>
        <v>#DIV/0!</v>
      </c>
      <c r="AF4" s="6" t="e">
        <f>AVERAGE(AF2:AF2)</f>
        <v>#DIV/0!</v>
      </c>
      <c r="AG4" s="5"/>
      <c r="AH4" s="5"/>
      <c r="AI4" s="5"/>
      <c r="AJ4" s="5"/>
      <c r="AK4" s="5"/>
      <c r="AL4" s="5"/>
      <c r="AM4" s="5"/>
      <c r="AN4" s="5"/>
      <c r="AO4" s="6">
        <f>AVERAGE(AO2:AO2)</f>
        <v>58</v>
      </c>
      <c r="AP4" s="6">
        <f>AVERAGE(AP2:AP2)</f>
        <v>45</v>
      </c>
      <c r="AQ4" s="5"/>
      <c r="AR4" s="5"/>
      <c r="AS4" s="5"/>
      <c r="AT4" s="5"/>
      <c r="AU4" s="5"/>
      <c r="AV4" s="5"/>
      <c r="AW4" s="5"/>
      <c r="AX4" s="5"/>
      <c r="AY4" s="5"/>
      <c r="AZ4" s="5"/>
      <c r="BA4" s="5"/>
      <c r="BB4" s="6">
        <f>AVERAGE(BB2:BB2)</f>
        <v>0</v>
      </c>
      <c r="BC4" s="6">
        <f>AVERAGE(BC2:BC2)</f>
        <v>0</v>
      </c>
      <c r="BD4" s="5"/>
      <c r="BE4" s="5"/>
      <c r="BF4" s="6">
        <f>AVERAGE(BF2:BF2)</f>
        <v>1</v>
      </c>
      <c r="BG4" s="6">
        <f>AVERAGE(BG2:BG2)</f>
        <v>29</v>
      </c>
      <c r="BH4" s="5"/>
      <c r="BI4" s="5"/>
      <c r="BJ4" s="6">
        <f>AVERAGE(BJ2:BJ2)</f>
        <v>1</v>
      </c>
      <c r="BK4" s="6">
        <f>AVERAGE(BK2:BK2)</f>
        <v>27</v>
      </c>
      <c r="BL4" s="5"/>
      <c r="BM4" s="5"/>
      <c r="BN4" s="6">
        <f>AVERAGE(BN2:BN2)</f>
        <v>1</v>
      </c>
      <c r="BO4" s="6">
        <f>AVERAGE(BO2:BO2)</f>
        <v>42</v>
      </c>
      <c r="BP4" s="5"/>
      <c r="BQ4" s="5"/>
      <c r="BR4" s="5"/>
      <c r="BS4" s="5"/>
      <c r="BT4" s="5"/>
      <c r="BU4" s="5"/>
      <c r="BV4" s="5"/>
      <c r="BW4" s="6">
        <f>AVERAGE(BW2:BW2)</f>
        <v>12</v>
      </c>
      <c r="BX4" s="6">
        <f>AVERAGE(BX2:BX2)</f>
        <v>75</v>
      </c>
      <c r="BY4" s="5"/>
      <c r="BZ4" s="5"/>
      <c r="CA4" s="6">
        <f>AVERAGE(CA2:CA2)</f>
        <v>7</v>
      </c>
      <c r="CB4" s="6">
        <f>AVERAGE(CB2:CB2)</f>
        <v>89</v>
      </c>
      <c r="CC4" s="5"/>
      <c r="CD4" s="5"/>
      <c r="CE4" s="6">
        <f>AVERAGE(CE2:CE2)</f>
        <v>1</v>
      </c>
      <c r="CF4" s="6">
        <f>AVERAGE(CF2:CF3)</f>
        <v>42</v>
      </c>
      <c r="CG4" s="5"/>
      <c r="CH4" s="5"/>
      <c r="CI4" s="6">
        <f>AVERAGE(CI2:CI2)</f>
        <v>13</v>
      </c>
      <c r="CJ4" s="6">
        <f>AVERAGE(CJ2:CJ2)</f>
        <v>50</v>
      </c>
      <c r="CK4" s="5"/>
      <c r="CL4" s="5"/>
      <c r="CM4" s="6" t="e">
        <f>AVERAGE(CM2:CM2)</f>
        <v>#DIV/0!</v>
      </c>
      <c r="CN4" s="6" t="e">
        <f>AVERAGE(CN2:CN2)</f>
        <v>#DIV/0!</v>
      </c>
      <c r="CO4" s="5"/>
      <c r="CP4" s="5"/>
      <c r="CQ4" s="5"/>
      <c r="CR4" s="6">
        <f>AVERAGE(CR2:CR2)</f>
        <v>6</v>
      </c>
      <c r="CS4" s="6">
        <f>AVERAGE(CS2:CS2)</f>
        <v>28</v>
      </c>
      <c r="CT4" s="5"/>
      <c r="CU4" s="5"/>
      <c r="CV4" s="5"/>
      <c r="CW4" s="6">
        <f>AVERAGE(CW2:CW2)</f>
        <v>5</v>
      </c>
      <c r="CX4" s="6">
        <f>AVERAGE(CX2:CX2)</f>
        <v>20</v>
      </c>
      <c r="CY4" s="5"/>
      <c r="CZ4" s="5"/>
      <c r="DA4" s="5"/>
      <c r="DB4" s="6">
        <f>AVERAGE(DB2:DB2)</f>
        <v>10</v>
      </c>
      <c r="DC4" s="6">
        <f>AVERAGE(DC2:DC2)</f>
        <v>48</v>
      </c>
      <c r="DD4" s="5"/>
      <c r="DE4" s="5"/>
      <c r="DF4" s="5"/>
      <c r="DG4" s="5"/>
      <c r="DH4" s="5"/>
      <c r="DI4" s="5"/>
      <c r="DJ4" s="5"/>
      <c r="DK4" s="5"/>
      <c r="DL4" s="5"/>
      <c r="DM4" s="5"/>
      <c r="DN4" s="5"/>
      <c r="DO4" s="5"/>
      <c r="DP4" s="5"/>
      <c r="DQ4" s="5"/>
      <c r="DR4" s="5"/>
      <c r="DS4" s="5"/>
      <c r="DT4" s="5"/>
      <c r="DU4" s="5"/>
      <c r="DV4" s="6">
        <f>AVERAGE(DV2:DV2)</f>
        <v>100</v>
      </c>
      <c r="DW4" s="19"/>
    </row>
    <row r="5" spans="1:135" x14ac:dyDescent="0.25">
      <c r="A5" s="20" t="s">
        <v>457</v>
      </c>
      <c r="B5" s="7"/>
      <c r="C5" s="7">
        <f>MIN(C2:C2)</f>
        <v>22533</v>
      </c>
      <c r="D5" s="7">
        <f>MIN(D2:D2)</f>
        <v>184</v>
      </c>
      <c r="E5" s="47">
        <f>MIN(E2:E2)</f>
        <v>122.46195652173913</v>
      </c>
      <c r="F5" s="7"/>
      <c r="G5" s="7">
        <f>MIN(G2:G2)</f>
        <v>18</v>
      </c>
      <c r="H5" s="7">
        <f>MIN(H2:H2)</f>
        <v>323</v>
      </c>
      <c r="I5" s="7"/>
      <c r="J5" s="7"/>
      <c r="K5" s="7"/>
      <c r="L5" s="7"/>
      <c r="M5" s="7">
        <f>MIN(M2:M2)</f>
        <v>36</v>
      </c>
      <c r="N5" s="7">
        <f>MIN(N2:N2)</f>
        <v>91</v>
      </c>
      <c r="O5" s="7"/>
      <c r="P5" s="7"/>
      <c r="Q5" s="7"/>
      <c r="R5" s="7"/>
      <c r="S5" s="7">
        <f>MIN(S2:S2)</f>
        <v>60</v>
      </c>
      <c r="T5" s="7">
        <f>MIN(T2:T2)</f>
        <v>27</v>
      </c>
      <c r="U5" s="7"/>
      <c r="V5" s="7"/>
      <c r="W5" s="7"/>
      <c r="X5" s="7"/>
      <c r="Y5" s="7">
        <f>MIN(Y2:Y2)</f>
        <v>0</v>
      </c>
      <c r="Z5" s="7">
        <f>MIN(Z2:Z2)</f>
        <v>0</v>
      </c>
      <c r="AA5" s="7"/>
      <c r="AB5" s="7"/>
      <c r="AC5" s="7"/>
      <c r="AD5" s="7"/>
      <c r="AE5" s="7">
        <f>MIN(AE2:AE2)</f>
        <v>0</v>
      </c>
      <c r="AF5" s="7">
        <f>MIN(AF2:AF2)</f>
        <v>0</v>
      </c>
      <c r="AG5" s="7"/>
      <c r="AH5" s="7"/>
      <c r="AI5" s="7"/>
      <c r="AJ5" s="7"/>
      <c r="AK5" s="7"/>
      <c r="AL5" s="7"/>
      <c r="AM5" s="7"/>
      <c r="AN5" s="7"/>
      <c r="AO5" s="7">
        <f>MIN(AO2:AO2)</f>
        <v>58</v>
      </c>
      <c r="AP5" s="7">
        <f>MIN(AP2:AP2)</f>
        <v>45</v>
      </c>
      <c r="AQ5" s="7"/>
      <c r="AR5" s="7"/>
      <c r="AS5" s="7"/>
      <c r="AT5" s="7"/>
      <c r="AU5" s="7"/>
      <c r="AV5" s="7"/>
      <c r="AW5" s="7"/>
      <c r="AX5" s="7"/>
      <c r="AY5" s="7"/>
      <c r="AZ5" s="7"/>
      <c r="BA5" s="7"/>
      <c r="BB5" s="7">
        <f>MIN(BB2:BB2)</f>
        <v>0</v>
      </c>
      <c r="BC5" s="7">
        <f>MIN(BC2:BC2)</f>
        <v>0</v>
      </c>
      <c r="BD5" s="7"/>
      <c r="BE5" s="7"/>
      <c r="BF5" s="7">
        <f>MIN(BF2:BF2)</f>
        <v>1</v>
      </c>
      <c r="BG5" s="7">
        <f>MIN(BG2:BG2)</f>
        <v>29</v>
      </c>
      <c r="BH5" s="7"/>
      <c r="BI5" s="7"/>
      <c r="BJ5" s="7">
        <f>MIN(BJ2:BJ2)</f>
        <v>1</v>
      </c>
      <c r="BK5" s="7">
        <f>MIN(BK2:BK2)</f>
        <v>27</v>
      </c>
      <c r="BL5" s="7"/>
      <c r="BM5" s="7"/>
      <c r="BN5" s="7">
        <f>MIN(BN2:BN2)</f>
        <v>1</v>
      </c>
      <c r="BO5" s="7">
        <f>MIN(BO2:BO2)</f>
        <v>42</v>
      </c>
      <c r="BP5" s="7"/>
      <c r="BQ5" s="7"/>
      <c r="BR5" s="7"/>
      <c r="BS5" s="7"/>
      <c r="BT5" s="7"/>
      <c r="BU5" s="7"/>
      <c r="BV5" s="7"/>
      <c r="BW5" s="7">
        <f>MIN(BW2:BW2)</f>
        <v>12</v>
      </c>
      <c r="BX5" s="7">
        <f>MIN(BX2:BX2)</f>
        <v>75</v>
      </c>
      <c r="BY5" s="7"/>
      <c r="BZ5" s="7"/>
      <c r="CA5" s="7">
        <f>MIN(CA2:CA2)</f>
        <v>7</v>
      </c>
      <c r="CB5" s="7">
        <f>MIN(CB2:CB2)</f>
        <v>89</v>
      </c>
      <c r="CC5" s="7"/>
      <c r="CD5" s="7"/>
      <c r="CE5" s="7">
        <f>MIN(CE2:CE2)</f>
        <v>1</v>
      </c>
      <c r="CF5" s="7">
        <f>MIN(CF2:CF2)</f>
        <v>42</v>
      </c>
      <c r="CG5" s="7"/>
      <c r="CH5" s="7"/>
      <c r="CI5" s="7">
        <f>MIN(CI2:CI2)</f>
        <v>13</v>
      </c>
      <c r="CJ5" s="7">
        <f>MIN(CJ2:CJ2)</f>
        <v>50</v>
      </c>
      <c r="CK5" s="7"/>
      <c r="CL5" s="7"/>
      <c r="CM5" s="7">
        <f>MIN(CM2:CM2)</f>
        <v>0</v>
      </c>
      <c r="CN5" s="7">
        <f>MIN(CN2:CN2)</f>
        <v>0</v>
      </c>
      <c r="CO5" s="7"/>
      <c r="CP5" s="7"/>
      <c r="CQ5" s="7"/>
      <c r="CR5" s="7">
        <f>MIN(CR2:CR2)</f>
        <v>6</v>
      </c>
      <c r="CS5" s="7">
        <f>MIN(CS2:CS2)</f>
        <v>28</v>
      </c>
      <c r="CT5" s="7"/>
      <c r="CU5" s="7"/>
      <c r="CV5" s="7"/>
      <c r="CW5" s="7">
        <f>MIN(CW2:CW2)</f>
        <v>5</v>
      </c>
      <c r="CX5" s="7">
        <f>MIN(CX2:CX2)</f>
        <v>20</v>
      </c>
      <c r="CY5" s="7"/>
      <c r="CZ5" s="7"/>
      <c r="DA5" s="7"/>
      <c r="DB5" s="7">
        <f>MIN(DB2:DB2)</f>
        <v>10</v>
      </c>
      <c r="DC5" s="7">
        <f>MIN(DC2:DC2)</f>
        <v>48</v>
      </c>
      <c r="DD5" s="7"/>
      <c r="DE5" s="7"/>
      <c r="DF5" s="7"/>
      <c r="DG5" s="7"/>
      <c r="DH5" s="7"/>
      <c r="DI5" s="7"/>
      <c r="DJ5" s="7"/>
      <c r="DK5" s="7"/>
      <c r="DL5" s="7"/>
      <c r="DM5" s="7"/>
      <c r="DN5" s="7"/>
      <c r="DO5" s="7"/>
      <c r="DP5" s="7"/>
      <c r="DQ5" s="7"/>
      <c r="DR5" s="7"/>
      <c r="DS5" s="7"/>
      <c r="DT5" s="7"/>
      <c r="DU5" s="7"/>
      <c r="DV5" s="7">
        <f>MIN(DV2:DV2)</f>
        <v>100</v>
      </c>
      <c r="DW5" s="21"/>
    </row>
    <row r="6" spans="1:135" x14ac:dyDescent="0.25">
      <c r="A6" s="22" t="s">
        <v>458</v>
      </c>
      <c r="B6" s="8"/>
      <c r="C6" s="8">
        <f>LARGE(C2:C2,1)</f>
        <v>22533</v>
      </c>
      <c r="D6" s="8">
        <f>LARGE(D2:D2,1)</f>
        <v>184</v>
      </c>
      <c r="E6" s="48">
        <f>LARGE(E2:E2,1)</f>
        <v>122.46195652173913</v>
      </c>
      <c r="F6" s="8"/>
      <c r="G6" s="8">
        <f>LARGE(G2:G2,1)</f>
        <v>18</v>
      </c>
      <c r="H6" s="8">
        <f>LARGE(H2:H2,1)</f>
        <v>323</v>
      </c>
      <c r="I6" s="8"/>
      <c r="J6" s="8"/>
      <c r="K6" s="8"/>
      <c r="L6" s="8"/>
      <c r="M6" s="8">
        <f>LARGE(M2:M2,1)</f>
        <v>36</v>
      </c>
      <c r="N6" s="8">
        <f>LARGE(N2:N2,1)</f>
        <v>91</v>
      </c>
      <c r="O6" s="8"/>
      <c r="P6" s="8"/>
      <c r="Q6" s="8"/>
      <c r="R6" s="8"/>
      <c r="S6" s="8">
        <f>LARGE(S2:S2,1)</f>
        <v>60</v>
      </c>
      <c r="T6" s="8">
        <f>LARGE(T2:T2,1)</f>
        <v>27</v>
      </c>
      <c r="U6" s="8"/>
      <c r="V6" s="8"/>
      <c r="W6" s="8"/>
      <c r="X6" s="8"/>
      <c r="Y6" s="8" t="e">
        <f>LARGE(Y2:Y2,1)</f>
        <v>#NUM!</v>
      </c>
      <c r="Z6" s="8" t="e">
        <f>LARGE(Z2:Z2,1)</f>
        <v>#NUM!</v>
      </c>
      <c r="AA6" s="8"/>
      <c r="AB6" s="8"/>
      <c r="AC6" s="8"/>
      <c r="AD6" s="8"/>
      <c r="AE6" s="8" t="e">
        <f>LARGE(AE2:AE2,1)</f>
        <v>#NUM!</v>
      </c>
      <c r="AF6" s="8" t="e">
        <f>LARGE(AF2:AF2,1)</f>
        <v>#NUM!</v>
      </c>
      <c r="AG6" s="8"/>
      <c r="AH6" s="8"/>
      <c r="AI6" s="8"/>
      <c r="AJ6" s="8"/>
      <c r="AK6" s="8"/>
      <c r="AL6" s="8"/>
      <c r="AM6" s="8"/>
      <c r="AN6" s="8"/>
      <c r="AO6" s="8">
        <f>LARGE(AO2:AO2,1)</f>
        <v>58</v>
      </c>
      <c r="AP6" s="8">
        <f>LARGE(AP2:AP2,1)</f>
        <v>45</v>
      </c>
      <c r="AQ6" s="8"/>
      <c r="AR6" s="8"/>
      <c r="AS6" s="8"/>
      <c r="AT6" s="8"/>
      <c r="AU6" s="8"/>
      <c r="AV6" s="8"/>
      <c r="AW6" s="8"/>
      <c r="AX6" s="8"/>
      <c r="AY6" s="8"/>
      <c r="AZ6" s="8"/>
      <c r="BA6" s="8"/>
      <c r="BB6" s="8">
        <f>LARGE(BB2:BB2,1)</f>
        <v>0</v>
      </c>
      <c r="BC6" s="8">
        <f>LARGE(BC2:BC2,1)</f>
        <v>0</v>
      </c>
      <c r="BD6" s="8"/>
      <c r="BE6" s="8"/>
      <c r="BF6" s="8">
        <f>LARGE(BF2:BF2,1)</f>
        <v>1</v>
      </c>
      <c r="BG6" s="8">
        <f>LARGE(BG2:BG2,1)</f>
        <v>29</v>
      </c>
      <c r="BH6" s="8"/>
      <c r="BI6" s="8"/>
      <c r="BJ6" s="8">
        <f>LARGE(BJ2:BJ2,1)</f>
        <v>1</v>
      </c>
      <c r="BK6" s="8">
        <f>LARGE(BK2:BK2,1)</f>
        <v>27</v>
      </c>
      <c r="BL6" s="8"/>
      <c r="BM6" s="8"/>
      <c r="BN6" s="8">
        <f>LARGE(BN2:BN2,1)</f>
        <v>1</v>
      </c>
      <c r="BO6" s="8">
        <f>LARGE(BO2:BO2,1)</f>
        <v>42</v>
      </c>
      <c r="BP6" s="8"/>
      <c r="BQ6" s="8"/>
      <c r="BR6" s="8"/>
      <c r="BS6" s="8"/>
      <c r="BT6" s="8"/>
      <c r="BU6" s="8"/>
      <c r="BV6" s="8"/>
      <c r="BW6" s="8">
        <f>LARGE(BW2:BW2,1)</f>
        <v>12</v>
      </c>
      <c r="BX6" s="8">
        <f>LARGE(BX2:BX2,1)</f>
        <v>75</v>
      </c>
      <c r="BY6" s="8"/>
      <c r="BZ6" s="8"/>
      <c r="CA6" s="8">
        <f>LARGE(CA2:CA2,1)</f>
        <v>7</v>
      </c>
      <c r="CB6" s="8">
        <f>LARGE(CB2:CB2,1)</f>
        <v>89</v>
      </c>
      <c r="CC6" s="8"/>
      <c r="CD6" s="8"/>
      <c r="CE6" s="8">
        <f>LARGE(CE2:CE2,1)</f>
        <v>1</v>
      </c>
      <c r="CF6" s="8">
        <f>LARGE(CF2:CF2,1)</f>
        <v>42</v>
      </c>
      <c r="CG6" s="8"/>
      <c r="CH6" s="8"/>
      <c r="CI6" s="8">
        <f>LARGE(CI2:CI2,1)</f>
        <v>13</v>
      </c>
      <c r="CJ6" s="8">
        <f>LARGE(CJ2:CJ2,1)</f>
        <v>50</v>
      </c>
      <c r="CK6" s="8"/>
      <c r="CL6" s="8"/>
      <c r="CM6" s="8" t="e">
        <f>LARGE(CM2:CM2,1)</f>
        <v>#NUM!</v>
      </c>
      <c r="CN6" s="8" t="e">
        <f>LARGE(CN2:CN2,1)</f>
        <v>#NUM!</v>
      </c>
      <c r="CO6" s="8"/>
      <c r="CP6" s="8"/>
      <c r="CQ6" s="8"/>
      <c r="CR6" s="8">
        <f>LARGE(CR2:CR2,1)</f>
        <v>6</v>
      </c>
      <c r="CS6" s="8">
        <f>LARGE(CS2:CS2,1)</f>
        <v>28</v>
      </c>
      <c r="CT6" s="8"/>
      <c r="CU6" s="8"/>
      <c r="CV6" s="8"/>
      <c r="CW6" s="8">
        <f>LARGE(CW2:CW2,1)</f>
        <v>5</v>
      </c>
      <c r="CX6" s="8">
        <f>LARGE(CX2:CX2,1)</f>
        <v>20</v>
      </c>
      <c r="CY6" s="8"/>
      <c r="CZ6" s="8"/>
      <c r="DA6" s="8"/>
      <c r="DB6" s="8">
        <f>LARGE(DB2:DB2,1)</f>
        <v>10</v>
      </c>
      <c r="DC6" s="8">
        <f>LARGE(DC2:DC2,1)</f>
        <v>48</v>
      </c>
      <c r="DD6" s="8"/>
      <c r="DE6" s="8"/>
      <c r="DF6" s="8"/>
      <c r="DG6" s="8"/>
      <c r="DH6" s="8"/>
      <c r="DI6" s="8"/>
      <c r="DJ6" s="8"/>
      <c r="DK6" s="8"/>
      <c r="DL6" s="8"/>
      <c r="DM6" s="8"/>
      <c r="DN6" s="8"/>
      <c r="DO6" s="8"/>
      <c r="DP6" s="8"/>
      <c r="DQ6" s="8"/>
      <c r="DR6" s="8"/>
      <c r="DS6" s="8"/>
      <c r="DT6" s="8"/>
      <c r="DU6" s="8"/>
      <c r="DV6" s="8">
        <f>LARGE(DV2:DV2,1)</f>
        <v>100</v>
      </c>
      <c r="DW6" s="23"/>
    </row>
    <row r="7" spans="1:135" x14ac:dyDescent="0.25">
      <c r="A7" s="24" t="s">
        <v>459</v>
      </c>
      <c r="B7" s="9"/>
      <c r="C7" s="9"/>
      <c r="D7" s="9"/>
      <c r="E7" s="9"/>
      <c r="F7" s="9">
        <f>COUNTIF(F2:F2,"yes")</f>
        <v>1</v>
      </c>
      <c r="G7" s="9"/>
      <c r="H7" s="9"/>
      <c r="I7" s="9"/>
      <c r="J7" s="9"/>
      <c r="K7" s="9"/>
      <c r="L7" s="9">
        <f>COUNTIF(L2:L2,"yes")</f>
        <v>1</v>
      </c>
      <c r="M7" s="9"/>
      <c r="N7" s="9"/>
      <c r="O7" s="9"/>
      <c r="P7" s="9"/>
      <c r="Q7" s="9"/>
      <c r="R7" s="9">
        <f>COUNTIF(R2:R2,"yes")</f>
        <v>1</v>
      </c>
      <c r="S7" s="9"/>
      <c r="T7" s="9"/>
      <c r="U7" s="9"/>
      <c r="V7" s="9"/>
      <c r="W7" s="9"/>
      <c r="X7" s="9">
        <f>COUNTIF(X2:X2,"yes")</f>
        <v>0</v>
      </c>
      <c r="Y7" s="9"/>
      <c r="Z7" s="9"/>
      <c r="AA7" s="9"/>
      <c r="AB7" s="9"/>
      <c r="AC7" s="9"/>
      <c r="AD7" s="9">
        <f>COUNTIF(AD2:AD2,"yes")</f>
        <v>0</v>
      </c>
      <c r="AE7" s="9"/>
      <c r="AF7" s="9"/>
      <c r="AG7" s="9"/>
      <c r="AH7" s="9"/>
      <c r="AI7" s="9"/>
      <c r="AJ7" s="9"/>
      <c r="AK7" s="9"/>
      <c r="AL7" s="9"/>
      <c r="AM7" s="9"/>
      <c r="AN7" s="9">
        <f>COUNTIF(AN2:AN2,"yes")</f>
        <v>1</v>
      </c>
      <c r="AO7" s="9"/>
      <c r="AP7" s="9"/>
      <c r="AQ7" s="9"/>
      <c r="AR7" s="9"/>
      <c r="AS7" s="9"/>
      <c r="AT7" s="9"/>
      <c r="AU7" s="9"/>
      <c r="AV7" s="9"/>
      <c r="AW7" s="9"/>
      <c r="AX7" s="9"/>
      <c r="AY7" s="9"/>
      <c r="AZ7" s="9">
        <f>COUNTIF(AZ2:AZ2,"yes")</f>
        <v>1</v>
      </c>
      <c r="BA7" s="9">
        <f>COUNTIF(BA2:BA2,"yes")</f>
        <v>1</v>
      </c>
      <c r="BB7" s="9"/>
      <c r="BC7" s="9"/>
      <c r="BD7" s="9"/>
      <c r="BE7" s="9">
        <f>COUNTIF(BE2:BE2,"yes")</f>
        <v>1</v>
      </c>
      <c r="BF7" s="9"/>
      <c r="BG7" s="9"/>
      <c r="BH7" s="9"/>
      <c r="BI7" s="9">
        <f>COUNTIF(BI2:BI2,"yes")</f>
        <v>1</v>
      </c>
      <c r="BJ7" s="9"/>
      <c r="BK7" s="9"/>
      <c r="BL7" s="9"/>
      <c r="BM7" s="9">
        <f>COUNTIF(BM2:BM2,"yes")</f>
        <v>1</v>
      </c>
      <c r="BN7" s="9"/>
      <c r="BO7" s="9"/>
      <c r="BP7" s="9"/>
      <c r="BQ7" s="9">
        <f>COUNTIF(BQ2:BQ2,"yes")</f>
        <v>1</v>
      </c>
      <c r="BR7" s="9"/>
      <c r="BS7" s="9"/>
      <c r="BT7" s="9"/>
      <c r="BU7" s="9"/>
      <c r="BV7" s="9">
        <f>COUNTIF(BV2:BV2,"yes")</f>
        <v>1</v>
      </c>
      <c r="BW7" s="9"/>
      <c r="BX7" s="9"/>
      <c r="BY7" s="9"/>
      <c r="BZ7" s="9">
        <f>COUNTIF(BZ2:BZ2,"yes")</f>
        <v>1</v>
      </c>
      <c r="CA7" s="9"/>
      <c r="CB7" s="9"/>
      <c r="CC7" s="9"/>
      <c r="CD7" s="9">
        <f>COUNTIF(CD2:CD2,"yes")</f>
        <v>1</v>
      </c>
      <c r="CE7" s="9"/>
      <c r="CF7" s="9"/>
      <c r="CG7" s="9"/>
      <c r="CH7" s="9">
        <f>COUNTIF(CH2:CH2,"yes")</f>
        <v>1</v>
      </c>
      <c r="CI7" s="9"/>
      <c r="CJ7" s="9"/>
      <c r="CK7" s="9"/>
      <c r="CL7" s="9">
        <f>COUNTIF(CL2:CL2,"yes")</f>
        <v>0</v>
      </c>
      <c r="CM7" s="9"/>
      <c r="CN7" s="9"/>
      <c r="CO7" s="9"/>
      <c r="CP7" s="9">
        <f>COUNTIF(CP2:CP2,"yes")</f>
        <v>1</v>
      </c>
      <c r="CQ7" s="9"/>
      <c r="CR7" s="9"/>
      <c r="CS7" s="9"/>
      <c r="CT7" s="9"/>
      <c r="CU7" s="9">
        <f>COUNTIF(CU2:CU2,"yes")</f>
        <v>1</v>
      </c>
      <c r="CV7" s="9"/>
      <c r="CW7" s="9"/>
      <c r="CX7" s="9"/>
      <c r="CY7" s="9"/>
      <c r="CZ7" s="9">
        <f>COUNTIF(CZ2:CZ2,"yes")</f>
        <v>1</v>
      </c>
      <c r="DA7" s="9"/>
      <c r="DB7" s="9"/>
      <c r="DC7" s="9"/>
      <c r="DD7" s="9"/>
      <c r="DE7" s="9">
        <f>COUNTIF(DE2:DE2,"arrest*")</f>
        <v>1</v>
      </c>
      <c r="DF7" s="9">
        <f>COUNTIF(DF2:DF2,"Attending*")</f>
        <v>1</v>
      </c>
      <c r="DG7" s="9">
        <f>COUNTIF(DG2:DG2,"computing*")</f>
        <v>0</v>
      </c>
      <c r="DH7" s="9">
        <f>COUNTIF(DH2:DH2,"courthouse*")</f>
        <v>0</v>
      </c>
      <c r="DI7" s="9">
        <f>COUNTIF(DI2:DI2,"CRN*")</f>
        <v>0</v>
      </c>
      <c r="DJ7" s="9">
        <f>COUNTIF(DJ2:DJ2,"Departmental*")</f>
        <v>0</v>
      </c>
      <c r="DK7" s="9">
        <f>COUNTIF(DK2:DK2,"DNA*")</f>
        <v>0</v>
      </c>
      <c r="DL7" s="9">
        <f>COUNTIF(DL2:DL2,"Drug*")</f>
        <v>0</v>
      </c>
      <c r="DM7" s="9">
        <f>COUNTIF(DM2:DM2,"Duty*")</f>
        <v>1</v>
      </c>
      <c r="DN7" s="9">
        <f>COUNTIF(DN2:DN2,"Facilitating*")</f>
        <v>0</v>
      </c>
      <c r="DO7" s="9">
        <f>COUNTIF(DO2:DO2,"Intakes*")</f>
        <v>0</v>
      </c>
      <c r="DP7" s="9">
        <f>COUNTIF(DP2:DP2,"Office*")</f>
        <v>0</v>
      </c>
      <c r="DQ7" s="9">
        <f>COUNTIF(DQ2:DQ2,"Parole*")</f>
        <v>0</v>
      </c>
      <c r="DR7" s="9">
        <f>COUNTIF(DR2:DR2,"Sorna*")</f>
        <v>1</v>
      </c>
      <c r="DS7" s="9">
        <f>COUNTIF(DS2:DS2,"Transports*")</f>
        <v>0</v>
      </c>
      <c r="DT7" s="9">
        <f>COUNTIF(DT2:DT2,"Writing*")</f>
        <v>0</v>
      </c>
      <c r="DU7" s="9"/>
      <c r="DV7" s="9"/>
      <c r="DW7" s="25"/>
    </row>
    <row r="8" spans="1:135" x14ac:dyDescent="0.25">
      <c r="A8" s="26" t="s">
        <v>460</v>
      </c>
      <c r="B8" s="10"/>
      <c r="C8" s="10"/>
      <c r="D8" s="10"/>
      <c r="E8" s="10"/>
      <c r="F8" s="10">
        <f>COUNTIF(F2:F2,"no")</f>
        <v>0</v>
      </c>
      <c r="G8" s="10"/>
      <c r="H8" s="10"/>
      <c r="I8" s="10"/>
      <c r="J8" s="10"/>
      <c r="K8" s="10"/>
      <c r="L8" s="10">
        <f>COUNTIF(L2:L2,"no")</f>
        <v>0</v>
      </c>
      <c r="M8" s="10"/>
      <c r="N8" s="10"/>
      <c r="O8" s="10"/>
      <c r="P8" s="10"/>
      <c r="Q8" s="10"/>
      <c r="R8" s="10">
        <f>COUNTIF(R2:R2,"no")</f>
        <v>0</v>
      </c>
      <c r="S8" s="10"/>
      <c r="T8" s="10"/>
      <c r="U8" s="10"/>
      <c r="V8" s="10"/>
      <c r="W8" s="10"/>
      <c r="X8" s="10">
        <f>COUNTIF(X2:X2,"no")</f>
        <v>1</v>
      </c>
      <c r="Y8" s="10"/>
      <c r="Z8" s="10"/>
      <c r="AA8" s="10"/>
      <c r="AB8" s="10"/>
      <c r="AC8" s="10"/>
      <c r="AD8" s="10">
        <f>COUNTIF(AD2:AD2,"no")</f>
        <v>1</v>
      </c>
      <c r="AE8" s="10"/>
      <c r="AF8" s="10"/>
      <c r="AG8" s="10"/>
      <c r="AH8" s="10"/>
      <c r="AI8" s="10"/>
      <c r="AJ8" s="10"/>
      <c r="AK8" s="10"/>
      <c r="AL8" s="10"/>
      <c r="AM8" s="10"/>
      <c r="AN8" s="10">
        <f>COUNTIF(AN2:AN2,"no")</f>
        <v>0</v>
      </c>
      <c r="AO8" s="10"/>
      <c r="AP8" s="10"/>
      <c r="AQ8" s="10"/>
      <c r="AR8" s="10"/>
      <c r="AS8" s="10"/>
      <c r="AT8" s="10"/>
      <c r="AU8" s="10"/>
      <c r="AV8" s="10"/>
      <c r="AW8" s="10"/>
      <c r="AX8" s="10"/>
      <c r="AY8" s="10"/>
      <c r="AZ8" s="10">
        <f>COUNTIF(AZ2:AZ2,"no")</f>
        <v>0</v>
      </c>
      <c r="BA8" s="10">
        <f>COUNTIF(BA2:BA2,"no")</f>
        <v>0</v>
      </c>
      <c r="BB8" s="10"/>
      <c r="BC8" s="10"/>
      <c r="BD8" s="10"/>
      <c r="BE8" s="10">
        <f>COUNTIF(BE2:BE2,"no")</f>
        <v>0</v>
      </c>
      <c r="BF8" s="10"/>
      <c r="BG8" s="10"/>
      <c r="BH8" s="10"/>
      <c r="BI8" s="10">
        <f>COUNTIF(BI2:BI2,"no")</f>
        <v>0</v>
      </c>
      <c r="BJ8" s="10"/>
      <c r="BK8" s="10"/>
      <c r="BL8" s="10"/>
      <c r="BM8" s="10">
        <f>COUNTIF(BM2:BM2,"no")</f>
        <v>0</v>
      </c>
      <c r="BN8" s="10"/>
      <c r="BO8" s="10"/>
      <c r="BP8" s="10"/>
      <c r="BQ8" s="10">
        <f>COUNTIF(BQ2:BQ2,"no")</f>
        <v>0</v>
      </c>
      <c r="BR8" s="10"/>
      <c r="BS8" s="10"/>
      <c r="BT8" s="10"/>
      <c r="BU8" s="10"/>
      <c r="BV8" s="10">
        <f>COUNTIF(BV2:BV2,"no")</f>
        <v>0</v>
      </c>
      <c r="BW8" s="10"/>
      <c r="BX8" s="10"/>
      <c r="BY8" s="10"/>
      <c r="BZ8" s="10">
        <f>COUNTIF(BZ2:BZ2,"no")</f>
        <v>0</v>
      </c>
      <c r="CA8" s="10"/>
      <c r="CB8" s="10"/>
      <c r="CC8" s="10"/>
      <c r="CD8" s="10">
        <f>COUNTIF(CD2:CD2,"no")</f>
        <v>0</v>
      </c>
      <c r="CE8" s="10"/>
      <c r="CF8" s="10"/>
      <c r="CG8" s="10"/>
      <c r="CH8" s="10">
        <f>COUNTIF(CH2:CH2,"no")</f>
        <v>0</v>
      </c>
      <c r="CI8" s="10"/>
      <c r="CJ8" s="10"/>
      <c r="CK8" s="10"/>
      <c r="CL8" s="10">
        <f>COUNTIF(CL2:CL2,"no")</f>
        <v>1</v>
      </c>
      <c r="CM8" s="10"/>
      <c r="CN8" s="10"/>
      <c r="CO8" s="10"/>
      <c r="CP8" s="10">
        <f>COUNTIF(CP2:CP2,"no")</f>
        <v>0</v>
      </c>
      <c r="CQ8" s="10"/>
      <c r="CR8" s="10"/>
      <c r="CS8" s="10"/>
      <c r="CT8" s="10"/>
      <c r="CU8" s="10">
        <f>COUNTIF(CU2:CU2,"no")</f>
        <v>0</v>
      </c>
      <c r="CV8" s="10"/>
      <c r="CW8" s="10"/>
      <c r="CX8" s="10"/>
      <c r="CY8" s="10"/>
      <c r="CZ8" s="10">
        <f>COUNTIF(CZ2:CZ2,"no")</f>
        <v>0</v>
      </c>
      <c r="DA8" s="10"/>
      <c r="DB8" s="10"/>
      <c r="DC8" s="10"/>
      <c r="DD8" s="10"/>
      <c r="DE8" s="10">
        <v>65</v>
      </c>
      <c r="DF8" s="10">
        <v>65</v>
      </c>
      <c r="DG8" s="10">
        <v>65</v>
      </c>
      <c r="DH8" s="10">
        <v>65</v>
      </c>
      <c r="DI8" s="10">
        <v>65</v>
      </c>
      <c r="DJ8" s="10">
        <v>65</v>
      </c>
      <c r="DK8" s="10">
        <v>65</v>
      </c>
      <c r="DL8" s="10">
        <v>65</v>
      </c>
      <c r="DM8" s="10">
        <v>65</v>
      </c>
      <c r="DN8" s="10">
        <v>65</v>
      </c>
      <c r="DO8" s="10">
        <v>65</v>
      </c>
      <c r="DP8" s="10">
        <v>65</v>
      </c>
      <c r="DQ8" s="10">
        <v>65</v>
      </c>
      <c r="DR8" s="10">
        <v>65</v>
      </c>
      <c r="DS8" s="10">
        <v>65</v>
      </c>
      <c r="DT8" s="10">
        <v>65</v>
      </c>
      <c r="DU8" s="10"/>
      <c r="DV8" s="10"/>
      <c r="DW8" s="27"/>
    </row>
    <row r="9" spans="1:135" x14ac:dyDescent="0.25">
      <c r="A9" s="28" t="s">
        <v>473</v>
      </c>
      <c r="B9" s="11"/>
      <c r="C9" s="11"/>
      <c r="D9" s="11"/>
      <c r="E9" s="11"/>
      <c r="F9" s="11">
        <f>F7/(F7+F8)</f>
        <v>1</v>
      </c>
      <c r="G9" s="11"/>
      <c r="H9" s="11"/>
      <c r="I9" s="11"/>
      <c r="J9" s="11"/>
      <c r="K9" s="11"/>
      <c r="L9" s="11">
        <f>L7/(L7+L8)</f>
        <v>1</v>
      </c>
      <c r="M9" s="11"/>
      <c r="N9" s="11"/>
      <c r="O9" s="11"/>
      <c r="P9" s="11"/>
      <c r="Q9" s="11"/>
      <c r="R9" s="11">
        <f>R7/(R7+R8)</f>
        <v>1</v>
      </c>
      <c r="S9" s="11"/>
      <c r="T9" s="11"/>
      <c r="U9" s="11"/>
      <c r="V9" s="11"/>
      <c r="W9" s="11"/>
      <c r="X9" s="11">
        <f>X7/(X7+X8)</f>
        <v>0</v>
      </c>
      <c r="Y9" s="11"/>
      <c r="Z9" s="11"/>
      <c r="AA9" s="11"/>
      <c r="AB9" s="11"/>
      <c r="AC9" s="11"/>
      <c r="AD9" s="11">
        <f>AD7/(AD7+AD8)</f>
        <v>0</v>
      </c>
      <c r="AE9" s="11"/>
      <c r="AF9" s="11"/>
      <c r="AG9" s="11"/>
      <c r="AH9" s="11"/>
      <c r="AI9" s="11"/>
      <c r="AJ9" s="11"/>
      <c r="AK9" s="11"/>
      <c r="AL9" s="11"/>
      <c r="AM9" s="11"/>
      <c r="AN9" s="11">
        <f>AN7/(AN7+AN8)</f>
        <v>1</v>
      </c>
      <c r="AO9" s="11"/>
      <c r="AP9" s="11"/>
      <c r="AQ9" s="11"/>
      <c r="AR9" s="11"/>
      <c r="AS9" s="11"/>
      <c r="AT9" s="11"/>
      <c r="AU9" s="11"/>
      <c r="AV9" s="11"/>
      <c r="AW9" s="11"/>
      <c r="AX9" s="11"/>
      <c r="AY9" s="11"/>
      <c r="AZ9" s="11">
        <f>AZ7/(AZ7+AZ8)</f>
        <v>1</v>
      </c>
      <c r="BA9" s="11">
        <f>BA7/(BA7+BA8)</f>
        <v>1</v>
      </c>
      <c r="BB9" s="11"/>
      <c r="BC9" s="11"/>
      <c r="BD9" s="11"/>
      <c r="BE9" s="11">
        <f>BE7/(BE7+BE8)</f>
        <v>1</v>
      </c>
      <c r="BF9" s="11"/>
      <c r="BG9" s="11"/>
      <c r="BH9" s="11"/>
      <c r="BI9" s="11">
        <f>BI7/(BI7+BI8)</f>
        <v>1</v>
      </c>
      <c r="BJ9" s="11"/>
      <c r="BK9" s="11"/>
      <c r="BL9" s="11"/>
      <c r="BM9" s="11">
        <f>BM7/(BM7+BM8)</f>
        <v>1</v>
      </c>
      <c r="BN9" s="11"/>
      <c r="BO9" s="11"/>
      <c r="BP9" s="11"/>
      <c r="BQ9" s="11">
        <f>BQ7/(BQ7+BQ8)</f>
        <v>1</v>
      </c>
      <c r="BR9" s="11"/>
      <c r="BS9" s="11"/>
      <c r="BT9" s="11"/>
      <c r="BU9" s="11"/>
      <c r="BV9" s="11">
        <f>BV7/(BV7+BV8)</f>
        <v>1</v>
      </c>
      <c r="BW9" s="11"/>
      <c r="BX9" s="11"/>
      <c r="BY9" s="11"/>
      <c r="BZ9" s="11">
        <f>BZ7/(BZ7+BZ8)</f>
        <v>1</v>
      </c>
      <c r="CA9" s="11"/>
      <c r="CB9" s="11"/>
      <c r="CC9" s="11"/>
      <c r="CD9" s="11">
        <f>CD7/(CD7+CD8)</f>
        <v>1</v>
      </c>
      <c r="CE9" s="11"/>
      <c r="CF9" s="11"/>
      <c r="CG9" s="11"/>
      <c r="CH9" s="11">
        <f>CH7/(CH7+CH8)</f>
        <v>1</v>
      </c>
      <c r="CI9" s="11"/>
      <c r="CJ9" s="11"/>
      <c r="CK9" s="11"/>
      <c r="CL9" s="11">
        <f>CL7/(CL7+CL8)</f>
        <v>0</v>
      </c>
      <c r="CM9" s="11"/>
      <c r="CN9" s="11"/>
      <c r="CO9" s="11"/>
      <c r="CP9" s="11">
        <f>CP7/(CP7+CP8)</f>
        <v>1</v>
      </c>
      <c r="CQ9" s="11"/>
      <c r="CR9" s="11"/>
      <c r="CS9" s="11"/>
      <c r="CT9" s="11"/>
      <c r="CU9" s="11">
        <f>CU7/(CU7+CU8)</f>
        <v>1</v>
      </c>
      <c r="CV9" s="11"/>
      <c r="CW9" s="11"/>
      <c r="CX9" s="11"/>
      <c r="CY9" s="11"/>
      <c r="CZ9" s="11">
        <f>CZ7/(CZ7+CZ8)</f>
        <v>1</v>
      </c>
      <c r="DA9" s="11"/>
      <c r="DB9" s="11"/>
      <c r="DC9" s="11"/>
      <c r="DD9" s="11"/>
      <c r="DE9" s="11">
        <f t="shared" ref="DE9:DT9" si="3">DE7/(DE7+DE8)</f>
        <v>1.5151515151515152E-2</v>
      </c>
      <c r="DF9" s="11">
        <f t="shared" si="3"/>
        <v>1.5151515151515152E-2</v>
      </c>
      <c r="DG9" s="11">
        <f t="shared" si="3"/>
        <v>0</v>
      </c>
      <c r="DH9" s="11">
        <f t="shared" si="3"/>
        <v>0</v>
      </c>
      <c r="DI9" s="11">
        <f t="shared" si="3"/>
        <v>0</v>
      </c>
      <c r="DJ9" s="11">
        <f t="shared" si="3"/>
        <v>0</v>
      </c>
      <c r="DK9" s="11">
        <f t="shared" si="3"/>
        <v>0</v>
      </c>
      <c r="DL9" s="11">
        <f t="shared" si="3"/>
        <v>0</v>
      </c>
      <c r="DM9" s="11">
        <f t="shared" si="3"/>
        <v>1.5151515151515152E-2</v>
      </c>
      <c r="DN9" s="11">
        <f t="shared" si="3"/>
        <v>0</v>
      </c>
      <c r="DO9" s="11">
        <f t="shared" si="3"/>
        <v>0</v>
      </c>
      <c r="DP9" s="11">
        <f t="shared" si="3"/>
        <v>0</v>
      </c>
      <c r="DQ9" s="11">
        <f t="shared" si="3"/>
        <v>0</v>
      </c>
      <c r="DR9" s="11">
        <f t="shared" si="3"/>
        <v>1.5151515151515152E-2</v>
      </c>
      <c r="DS9" s="11">
        <f t="shared" si="3"/>
        <v>0</v>
      </c>
      <c r="DT9" s="11">
        <f t="shared" si="3"/>
        <v>0</v>
      </c>
      <c r="DU9" s="11"/>
      <c r="DV9" s="11"/>
      <c r="DW9" s="29"/>
    </row>
    <row r="10" spans="1:135" ht="30" x14ac:dyDescent="0.25">
      <c r="A10" s="38" t="s">
        <v>472</v>
      </c>
      <c r="B10" s="36"/>
      <c r="C10" s="36"/>
      <c r="D10" s="36"/>
      <c r="E10" s="36"/>
      <c r="F10" s="36"/>
      <c r="G10" s="36"/>
      <c r="H10" s="12">
        <f>COUNTIF(H2:H2,"&lt;1000")</f>
        <v>1</v>
      </c>
      <c r="I10" s="36"/>
      <c r="J10" s="36"/>
      <c r="K10" s="36"/>
      <c r="L10" s="36"/>
      <c r="M10" s="36"/>
      <c r="N10" s="13">
        <f>COUNTIF(N2:N2,"&lt;50")</f>
        <v>0</v>
      </c>
      <c r="O10" s="36"/>
      <c r="P10" s="36"/>
      <c r="Q10" s="36"/>
      <c r="R10" s="36"/>
      <c r="S10" s="36"/>
      <c r="T10" s="36">
        <f>COUNTIF(T2:T2,"&lt;50")</f>
        <v>1</v>
      </c>
      <c r="U10" s="36"/>
      <c r="V10" s="36"/>
      <c r="W10" s="36"/>
      <c r="X10" s="36"/>
      <c r="Y10" s="36"/>
      <c r="Z10" s="36">
        <f>COUNTIF(Z2:Z2,"&lt;20")</f>
        <v>0</v>
      </c>
      <c r="AA10" s="36"/>
      <c r="AB10" s="36"/>
      <c r="AC10" s="36"/>
      <c r="AD10" s="36"/>
      <c r="AE10" s="36"/>
      <c r="AF10" s="36">
        <f>COUNTIF(AF2:AF2,"&lt;50")</f>
        <v>0</v>
      </c>
      <c r="AG10" s="36"/>
      <c r="AH10" s="36"/>
      <c r="AI10" s="36"/>
      <c r="AJ10" s="36"/>
      <c r="AK10" s="36"/>
      <c r="AL10" s="36"/>
      <c r="AM10" s="36"/>
      <c r="AN10" s="36"/>
      <c r="AO10" s="36"/>
      <c r="AP10" s="36">
        <f>COUNTIF(AP2:AP2,"&lt;50")</f>
        <v>1</v>
      </c>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9"/>
    </row>
    <row r="11" spans="1:135" x14ac:dyDescent="0.25">
      <c r="A11" s="38" t="s">
        <v>475</v>
      </c>
      <c r="B11" s="36"/>
      <c r="C11" s="36"/>
      <c r="D11" s="36"/>
      <c r="E11" s="36"/>
      <c r="F11" s="36"/>
      <c r="G11" s="36"/>
      <c r="H11" s="12">
        <f>COUNTA(A2:A2)</f>
        <v>1</v>
      </c>
      <c r="I11" s="36"/>
      <c r="J11" s="36"/>
      <c r="K11" s="36"/>
      <c r="L11" s="36"/>
      <c r="M11" s="36"/>
      <c r="N11" s="13">
        <f>COUNTA(A2:A2)</f>
        <v>1</v>
      </c>
      <c r="O11" s="36"/>
      <c r="P11" s="36"/>
      <c r="Q11" s="36"/>
      <c r="R11" s="36"/>
      <c r="S11" s="36"/>
      <c r="T11" s="36">
        <f>COUNTA(A2:A2)</f>
        <v>1</v>
      </c>
      <c r="U11" s="36"/>
      <c r="V11" s="36"/>
      <c r="W11" s="36"/>
      <c r="X11" s="36"/>
      <c r="Y11" s="36"/>
      <c r="Z11" s="36">
        <f>COUNTA(A2:A2)</f>
        <v>1</v>
      </c>
      <c r="AA11" s="36"/>
      <c r="AB11" s="36"/>
      <c r="AC11" s="36"/>
      <c r="AD11" s="36"/>
      <c r="AE11" s="36"/>
      <c r="AF11" s="36">
        <f>COUNTA(A2:A2)</f>
        <v>1</v>
      </c>
      <c r="AG11" s="36"/>
      <c r="AH11" s="36"/>
      <c r="AI11" s="36"/>
      <c r="AJ11" s="36"/>
      <c r="AK11" s="36"/>
      <c r="AL11" s="36"/>
      <c r="AM11" s="36"/>
      <c r="AN11" s="36"/>
      <c r="AO11" s="36"/>
      <c r="AP11" s="36">
        <f>COUNTA(AP2:AP2)</f>
        <v>1</v>
      </c>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9"/>
    </row>
    <row r="12" spans="1:135" ht="45.75" thickBot="1" x14ac:dyDescent="0.3">
      <c r="A12" s="40" t="s">
        <v>474</v>
      </c>
      <c r="B12" s="37"/>
      <c r="C12" s="37"/>
      <c r="D12" s="37"/>
      <c r="E12" s="37"/>
      <c r="F12" s="37"/>
      <c r="G12" s="37"/>
      <c r="H12" s="37">
        <f>H10/H11</f>
        <v>1</v>
      </c>
      <c r="I12" s="37"/>
      <c r="J12" s="37"/>
      <c r="K12" s="37"/>
      <c r="L12" s="37"/>
      <c r="M12" s="37"/>
      <c r="N12" s="37">
        <f>N10/N11</f>
        <v>0</v>
      </c>
      <c r="O12" s="37"/>
      <c r="P12" s="37"/>
      <c r="Q12" s="37"/>
      <c r="R12" s="37"/>
      <c r="S12" s="37"/>
      <c r="T12" s="37">
        <f>T10/T11</f>
        <v>1</v>
      </c>
      <c r="U12" s="37"/>
      <c r="V12" s="37"/>
      <c r="W12" s="37"/>
      <c r="X12" s="37"/>
      <c r="Y12" s="37"/>
      <c r="Z12" s="37">
        <f>Z10/Z11</f>
        <v>0</v>
      </c>
      <c r="AA12" s="37"/>
      <c r="AB12" s="37"/>
      <c r="AC12" s="37"/>
      <c r="AD12" s="37"/>
      <c r="AE12" s="37"/>
      <c r="AF12" s="37">
        <f>AF10/AF11</f>
        <v>0</v>
      </c>
      <c r="AG12" s="37"/>
      <c r="AH12" s="37"/>
      <c r="AI12" s="37"/>
      <c r="AJ12" s="37"/>
      <c r="AK12" s="37"/>
      <c r="AL12" s="37"/>
      <c r="AM12" s="37"/>
      <c r="AN12" s="37"/>
      <c r="AO12" s="37"/>
      <c r="AP12" s="37">
        <f>AP10/AP11</f>
        <v>1</v>
      </c>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41"/>
    </row>
    <row r="13" spans="1:135" x14ac:dyDescent="0.25">
      <c r="A13" t="s">
        <v>486</v>
      </c>
      <c r="E13" s="50">
        <f>MEDIAN(E2)</f>
        <v>122.46195652173913</v>
      </c>
    </row>
  </sheetData>
  <sheetProtection algorithmName="SHA-512" hashValue="IVOg3D8b/y2ia2R87ByYMoJazvYqCg1s3DcKBUVF8Jxr/RXVzarprbYK0qMDvEoNLAB+xspAx9eB2vPXROMeWA==" saltValue="06Wdb1yAX2+0Y9mieI+kh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C79F-2574-426D-9DCD-DA318990CF3F}">
  <dimension ref="A1:EE13"/>
  <sheetViews>
    <sheetView workbookViewId="0">
      <pane xSplit="1" topLeftCell="B1" activePane="topRight" state="frozen"/>
      <selection activeCell="J1" sqref="J1:N1048576"/>
      <selection pane="topRight" activeCell="J1" sqref="J1:N1048576"/>
    </sheetView>
  </sheetViews>
  <sheetFormatPr defaultColWidth="8.7109375" defaultRowHeight="15" x14ac:dyDescent="0.25"/>
  <cols>
    <col min="1" max="1" width="14.57031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75" thickBot="1" x14ac:dyDescent="0.3">
      <c r="A2" s="34" t="s">
        <v>167</v>
      </c>
      <c r="B2" s="2">
        <v>2</v>
      </c>
      <c r="C2" s="2">
        <v>11499</v>
      </c>
      <c r="D2" s="2">
        <v>132</v>
      </c>
      <c r="E2" s="45">
        <f t="shared" ref="E2" si="0">C2/D2</f>
        <v>87.11363636363636</v>
      </c>
      <c r="F2" s="2" t="s">
        <v>114</v>
      </c>
      <c r="G2" s="2"/>
      <c r="H2" s="2"/>
      <c r="I2" s="2"/>
      <c r="J2" s="2"/>
      <c r="K2" s="2"/>
      <c r="L2" s="2" t="s">
        <v>115</v>
      </c>
      <c r="M2" s="2">
        <v>35</v>
      </c>
      <c r="N2" s="2">
        <v>63</v>
      </c>
      <c r="O2" s="2" t="s">
        <v>116</v>
      </c>
      <c r="P2" s="2"/>
      <c r="Q2" s="2"/>
      <c r="R2" s="2" t="s">
        <v>115</v>
      </c>
      <c r="S2" s="2">
        <v>11</v>
      </c>
      <c r="T2" s="2">
        <v>51</v>
      </c>
      <c r="U2" s="2" t="s">
        <v>117</v>
      </c>
      <c r="V2" s="2"/>
      <c r="W2" s="2"/>
      <c r="X2" s="2" t="s">
        <v>114</v>
      </c>
      <c r="Y2" s="2"/>
      <c r="Z2" s="2"/>
      <c r="AA2" s="2"/>
      <c r="AB2" s="2"/>
      <c r="AC2" s="2"/>
      <c r="AD2" s="2" t="s">
        <v>114</v>
      </c>
      <c r="AE2" s="2"/>
      <c r="AF2" s="2"/>
      <c r="AG2" s="2"/>
      <c r="AH2" s="2"/>
      <c r="AI2" s="2"/>
      <c r="AJ2" s="2"/>
      <c r="AK2" s="2"/>
      <c r="AL2" s="2"/>
      <c r="AM2" s="2"/>
      <c r="AN2" s="2" t="s">
        <v>115</v>
      </c>
      <c r="AO2" s="2">
        <v>4</v>
      </c>
      <c r="AP2" s="2">
        <v>244</v>
      </c>
      <c r="AQ2" s="2" t="s">
        <v>96</v>
      </c>
      <c r="AR2" s="2" t="s">
        <v>168</v>
      </c>
      <c r="AS2" s="2" t="s">
        <v>96</v>
      </c>
      <c r="AT2" s="2" t="s">
        <v>169</v>
      </c>
      <c r="AU2" s="2" t="s">
        <v>96</v>
      </c>
      <c r="AV2" s="2" t="s">
        <v>170</v>
      </c>
      <c r="AW2" s="2" t="s">
        <v>96</v>
      </c>
      <c r="AX2" s="2" t="s">
        <v>168</v>
      </c>
      <c r="AY2" s="2"/>
      <c r="AZ2" s="2" t="s">
        <v>115</v>
      </c>
      <c r="BA2" s="2" t="s">
        <v>115</v>
      </c>
      <c r="BB2" s="2">
        <v>4</v>
      </c>
      <c r="BC2" s="2">
        <v>63</v>
      </c>
      <c r="BD2" s="2"/>
      <c r="BE2" s="2" t="s">
        <v>115</v>
      </c>
      <c r="BF2" s="2">
        <v>7</v>
      </c>
      <c r="BG2" s="2">
        <v>49</v>
      </c>
      <c r="BH2" s="2"/>
      <c r="BI2" s="2" t="s">
        <v>115</v>
      </c>
      <c r="BJ2" s="2">
        <v>1</v>
      </c>
      <c r="BK2" s="2">
        <v>40</v>
      </c>
      <c r="BL2" s="2"/>
      <c r="BM2" s="2" t="s">
        <v>115</v>
      </c>
      <c r="BN2" s="2">
        <v>6</v>
      </c>
      <c r="BO2" s="2">
        <v>44</v>
      </c>
      <c r="BP2" s="2"/>
      <c r="BQ2" s="2" t="s">
        <v>115</v>
      </c>
      <c r="BR2" s="2" t="s">
        <v>171</v>
      </c>
      <c r="BS2" s="2">
        <v>10</v>
      </c>
      <c r="BT2" s="2">
        <v>50</v>
      </c>
      <c r="BU2" s="2" t="s">
        <v>172</v>
      </c>
      <c r="BV2" s="2" t="s">
        <v>115</v>
      </c>
      <c r="BW2" s="2">
        <v>4</v>
      </c>
      <c r="BX2" s="2">
        <v>60</v>
      </c>
      <c r="BY2" s="2"/>
      <c r="BZ2" s="2" t="s">
        <v>115</v>
      </c>
      <c r="CA2" s="2">
        <v>6</v>
      </c>
      <c r="CB2" s="2">
        <v>65</v>
      </c>
      <c r="CC2" s="2"/>
      <c r="CD2" s="2" t="s">
        <v>115</v>
      </c>
      <c r="CE2" s="2">
        <v>3</v>
      </c>
      <c r="CF2" s="2">
        <v>186</v>
      </c>
      <c r="CG2" s="2"/>
      <c r="CH2" s="2" t="s">
        <v>115</v>
      </c>
      <c r="CI2" s="2">
        <v>1</v>
      </c>
      <c r="CJ2" s="2">
        <v>47</v>
      </c>
      <c r="CK2" s="2" t="s">
        <v>173</v>
      </c>
      <c r="CL2" s="2" t="s">
        <v>114</v>
      </c>
      <c r="CM2" s="2"/>
      <c r="CN2" s="2"/>
      <c r="CO2" s="2"/>
      <c r="CP2" s="2" t="s">
        <v>115</v>
      </c>
      <c r="CQ2" s="2" t="s">
        <v>174</v>
      </c>
      <c r="CR2" s="2">
        <v>3</v>
      </c>
      <c r="CS2" s="2">
        <v>161</v>
      </c>
      <c r="CT2" s="2"/>
      <c r="CU2" s="2" t="s">
        <v>115</v>
      </c>
      <c r="CV2" s="2" t="s">
        <v>175</v>
      </c>
      <c r="CW2" s="2">
        <v>3</v>
      </c>
      <c r="CX2" s="2">
        <v>303</v>
      </c>
      <c r="CY2" s="2"/>
      <c r="CZ2" s="2" t="s">
        <v>115</v>
      </c>
      <c r="DA2" s="2" t="s">
        <v>176</v>
      </c>
      <c r="DB2" s="2">
        <v>5</v>
      </c>
      <c r="DC2" s="2">
        <v>60</v>
      </c>
      <c r="DD2" s="2"/>
      <c r="DE2" s="2" t="s">
        <v>97</v>
      </c>
      <c r="DF2" s="2"/>
      <c r="DG2" s="2"/>
      <c r="DH2" s="2"/>
      <c r="DI2" s="2"/>
      <c r="DJ2" s="2" t="s">
        <v>102</v>
      </c>
      <c r="DK2" s="2" t="s">
        <v>103</v>
      </c>
      <c r="DL2" s="2" t="s">
        <v>104</v>
      </c>
      <c r="DM2" s="2" t="s">
        <v>105</v>
      </c>
      <c r="DN2" s="2"/>
      <c r="DO2" s="2" t="s">
        <v>107</v>
      </c>
      <c r="DP2" s="2"/>
      <c r="DQ2" s="2"/>
      <c r="DR2" s="2" t="s">
        <v>110</v>
      </c>
      <c r="DS2" s="2"/>
      <c r="DT2" s="2"/>
      <c r="DU2" s="2"/>
      <c r="DV2" s="2">
        <v>75</v>
      </c>
      <c r="DW2" s="2"/>
      <c r="DX2" s="73">
        <v>1224825</v>
      </c>
      <c r="DY2" s="74">
        <v>730</v>
      </c>
      <c r="DZ2" s="74">
        <f>DX2/DY2</f>
        <v>1677.8424657534247</v>
      </c>
      <c r="EA2" s="75">
        <f t="shared" ref="EA2" si="1">DY2/D2</f>
        <v>5.5303030303030303</v>
      </c>
      <c r="EB2" s="75" t="s">
        <v>572</v>
      </c>
      <c r="EC2" s="2" t="s">
        <v>116</v>
      </c>
      <c r="ED2" s="2" t="s">
        <v>117</v>
      </c>
      <c r="EE2" s="73" t="s">
        <v>570</v>
      </c>
    </row>
    <row r="3" spans="1:135" x14ac:dyDescent="0.25">
      <c r="A3" s="14" t="s">
        <v>448</v>
      </c>
      <c r="B3" s="15"/>
      <c r="C3" s="16">
        <f>SUM(C2:C2)</f>
        <v>11499</v>
      </c>
      <c r="D3" s="16">
        <f>SUM(D2:D2)</f>
        <v>132</v>
      </c>
      <c r="E3" s="44">
        <f>SUM(E2:E2)</f>
        <v>87.11363636363636</v>
      </c>
      <c r="F3" s="16">
        <f>F7+F8</f>
        <v>1</v>
      </c>
      <c r="G3" s="16">
        <f>SUM(G2:G2)</f>
        <v>0</v>
      </c>
      <c r="H3" s="16">
        <f>SUM(H2:H2)</f>
        <v>0</v>
      </c>
      <c r="I3" s="15"/>
      <c r="J3" s="15"/>
      <c r="K3" s="15"/>
      <c r="L3" s="15">
        <f>L7+L8</f>
        <v>1</v>
      </c>
      <c r="M3" s="15">
        <f>SUM(M2:M2)</f>
        <v>35</v>
      </c>
      <c r="N3" s="15">
        <f>SUM(N2:N2)</f>
        <v>63</v>
      </c>
      <c r="O3" s="15"/>
      <c r="P3" s="15"/>
      <c r="Q3" s="15"/>
      <c r="R3" s="15">
        <f>R7+R8</f>
        <v>1</v>
      </c>
      <c r="S3" s="16">
        <f>SUM(S2:S2)</f>
        <v>11</v>
      </c>
      <c r="T3" s="16">
        <f>SUM(T2:T2)</f>
        <v>51</v>
      </c>
      <c r="U3" s="15"/>
      <c r="V3" s="15"/>
      <c r="W3" s="15"/>
      <c r="X3" s="15">
        <f>X7+X8</f>
        <v>1</v>
      </c>
      <c r="Y3" s="16">
        <f>SUM(Y2:Y2)</f>
        <v>0</v>
      </c>
      <c r="Z3" s="16">
        <f>SUM(Z2:Z2)</f>
        <v>0</v>
      </c>
      <c r="AA3" s="15"/>
      <c r="AB3" s="15"/>
      <c r="AC3" s="15"/>
      <c r="AD3" s="15">
        <f>AD7+AD8</f>
        <v>1</v>
      </c>
      <c r="AE3" s="16">
        <f>SUM(AE2:AE2)</f>
        <v>0</v>
      </c>
      <c r="AF3" s="16">
        <f>SUM(AF2:AF2)</f>
        <v>0</v>
      </c>
      <c r="AG3" s="15"/>
      <c r="AH3" s="15"/>
      <c r="AI3" s="15"/>
      <c r="AJ3" s="15"/>
      <c r="AK3" s="15"/>
      <c r="AL3" s="15"/>
      <c r="AM3" s="15"/>
      <c r="AN3" s="15">
        <f>AN7+AN8</f>
        <v>1</v>
      </c>
      <c r="AO3" s="16">
        <f>SUM(AO2:AO2)</f>
        <v>4</v>
      </c>
      <c r="AP3" s="16">
        <f>SUM(AP2:AP2)</f>
        <v>244</v>
      </c>
      <c r="AQ3" s="15"/>
      <c r="AR3" s="15"/>
      <c r="AS3" s="15"/>
      <c r="AT3" s="15"/>
      <c r="AU3" s="15"/>
      <c r="AV3" s="15"/>
      <c r="AW3" s="15"/>
      <c r="AX3" s="15"/>
      <c r="AY3" s="15"/>
      <c r="AZ3" s="15">
        <f>AZ7+AZ8</f>
        <v>1</v>
      </c>
      <c r="BA3" s="15">
        <f>BA7+BA8</f>
        <v>1</v>
      </c>
      <c r="BB3" s="16">
        <f>SUM(BB2:BB2)</f>
        <v>4</v>
      </c>
      <c r="BC3" s="16">
        <f>SUM(BC2:BC2)</f>
        <v>63</v>
      </c>
      <c r="BD3" s="15"/>
      <c r="BE3" s="15">
        <f>BE7+BE8</f>
        <v>1</v>
      </c>
      <c r="BF3" s="16">
        <f>SUM(BF2:BF2)</f>
        <v>7</v>
      </c>
      <c r="BG3" s="16">
        <f>SUM(BG2:BG2)</f>
        <v>49</v>
      </c>
      <c r="BH3" s="15"/>
      <c r="BI3" s="15">
        <f>BI7+BI8</f>
        <v>1</v>
      </c>
      <c r="BJ3" s="16">
        <f>SUM(BJ2:BJ2)</f>
        <v>1</v>
      </c>
      <c r="BK3" s="16">
        <f>SUM(BK2:BK2)</f>
        <v>40</v>
      </c>
      <c r="BL3" s="15"/>
      <c r="BM3" s="15">
        <f>BM7+BM8</f>
        <v>1</v>
      </c>
      <c r="BN3" s="16">
        <f>SUM(BN2:BN2)</f>
        <v>6</v>
      </c>
      <c r="BO3" s="16">
        <f>SUM(BO2:BO2)</f>
        <v>44</v>
      </c>
      <c r="BP3" s="15"/>
      <c r="BQ3" s="15">
        <f>BQ7+BQ8</f>
        <v>1</v>
      </c>
      <c r="BR3" s="15"/>
      <c r="BS3" s="15"/>
      <c r="BT3" s="15"/>
      <c r="BU3" s="15"/>
      <c r="BV3" s="15">
        <f>BV7+BV8</f>
        <v>1</v>
      </c>
      <c r="BW3" s="16">
        <f>SUM(BW2:BW2)</f>
        <v>4</v>
      </c>
      <c r="BX3" s="16">
        <f>SUM(BX2:BX2)</f>
        <v>60</v>
      </c>
      <c r="BY3" s="15"/>
      <c r="BZ3" s="15">
        <f>BZ7+BZ8</f>
        <v>1</v>
      </c>
      <c r="CA3" s="16">
        <f>SUM(CA2:CA2)</f>
        <v>6</v>
      </c>
      <c r="CB3" s="16">
        <f>SUM(CB2:CB2)</f>
        <v>65</v>
      </c>
      <c r="CC3" s="15"/>
      <c r="CD3" s="15">
        <f>CD7+CD8</f>
        <v>1</v>
      </c>
      <c r="CE3" s="16">
        <f>SUM(CE2:CE2)</f>
        <v>3</v>
      </c>
      <c r="CF3" s="16">
        <f>SUM(CF2:CF2)</f>
        <v>186</v>
      </c>
      <c r="CG3" s="15"/>
      <c r="CH3" s="15">
        <f>CH7+CH8</f>
        <v>1</v>
      </c>
      <c r="CI3" s="16">
        <f>SUM(CI2:CI2)</f>
        <v>1</v>
      </c>
      <c r="CJ3" s="16">
        <f>SUM(CJ2:CJ2)</f>
        <v>47</v>
      </c>
      <c r="CK3" s="15"/>
      <c r="CL3" s="15">
        <f>CL7+CL8</f>
        <v>1</v>
      </c>
      <c r="CM3" s="16">
        <f>SUM(CM2:CM2)</f>
        <v>0</v>
      </c>
      <c r="CN3" s="16">
        <f>SUM(CN2:CN2)</f>
        <v>0</v>
      </c>
      <c r="CO3" s="15"/>
      <c r="CP3" s="15">
        <f>CP7+CP8</f>
        <v>1</v>
      </c>
      <c r="CQ3" s="15"/>
      <c r="CR3" s="16">
        <f>SUM(CR2:CR2)</f>
        <v>3</v>
      </c>
      <c r="CS3" s="16">
        <f>SUM(CS2:CS2)</f>
        <v>161</v>
      </c>
      <c r="CT3" s="15"/>
      <c r="CU3" s="15">
        <f>CU7+CU8</f>
        <v>1</v>
      </c>
      <c r="CV3" s="15"/>
      <c r="CW3" s="16">
        <f>SUM(CW2:CW2)</f>
        <v>3</v>
      </c>
      <c r="CX3" s="16">
        <f>SUM(CX2:CX2)</f>
        <v>303</v>
      </c>
      <c r="CY3" s="15"/>
      <c r="CZ3" s="15">
        <f>CZ7+CZ8</f>
        <v>1</v>
      </c>
      <c r="DA3" s="15"/>
      <c r="DB3" s="16">
        <f>SUM(DB2:DB2)</f>
        <v>5</v>
      </c>
      <c r="DC3" s="16">
        <f>SUM(DC2:DC2)</f>
        <v>60</v>
      </c>
      <c r="DD3" s="15"/>
      <c r="DE3" s="15"/>
      <c r="DF3" s="15"/>
      <c r="DG3" s="15"/>
      <c r="DH3" s="15"/>
      <c r="DI3" s="15"/>
      <c r="DJ3" s="15"/>
      <c r="DK3" s="15"/>
      <c r="DL3" s="15"/>
      <c r="DM3" s="15"/>
      <c r="DN3" s="15"/>
      <c r="DO3" s="15"/>
      <c r="DP3" s="15"/>
      <c r="DQ3" s="15"/>
      <c r="DR3" s="15"/>
      <c r="DS3" s="15"/>
      <c r="DT3" s="15"/>
      <c r="DU3" s="15"/>
      <c r="DV3" s="16">
        <f>SUM(DV2:DV2)</f>
        <v>75</v>
      </c>
      <c r="DW3" s="17"/>
    </row>
    <row r="4" spans="1:135" x14ac:dyDescent="0.25">
      <c r="A4" s="18" t="s">
        <v>449</v>
      </c>
      <c r="B4" s="5"/>
      <c r="C4" s="6">
        <f>AVERAGE(C2:C2)</f>
        <v>11499</v>
      </c>
      <c r="D4" s="6">
        <f>AVERAGE(D2:D2)</f>
        <v>132</v>
      </c>
      <c r="E4" s="6">
        <f>AVERAGE(E2:E2)</f>
        <v>87.11363636363636</v>
      </c>
      <c r="F4" s="6"/>
      <c r="G4" s="6" t="e">
        <f>AVERAGE(G2:G2)</f>
        <v>#DIV/0!</v>
      </c>
      <c r="H4" s="6" t="e">
        <f>AVERAGE(H2:H2)</f>
        <v>#DIV/0!</v>
      </c>
      <c r="I4" s="5"/>
      <c r="J4" s="5"/>
      <c r="K4" s="5"/>
      <c r="L4" s="5"/>
      <c r="M4" s="6">
        <f>AVERAGE(M2:M2)</f>
        <v>35</v>
      </c>
      <c r="N4" s="6">
        <f>AVERAGE(N2:N2)</f>
        <v>63</v>
      </c>
      <c r="O4" s="5"/>
      <c r="P4" s="5"/>
      <c r="Q4" s="5"/>
      <c r="R4" s="5"/>
      <c r="S4" s="6">
        <f>AVERAGE(S2:S2)</f>
        <v>11</v>
      </c>
      <c r="T4" s="6">
        <f>AVERAGE(T2:T2)</f>
        <v>51</v>
      </c>
      <c r="U4" s="5"/>
      <c r="V4" s="5"/>
      <c r="W4" s="5"/>
      <c r="X4" s="5"/>
      <c r="Y4" s="6" t="e">
        <f>AVERAGE(Y2:Y2)</f>
        <v>#DIV/0!</v>
      </c>
      <c r="Z4" s="6" t="e">
        <f>AVERAGE(Z2:Z2)</f>
        <v>#DIV/0!</v>
      </c>
      <c r="AA4" s="5"/>
      <c r="AB4" s="5"/>
      <c r="AC4" s="5"/>
      <c r="AD4" s="5"/>
      <c r="AE4" s="6" t="e">
        <f>AVERAGE(AE2:AE2)</f>
        <v>#DIV/0!</v>
      </c>
      <c r="AF4" s="6" t="e">
        <f>AVERAGE(AF2:AF2)</f>
        <v>#DIV/0!</v>
      </c>
      <c r="AG4" s="5"/>
      <c r="AH4" s="5"/>
      <c r="AI4" s="5"/>
      <c r="AJ4" s="5"/>
      <c r="AK4" s="5"/>
      <c r="AL4" s="5"/>
      <c r="AM4" s="5"/>
      <c r="AN4" s="5"/>
      <c r="AO4" s="6">
        <f>AVERAGE(AO2:AO2)</f>
        <v>4</v>
      </c>
      <c r="AP4" s="6">
        <f>AVERAGE(AP2:AP2)</f>
        <v>244</v>
      </c>
      <c r="AQ4" s="5"/>
      <c r="AR4" s="5"/>
      <c r="AS4" s="5"/>
      <c r="AT4" s="5"/>
      <c r="AU4" s="5"/>
      <c r="AV4" s="5"/>
      <c r="AW4" s="5"/>
      <c r="AX4" s="5"/>
      <c r="AY4" s="5"/>
      <c r="AZ4" s="5"/>
      <c r="BA4" s="5"/>
      <c r="BB4" s="6">
        <f>AVERAGE(BB2:BB2)</f>
        <v>4</v>
      </c>
      <c r="BC4" s="6">
        <f>AVERAGE(BC2:BC2)</f>
        <v>63</v>
      </c>
      <c r="BD4" s="5"/>
      <c r="BE4" s="5"/>
      <c r="BF4" s="6">
        <f>AVERAGE(BF2:BF2)</f>
        <v>7</v>
      </c>
      <c r="BG4" s="6">
        <f>AVERAGE(BG2:BG2)</f>
        <v>49</v>
      </c>
      <c r="BH4" s="5"/>
      <c r="BI4" s="5"/>
      <c r="BJ4" s="6">
        <f>AVERAGE(BJ2:BJ2)</f>
        <v>1</v>
      </c>
      <c r="BK4" s="6">
        <f>AVERAGE(BK2:BK2)</f>
        <v>40</v>
      </c>
      <c r="BL4" s="5"/>
      <c r="BM4" s="5"/>
      <c r="BN4" s="6">
        <f>AVERAGE(BN2:BN2)</f>
        <v>6</v>
      </c>
      <c r="BO4" s="6">
        <f>AVERAGE(BO2:BO2)</f>
        <v>44</v>
      </c>
      <c r="BP4" s="5"/>
      <c r="BQ4" s="5"/>
      <c r="BR4" s="5"/>
      <c r="BS4" s="5"/>
      <c r="BT4" s="5"/>
      <c r="BU4" s="5"/>
      <c r="BV4" s="5"/>
      <c r="BW4" s="6">
        <f>AVERAGE(BW2:BW2)</f>
        <v>4</v>
      </c>
      <c r="BX4" s="6">
        <f>AVERAGE(BX2:BX2)</f>
        <v>60</v>
      </c>
      <c r="BY4" s="5"/>
      <c r="BZ4" s="5"/>
      <c r="CA4" s="6">
        <f>AVERAGE(CA2:CA2)</f>
        <v>6</v>
      </c>
      <c r="CB4" s="6">
        <f>AVERAGE(CB2:CB2)</f>
        <v>65</v>
      </c>
      <c r="CC4" s="5"/>
      <c r="CD4" s="5"/>
      <c r="CE4" s="6">
        <f>AVERAGE(CE2:CE2)</f>
        <v>3</v>
      </c>
      <c r="CF4" s="6">
        <f>AVERAGE(CF2:CF3)</f>
        <v>186</v>
      </c>
      <c r="CG4" s="5"/>
      <c r="CH4" s="5"/>
      <c r="CI4" s="6">
        <f>AVERAGE(CI2:CI2)</f>
        <v>1</v>
      </c>
      <c r="CJ4" s="6">
        <f>AVERAGE(CJ2:CJ2)</f>
        <v>47</v>
      </c>
      <c r="CK4" s="5"/>
      <c r="CL4" s="5"/>
      <c r="CM4" s="6" t="e">
        <f>AVERAGE(CM2:CM2)</f>
        <v>#DIV/0!</v>
      </c>
      <c r="CN4" s="6" t="e">
        <f>AVERAGE(CN2:CN2)</f>
        <v>#DIV/0!</v>
      </c>
      <c r="CO4" s="5"/>
      <c r="CP4" s="5"/>
      <c r="CQ4" s="5"/>
      <c r="CR4" s="6">
        <f>AVERAGE(CR2:CR2)</f>
        <v>3</v>
      </c>
      <c r="CS4" s="6">
        <f>AVERAGE(CS2:CS2)</f>
        <v>161</v>
      </c>
      <c r="CT4" s="5"/>
      <c r="CU4" s="5"/>
      <c r="CV4" s="5"/>
      <c r="CW4" s="6">
        <f>AVERAGE(CW2:CW2)</f>
        <v>3</v>
      </c>
      <c r="CX4" s="6">
        <f>AVERAGE(CX2:CX2)</f>
        <v>303</v>
      </c>
      <c r="CY4" s="5"/>
      <c r="CZ4" s="5"/>
      <c r="DA4" s="5"/>
      <c r="DB4" s="6">
        <f>AVERAGE(DB2:DB2)</f>
        <v>5</v>
      </c>
      <c r="DC4" s="6">
        <f>AVERAGE(DC2:DC2)</f>
        <v>60</v>
      </c>
      <c r="DD4" s="5"/>
      <c r="DE4" s="5"/>
      <c r="DF4" s="5"/>
      <c r="DG4" s="5"/>
      <c r="DH4" s="5"/>
      <c r="DI4" s="5"/>
      <c r="DJ4" s="5"/>
      <c r="DK4" s="5"/>
      <c r="DL4" s="5"/>
      <c r="DM4" s="5"/>
      <c r="DN4" s="5"/>
      <c r="DO4" s="5"/>
      <c r="DP4" s="5"/>
      <c r="DQ4" s="5"/>
      <c r="DR4" s="5"/>
      <c r="DS4" s="5"/>
      <c r="DT4" s="5"/>
      <c r="DU4" s="5"/>
      <c r="DV4" s="6">
        <f>AVERAGE(DV2:DV2)</f>
        <v>75</v>
      </c>
      <c r="DW4" s="19"/>
    </row>
    <row r="5" spans="1:135" x14ac:dyDescent="0.25">
      <c r="A5" s="20" t="s">
        <v>457</v>
      </c>
      <c r="B5" s="7"/>
      <c r="C5" s="7">
        <f>MIN(C2:C2)</f>
        <v>11499</v>
      </c>
      <c r="D5" s="7">
        <f>MIN(D2:D2)</f>
        <v>132</v>
      </c>
      <c r="E5" s="47">
        <f>MIN(E2:E2)</f>
        <v>87.11363636363636</v>
      </c>
      <c r="F5" s="7"/>
      <c r="G5" s="7">
        <f>MIN(G2:G2)</f>
        <v>0</v>
      </c>
      <c r="H5" s="7">
        <f>MIN(H2:H2)</f>
        <v>0</v>
      </c>
      <c r="I5" s="7"/>
      <c r="J5" s="7"/>
      <c r="K5" s="7"/>
      <c r="L5" s="7"/>
      <c r="M5" s="7">
        <f>MIN(M2:M2)</f>
        <v>35</v>
      </c>
      <c r="N5" s="7">
        <f>MIN(N2:N2)</f>
        <v>63</v>
      </c>
      <c r="O5" s="7"/>
      <c r="P5" s="7"/>
      <c r="Q5" s="7"/>
      <c r="R5" s="7"/>
      <c r="S5" s="7">
        <f>MIN(S2:S2)</f>
        <v>11</v>
      </c>
      <c r="T5" s="7">
        <f>MIN(T2:T2)</f>
        <v>51</v>
      </c>
      <c r="U5" s="7"/>
      <c r="V5" s="7"/>
      <c r="W5" s="7"/>
      <c r="X5" s="7"/>
      <c r="Y5" s="7">
        <f>MIN(Y2:Y2)</f>
        <v>0</v>
      </c>
      <c r="Z5" s="7">
        <f>MIN(Z2:Z2)</f>
        <v>0</v>
      </c>
      <c r="AA5" s="7"/>
      <c r="AB5" s="7"/>
      <c r="AC5" s="7"/>
      <c r="AD5" s="7"/>
      <c r="AE5" s="7">
        <f>MIN(AE2:AE2)</f>
        <v>0</v>
      </c>
      <c r="AF5" s="7">
        <f>MIN(AF2:AF2)</f>
        <v>0</v>
      </c>
      <c r="AG5" s="7"/>
      <c r="AH5" s="7"/>
      <c r="AI5" s="7"/>
      <c r="AJ5" s="7"/>
      <c r="AK5" s="7"/>
      <c r="AL5" s="7"/>
      <c r="AM5" s="7"/>
      <c r="AN5" s="7"/>
      <c r="AO5" s="7">
        <f>MIN(AO2:AO2)</f>
        <v>4</v>
      </c>
      <c r="AP5" s="7">
        <f>MIN(AP2:AP2)</f>
        <v>244</v>
      </c>
      <c r="AQ5" s="7"/>
      <c r="AR5" s="7"/>
      <c r="AS5" s="7"/>
      <c r="AT5" s="7"/>
      <c r="AU5" s="7"/>
      <c r="AV5" s="7"/>
      <c r="AW5" s="7"/>
      <c r="AX5" s="7"/>
      <c r="AY5" s="7"/>
      <c r="AZ5" s="7"/>
      <c r="BA5" s="7"/>
      <c r="BB5" s="7">
        <f>MIN(BB2:BB2)</f>
        <v>4</v>
      </c>
      <c r="BC5" s="7">
        <f>MIN(BC2:BC2)</f>
        <v>63</v>
      </c>
      <c r="BD5" s="7"/>
      <c r="BE5" s="7"/>
      <c r="BF5" s="7">
        <f>MIN(BF2:BF2)</f>
        <v>7</v>
      </c>
      <c r="BG5" s="7">
        <f>MIN(BG2:BG2)</f>
        <v>49</v>
      </c>
      <c r="BH5" s="7"/>
      <c r="BI5" s="7"/>
      <c r="BJ5" s="7">
        <f>MIN(BJ2:BJ2)</f>
        <v>1</v>
      </c>
      <c r="BK5" s="7">
        <f>MIN(BK2:BK2)</f>
        <v>40</v>
      </c>
      <c r="BL5" s="7"/>
      <c r="BM5" s="7"/>
      <c r="BN5" s="7">
        <f>MIN(BN2:BN2)</f>
        <v>6</v>
      </c>
      <c r="BO5" s="7">
        <f>MIN(BO2:BO2)</f>
        <v>44</v>
      </c>
      <c r="BP5" s="7"/>
      <c r="BQ5" s="7"/>
      <c r="BR5" s="7"/>
      <c r="BS5" s="7"/>
      <c r="BT5" s="7"/>
      <c r="BU5" s="7"/>
      <c r="BV5" s="7"/>
      <c r="BW5" s="7">
        <f>MIN(BW2:BW2)</f>
        <v>4</v>
      </c>
      <c r="BX5" s="7">
        <f>MIN(BX2:BX2)</f>
        <v>60</v>
      </c>
      <c r="BY5" s="7"/>
      <c r="BZ5" s="7"/>
      <c r="CA5" s="7">
        <f>MIN(CA2:CA2)</f>
        <v>6</v>
      </c>
      <c r="CB5" s="7">
        <f>MIN(CB2:CB2)</f>
        <v>65</v>
      </c>
      <c r="CC5" s="7"/>
      <c r="CD5" s="7"/>
      <c r="CE5" s="7">
        <f>MIN(CE2:CE2)</f>
        <v>3</v>
      </c>
      <c r="CF5" s="7">
        <f>MIN(CF2:CF2)</f>
        <v>186</v>
      </c>
      <c r="CG5" s="7"/>
      <c r="CH5" s="7"/>
      <c r="CI5" s="7">
        <f>MIN(CI2:CI2)</f>
        <v>1</v>
      </c>
      <c r="CJ5" s="7">
        <f>MIN(CJ2:CJ2)</f>
        <v>47</v>
      </c>
      <c r="CK5" s="7"/>
      <c r="CL5" s="7"/>
      <c r="CM5" s="7">
        <f>MIN(CM2:CM2)</f>
        <v>0</v>
      </c>
      <c r="CN5" s="7">
        <f>MIN(CN2:CN2)</f>
        <v>0</v>
      </c>
      <c r="CO5" s="7"/>
      <c r="CP5" s="7"/>
      <c r="CQ5" s="7"/>
      <c r="CR5" s="7">
        <f>MIN(CR2:CR2)</f>
        <v>3</v>
      </c>
      <c r="CS5" s="7">
        <f>MIN(CS2:CS2)</f>
        <v>161</v>
      </c>
      <c r="CT5" s="7"/>
      <c r="CU5" s="7"/>
      <c r="CV5" s="7"/>
      <c r="CW5" s="7">
        <f>MIN(CW2:CW2)</f>
        <v>3</v>
      </c>
      <c r="CX5" s="7">
        <f>MIN(CX2:CX2)</f>
        <v>303</v>
      </c>
      <c r="CY5" s="7"/>
      <c r="CZ5" s="7"/>
      <c r="DA5" s="7"/>
      <c r="DB5" s="7">
        <f>MIN(DB2:DB2)</f>
        <v>5</v>
      </c>
      <c r="DC5" s="7">
        <f>MIN(DC2:DC2)</f>
        <v>60</v>
      </c>
      <c r="DD5" s="7"/>
      <c r="DE5" s="7"/>
      <c r="DF5" s="7"/>
      <c r="DG5" s="7"/>
      <c r="DH5" s="7"/>
      <c r="DI5" s="7"/>
      <c r="DJ5" s="7"/>
      <c r="DK5" s="7"/>
      <c r="DL5" s="7"/>
      <c r="DM5" s="7"/>
      <c r="DN5" s="7"/>
      <c r="DO5" s="7"/>
      <c r="DP5" s="7"/>
      <c r="DQ5" s="7"/>
      <c r="DR5" s="7"/>
      <c r="DS5" s="7"/>
      <c r="DT5" s="7"/>
      <c r="DU5" s="7"/>
      <c r="DV5" s="7">
        <f>MIN(DV2:DV2)</f>
        <v>75</v>
      </c>
      <c r="DW5" s="21"/>
    </row>
    <row r="6" spans="1:135" x14ac:dyDescent="0.25">
      <c r="A6" s="22" t="s">
        <v>458</v>
      </c>
      <c r="B6" s="8"/>
      <c r="C6" s="8">
        <f>LARGE(C2:C2,1)</f>
        <v>11499</v>
      </c>
      <c r="D6" s="8">
        <f>LARGE(D2:D2,1)</f>
        <v>132</v>
      </c>
      <c r="E6" s="48">
        <f>LARGE(E2:E2,1)</f>
        <v>87.11363636363636</v>
      </c>
      <c r="F6" s="8"/>
      <c r="G6" s="8" t="e">
        <f>LARGE(G2:G2,1)</f>
        <v>#NUM!</v>
      </c>
      <c r="H6" s="8" t="e">
        <f>LARGE(H2:H2,1)</f>
        <v>#NUM!</v>
      </c>
      <c r="I6" s="8"/>
      <c r="J6" s="8"/>
      <c r="K6" s="8"/>
      <c r="L6" s="8"/>
      <c r="M6" s="8">
        <f>LARGE(M2:M2,1)</f>
        <v>35</v>
      </c>
      <c r="N6" s="8">
        <f>LARGE(N2:N2,1)</f>
        <v>63</v>
      </c>
      <c r="O6" s="8"/>
      <c r="P6" s="8"/>
      <c r="Q6" s="8"/>
      <c r="R6" s="8"/>
      <c r="S6" s="8">
        <f>LARGE(S2:S2,1)</f>
        <v>11</v>
      </c>
      <c r="T6" s="8">
        <f>LARGE(T2:T2,1)</f>
        <v>51</v>
      </c>
      <c r="U6" s="8"/>
      <c r="V6" s="8"/>
      <c r="W6" s="8"/>
      <c r="X6" s="8"/>
      <c r="Y6" s="8" t="e">
        <f>LARGE(Y2:Y2,1)</f>
        <v>#NUM!</v>
      </c>
      <c r="Z6" s="8" t="e">
        <f>LARGE(Z2:Z2,1)</f>
        <v>#NUM!</v>
      </c>
      <c r="AA6" s="8"/>
      <c r="AB6" s="8"/>
      <c r="AC6" s="8"/>
      <c r="AD6" s="8"/>
      <c r="AE6" s="8" t="e">
        <f>LARGE(AE2:AE2,1)</f>
        <v>#NUM!</v>
      </c>
      <c r="AF6" s="8" t="e">
        <f>LARGE(AF2:AF2,1)</f>
        <v>#NUM!</v>
      </c>
      <c r="AG6" s="8"/>
      <c r="AH6" s="8"/>
      <c r="AI6" s="8"/>
      <c r="AJ6" s="8"/>
      <c r="AK6" s="8"/>
      <c r="AL6" s="8"/>
      <c r="AM6" s="8"/>
      <c r="AN6" s="8"/>
      <c r="AO6" s="8">
        <f>LARGE(AO2:AO2,1)</f>
        <v>4</v>
      </c>
      <c r="AP6" s="8">
        <f>LARGE(AP2:AP2,1)</f>
        <v>244</v>
      </c>
      <c r="AQ6" s="8"/>
      <c r="AR6" s="8"/>
      <c r="AS6" s="8"/>
      <c r="AT6" s="8"/>
      <c r="AU6" s="8"/>
      <c r="AV6" s="8"/>
      <c r="AW6" s="8"/>
      <c r="AX6" s="8"/>
      <c r="AY6" s="8"/>
      <c r="AZ6" s="8"/>
      <c r="BA6" s="8"/>
      <c r="BB6" s="8">
        <f>LARGE(BB2:BB2,1)</f>
        <v>4</v>
      </c>
      <c r="BC6" s="8">
        <f>LARGE(BC2:BC2,1)</f>
        <v>63</v>
      </c>
      <c r="BD6" s="8"/>
      <c r="BE6" s="8"/>
      <c r="BF6" s="8">
        <f>LARGE(BF2:BF2,1)</f>
        <v>7</v>
      </c>
      <c r="BG6" s="8">
        <f>LARGE(BG2:BG2,1)</f>
        <v>49</v>
      </c>
      <c r="BH6" s="8"/>
      <c r="BI6" s="8"/>
      <c r="BJ6" s="8">
        <f>LARGE(BJ2:BJ2,1)</f>
        <v>1</v>
      </c>
      <c r="BK6" s="8">
        <f>LARGE(BK2:BK2,1)</f>
        <v>40</v>
      </c>
      <c r="BL6" s="8"/>
      <c r="BM6" s="8"/>
      <c r="BN6" s="8">
        <f>LARGE(BN2:BN2,1)</f>
        <v>6</v>
      </c>
      <c r="BO6" s="8">
        <f>LARGE(BO2:BO2,1)</f>
        <v>44</v>
      </c>
      <c r="BP6" s="8"/>
      <c r="BQ6" s="8"/>
      <c r="BR6" s="8"/>
      <c r="BS6" s="8"/>
      <c r="BT6" s="8"/>
      <c r="BU6" s="8"/>
      <c r="BV6" s="8"/>
      <c r="BW6" s="8">
        <f>LARGE(BW2:BW2,1)</f>
        <v>4</v>
      </c>
      <c r="BX6" s="8">
        <f>LARGE(BX2:BX2,1)</f>
        <v>60</v>
      </c>
      <c r="BY6" s="8"/>
      <c r="BZ6" s="8"/>
      <c r="CA6" s="8">
        <f>LARGE(CA2:CA2,1)</f>
        <v>6</v>
      </c>
      <c r="CB6" s="8">
        <f>LARGE(CB2:CB2,1)</f>
        <v>65</v>
      </c>
      <c r="CC6" s="8"/>
      <c r="CD6" s="8"/>
      <c r="CE6" s="8">
        <f>LARGE(CE2:CE2,1)</f>
        <v>3</v>
      </c>
      <c r="CF6" s="8">
        <f>LARGE(CF2:CF2,1)</f>
        <v>186</v>
      </c>
      <c r="CG6" s="8"/>
      <c r="CH6" s="8"/>
      <c r="CI6" s="8">
        <f>LARGE(CI2:CI2,1)</f>
        <v>1</v>
      </c>
      <c r="CJ6" s="8">
        <f>LARGE(CJ2:CJ2,1)</f>
        <v>47</v>
      </c>
      <c r="CK6" s="8"/>
      <c r="CL6" s="8"/>
      <c r="CM6" s="8" t="e">
        <f>LARGE(CM2:CM2,1)</f>
        <v>#NUM!</v>
      </c>
      <c r="CN6" s="8" t="e">
        <f>LARGE(CN2:CN2,1)</f>
        <v>#NUM!</v>
      </c>
      <c r="CO6" s="8"/>
      <c r="CP6" s="8"/>
      <c r="CQ6" s="8"/>
      <c r="CR6" s="8">
        <f>LARGE(CR2:CR2,1)</f>
        <v>3</v>
      </c>
      <c r="CS6" s="8">
        <f>LARGE(CS2:CS2,1)</f>
        <v>161</v>
      </c>
      <c r="CT6" s="8"/>
      <c r="CU6" s="8"/>
      <c r="CV6" s="8"/>
      <c r="CW6" s="8">
        <f>LARGE(CW2:CW2,1)</f>
        <v>3</v>
      </c>
      <c r="CX6" s="8">
        <f>LARGE(CX2:CX2,1)</f>
        <v>303</v>
      </c>
      <c r="CY6" s="8"/>
      <c r="CZ6" s="8"/>
      <c r="DA6" s="8"/>
      <c r="DB6" s="8">
        <f>LARGE(DB2:DB2,1)</f>
        <v>5</v>
      </c>
      <c r="DC6" s="8">
        <f>LARGE(DC2:DC2,1)</f>
        <v>60</v>
      </c>
      <c r="DD6" s="8"/>
      <c r="DE6" s="8"/>
      <c r="DF6" s="8"/>
      <c r="DG6" s="8"/>
      <c r="DH6" s="8"/>
      <c r="DI6" s="8"/>
      <c r="DJ6" s="8"/>
      <c r="DK6" s="8"/>
      <c r="DL6" s="8"/>
      <c r="DM6" s="8"/>
      <c r="DN6" s="8"/>
      <c r="DO6" s="8"/>
      <c r="DP6" s="8"/>
      <c r="DQ6" s="8"/>
      <c r="DR6" s="8"/>
      <c r="DS6" s="8"/>
      <c r="DT6" s="8"/>
      <c r="DU6" s="8"/>
      <c r="DV6" s="8">
        <f>LARGE(DV2:DV2,1)</f>
        <v>75</v>
      </c>
      <c r="DW6" s="23"/>
    </row>
    <row r="7" spans="1:135" x14ac:dyDescent="0.25">
      <c r="A7" s="24" t="s">
        <v>459</v>
      </c>
      <c r="B7" s="9"/>
      <c r="C7" s="9"/>
      <c r="D7" s="9"/>
      <c r="E7" s="9"/>
      <c r="F7" s="9">
        <f>COUNTIF(F2:F2,"yes")</f>
        <v>0</v>
      </c>
      <c r="G7" s="9"/>
      <c r="H7" s="9"/>
      <c r="I7" s="9"/>
      <c r="J7" s="9"/>
      <c r="K7" s="9"/>
      <c r="L7" s="9">
        <f>COUNTIF(L2:L2,"yes")</f>
        <v>1</v>
      </c>
      <c r="M7" s="9"/>
      <c r="N7" s="9"/>
      <c r="O7" s="9"/>
      <c r="P7" s="9"/>
      <c r="Q7" s="9"/>
      <c r="R7" s="9">
        <f>COUNTIF(R2:R2,"yes")</f>
        <v>1</v>
      </c>
      <c r="S7" s="9"/>
      <c r="T7" s="9"/>
      <c r="U7" s="9"/>
      <c r="V7" s="9"/>
      <c r="W7" s="9"/>
      <c r="X7" s="9">
        <f>COUNTIF(X2:X2,"yes")</f>
        <v>0</v>
      </c>
      <c r="Y7" s="9"/>
      <c r="Z7" s="9"/>
      <c r="AA7" s="9"/>
      <c r="AB7" s="9"/>
      <c r="AC7" s="9"/>
      <c r="AD7" s="9">
        <f>COUNTIF(AD2:AD2,"yes")</f>
        <v>0</v>
      </c>
      <c r="AE7" s="9"/>
      <c r="AF7" s="9"/>
      <c r="AG7" s="9"/>
      <c r="AH7" s="9"/>
      <c r="AI7" s="9"/>
      <c r="AJ7" s="9"/>
      <c r="AK7" s="9"/>
      <c r="AL7" s="9"/>
      <c r="AM7" s="9"/>
      <c r="AN7" s="9">
        <f>COUNTIF(AN2:AN2,"yes")</f>
        <v>1</v>
      </c>
      <c r="AO7" s="9"/>
      <c r="AP7" s="9"/>
      <c r="AQ7" s="9"/>
      <c r="AR7" s="9"/>
      <c r="AS7" s="9"/>
      <c r="AT7" s="9"/>
      <c r="AU7" s="9"/>
      <c r="AV7" s="9"/>
      <c r="AW7" s="9"/>
      <c r="AX7" s="9"/>
      <c r="AY7" s="9"/>
      <c r="AZ7" s="9">
        <f>COUNTIF(AZ2:AZ2,"yes")</f>
        <v>1</v>
      </c>
      <c r="BA7" s="9">
        <f>COUNTIF(BA2:BA2,"yes")</f>
        <v>1</v>
      </c>
      <c r="BB7" s="9"/>
      <c r="BC7" s="9"/>
      <c r="BD7" s="9"/>
      <c r="BE7" s="9">
        <f>COUNTIF(BE2:BE2,"yes")</f>
        <v>1</v>
      </c>
      <c r="BF7" s="9"/>
      <c r="BG7" s="9"/>
      <c r="BH7" s="9"/>
      <c r="BI7" s="9">
        <f>COUNTIF(BI2:BI2,"yes")</f>
        <v>1</v>
      </c>
      <c r="BJ7" s="9"/>
      <c r="BK7" s="9"/>
      <c r="BL7" s="9"/>
      <c r="BM7" s="9">
        <f>COUNTIF(BM2:BM2,"yes")</f>
        <v>1</v>
      </c>
      <c r="BN7" s="9"/>
      <c r="BO7" s="9"/>
      <c r="BP7" s="9"/>
      <c r="BQ7" s="9">
        <f>COUNTIF(BQ2:BQ2,"yes")</f>
        <v>1</v>
      </c>
      <c r="BR7" s="9"/>
      <c r="BS7" s="9"/>
      <c r="BT7" s="9"/>
      <c r="BU7" s="9"/>
      <c r="BV7" s="9">
        <f>COUNTIF(BV2:BV2,"yes")</f>
        <v>1</v>
      </c>
      <c r="BW7" s="9"/>
      <c r="BX7" s="9"/>
      <c r="BY7" s="9"/>
      <c r="BZ7" s="9">
        <f>COUNTIF(BZ2:BZ2,"yes")</f>
        <v>1</v>
      </c>
      <c r="CA7" s="9"/>
      <c r="CB7" s="9"/>
      <c r="CC7" s="9"/>
      <c r="CD7" s="9">
        <f>COUNTIF(CD2:CD2,"yes")</f>
        <v>1</v>
      </c>
      <c r="CE7" s="9"/>
      <c r="CF7" s="9"/>
      <c r="CG7" s="9"/>
      <c r="CH7" s="9">
        <f>COUNTIF(CH2:CH2,"yes")</f>
        <v>1</v>
      </c>
      <c r="CI7" s="9"/>
      <c r="CJ7" s="9"/>
      <c r="CK7" s="9"/>
      <c r="CL7" s="9">
        <f>COUNTIF(CL2:CL2,"yes")</f>
        <v>0</v>
      </c>
      <c r="CM7" s="9"/>
      <c r="CN7" s="9"/>
      <c r="CO7" s="9"/>
      <c r="CP7" s="9">
        <f>COUNTIF(CP2:CP2,"yes")</f>
        <v>1</v>
      </c>
      <c r="CQ7" s="9"/>
      <c r="CR7" s="9"/>
      <c r="CS7" s="9"/>
      <c r="CT7" s="9"/>
      <c r="CU7" s="9">
        <f>COUNTIF(CU2:CU2,"yes")</f>
        <v>1</v>
      </c>
      <c r="CV7" s="9"/>
      <c r="CW7" s="9"/>
      <c r="CX7" s="9"/>
      <c r="CY7" s="9"/>
      <c r="CZ7" s="9">
        <f>COUNTIF(CZ2:CZ2,"yes")</f>
        <v>1</v>
      </c>
      <c r="DA7" s="9"/>
      <c r="DB7" s="9"/>
      <c r="DC7" s="9"/>
      <c r="DD7" s="9"/>
      <c r="DE7" s="9">
        <f>COUNTIF(DE2:DE2,"arrest*")</f>
        <v>1</v>
      </c>
      <c r="DF7" s="9">
        <f>COUNTIF(DF2:DF2,"Attending*")</f>
        <v>0</v>
      </c>
      <c r="DG7" s="9">
        <f>COUNTIF(DG2:DG2,"computing*")</f>
        <v>0</v>
      </c>
      <c r="DH7" s="9">
        <f>COUNTIF(DH2:DH2,"courthouse*")</f>
        <v>0</v>
      </c>
      <c r="DI7" s="9">
        <f>COUNTIF(DI2:DI2,"CRN*")</f>
        <v>0</v>
      </c>
      <c r="DJ7" s="9">
        <f>COUNTIF(DJ2:DJ2,"Departmental*")</f>
        <v>1</v>
      </c>
      <c r="DK7" s="9">
        <f>COUNTIF(DK2:DK2,"DNA*")</f>
        <v>1</v>
      </c>
      <c r="DL7" s="9">
        <f>COUNTIF(DL2:DL2,"Drug*")</f>
        <v>1</v>
      </c>
      <c r="DM7" s="9">
        <f>COUNTIF(DM2:DM2,"Duty*")</f>
        <v>1</v>
      </c>
      <c r="DN7" s="9">
        <f>COUNTIF(DN2:DN2,"Facilitating*")</f>
        <v>0</v>
      </c>
      <c r="DO7" s="9">
        <f>COUNTIF(DO2:DO2,"Intakes*")</f>
        <v>1</v>
      </c>
      <c r="DP7" s="9">
        <f>COUNTIF(DP2:DP2,"Office*")</f>
        <v>0</v>
      </c>
      <c r="DQ7" s="9">
        <f>COUNTIF(DQ2:DQ2,"Parole*")</f>
        <v>0</v>
      </c>
      <c r="DR7" s="9">
        <f>COUNTIF(DR2:DR2,"Sorna*")</f>
        <v>1</v>
      </c>
      <c r="DS7" s="9">
        <f>COUNTIF(DS2:DS2,"Transports*")</f>
        <v>0</v>
      </c>
      <c r="DT7" s="9">
        <f>COUNTIF(DT2:DT2,"Writing*")</f>
        <v>0</v>
      </c>
      <c r="DU7" s="9"/>
      <c r="DV7" s="9"/>
      <c r="DW7" s="25"/>
    </row>
    <row r="8" spans="1:135" x14ac:dyDescent="0.25">
      <c r="A8" s="26" t="s">
        <v>460</v>
      </c>
      <c r="B8" s="10"/>
      <c r="C8" s="10"/>
      <c r="D8" s="10"/>
      <c r="E8" s="10"/>
      <c r="F8" s="10">
        <f>COUNTIF(F2:F2,"no")</f>
        <v>1</v>
      </c>
      <c r="G8" s="10"/>
      <c r="H8" s="10"/>
      <c r="I8" s="10"/>
      <c r="J8" s="10"/>
      <c r="K8" s="10"/>
      <c r="L8" s="10">
        <f>COUNTIF(L2:L2,"no")</f>
        <v>0</v>
      </c>
      <c r="M8" s="10"/>
      <c r="N8" s="10"/>
      <c r="O8" s="10"/>
      <c r="P8" s="10"/>
      <c r="Q8" s="10"/>
      <c r="R8" s="10">
        <f>COUNTIF(R2:R2,"no")</f>
        <v>0</v>
      </c>
      <c r="S8" s="10"/>
      <c r="T8" s="10"/>
      <c r="U8" s="10"/>
      <c r="V8" s="10"/>
      <c r="W8" s="10"/>
      <c r="X8" s="10">
        <f>COUNTIF(X2:X2,"no")</f>
        <v>1</v>
      </c>
      <c r="Y8" s="10"/>
      <c r="Z8" s="10"/>
      <c r="AA8" s="10"/>
      <c r="AB8" s="10"/>
      <c r="AC8" s="10"/>
      <c r="AD8" s="10">
        <f>COUNTIF(AD2:AD2,"no")</f>
        <v>1</v>
      </c>
      <c r="AE8" s="10"/>
      <c r="AF8" s="10"/>
      <c r="AG8" s="10"/>
      <c r="AH8" s="10"/>
      <c r="AI8" s="10"/>
      <c r="AJ8" s="10"/>
      <c r="AK8" s="10"/>
      <c r="AL8" s="10"/>
      <c r="AM8" s="10"/>
      <c r="AN8" s="10">
        <f>COUNTIF(AN2:AN2,"no")</f>
        <v>0</v>
      </c>
      <c r="AO8" s="10"/>
      <c r="AP8" s="10"/>
      <c r="AQ8" s="10"/>
      <c r="AR8" s="10"/>
      <c r="AS8" s="10"/>
      <c r="AT8" s="10"/>
      <c r="AU8" s="10"/>
      <c r="AV8" s="10"/>
      <c r="AW8" s="10"/>
      <c r="AX8" s="10"/>
      <c r="AY8" s="10"/>
      <c r="AZ8" s="10">
        <f>COUNTIF(AZ2:AZ2,"no")</f>
        <v>0</v>
      </c>
      <c r="BA8" s="10">
        <f>COUNTIF(BA2:BA2,"no")</f>
        <v>0</v>
      </c>
      <c r="BB8" s="10"/>
      <c r="BC8" s="10"/>
      <c r="BD8" s="10"/>
      <c r="BE8" s="10">
        <f>COUNTIF(BE2:BE2,"no")</f>
        <v>0</v>
      </c>
      <c r="BF8" s="10"/>
      <c r="BG8" s="10"/>
      <c r="BH8" s="10"/>
      <c r="BI8" s="10">
        <f>COUNTIF(BI2:BI2,"no")</f>
        <v>0</v>
      </c>
      <c r="BJ8" s="10"/>
      <c r="BK8" s="10"/>
      <c r="BL8" s="10"/>
      <c r="BM8" s="10">
        <f>COUNTIF(BM2:BM2,"no")</f>
        <v>0</v>
      </c>
      <c r="BN8" s="10"/>
      <c r="BO8" s="10"/>
      <c r="BP8" s="10"/>
      <c r="BQ8" s="10">
        <f>COUNTIF(BQ2:BQ2,"no")</f>
        <v>0</v>
      </c>
      <c r="BR8" s="10"/>
      <c r="BS8" s="10"/>
      <c r="BT8" s="10"/>
      <c r="BU8" s="10"/>
      <c r="BV8" s="10">
        <f>COUNTIF(BV2:BV2,"no")</f>
        <v>0</v>
      </c>
      <c r="BW8" s="10"/>
      <c r="BX8" s="10"/>
      <c r="BY8" s="10"/>
      <c r="BZ8" s="10">
        <f>COUNTIF(BZ2:BZ2,"no")</f>
        <v>0</v>
      </c>
      <c r="CA8" s="10"/>
      <c r="CB8" s="10"/>
      <c r="CC8" s="10"/>
      <c r="CD8" s="10">
        <f>COUNTIF(CD2:CD2,"no")</f>
        <v>0</v>
      </c>
      <c r="CE8" s="10"/>
      <c r="CF8" s="10"/>
      <c r="CG8" s="10"/>
      <c r="CH8" s="10">
        <f>COUNTIF(CH2:CH2,"no")</f>
        <v>0</v>
      </c>
      <c r="CI8" s="10"/>
      <c r="CJ8" s="10"/>
      <c r="CK8" s="10"/>
      <c r="CL8" s="10">
        <f>COUNTIF(CL2:CL2,"no")</f>
        <v>1</v>
      </c>
      <c r="CM8" s="10"/>
      <c r="CN8" s="10"/>
      <c r="CO8" s="10"/>
      <c r="CP8" s="10">
        <f>COUNTIF(CP2:CP2,"no")</f>
        <v>0</v>
      </c>
      <c r="CQ8" s="10"/>
      <c r="CR8" s="10"/>
      <c r="CS8" s="10"/>
      <c r="CT8" s="10"/>
      <c r="CU8" s="10">
        <f>COUNTIF(CU2:CU2,"no")</f>
        <v>0</v>
      </c>
      <c r="CV8" s="10"/>
      <c r="CW8" s="10"/>
      <c r="CX8" s="10"/>
      <c r="CY8" s="10"/>
      <c r="CZ8" s="10">
        <f>COUNTIF(CZ2:CZ2,"no")</f>
        <v>0</v>
      </c>
      <c r="DA8" s="10"/>
      <c r="DB8" s="10"/>
      <c r="DC8" s="10"/>
      <c r="DD8" s="10"/>
      <c r="DE8" s="10">
        <v>65</v>
      </c>
      <c r="DF8" s="10">
        <v>65</v>
      </c>
      <c r="DG8" s="10">
        <v>65</v>
      </c>
      <c r="DH8" s="10">
        <v>65</v>
      </c>
      <c r="DI8" s="10">
        <v>65</v>
      </c>
      <c r="DJ8" s="10">
        <v>65</v>
      </c>
      <c r="DK8" s="10">
        <v>65</v>
      </c>
      <c r="DL8" s="10">
        <v>65</v>
      </c>
      <c r="DM8" s="10">
        <v>65</v>
      </c>
      <c r="DN8" s="10">
        <v>65</v>
      </c>
      <c r="DO8" s="10">
        <v>65</v>
      </c>
      <c r="DP8" s="10">
        <v>65</v>
      </c>
      <c r="DQ8" s="10">
        <v>65</v>
      </c>
      <c r="DR8" s="10">
        <v>65</v>
      </c>
      <c r="DS8" s="10">
        <v>65</v>
      </c>
      <c r="DT8" s="10">
        <v>65</v>
      </c>
      <c r="DU8" s="10"/>
      <c r="DV8" s="10"/>
      <c r="DW8" s="27"/>
    </row>
    <row r="9" spans="1:135" x14ac:dyDescent="0.25">
      <c r="A9" s="28" t="s">
        <v>473</v>
      </c>
      <c r="B9" s="11"/>
      <c r="C9" s="11"/>
      <c r="D9" s="11"/>
      <c r="E9" s="11"/>
      <c r="F9" s="11">
        <f>F7/(F7+F8)</f>
        <v>0</v>
      </c>
      <c r="G9" s="11"/>
      <c r="H9" s="11"/>
      <c r="I9" s="11"/>
      <c r="J9" s="11"/>
      <c r="K9" s="11"/>
      <c r="L9" s="11">
        <f>L7/(L7+L8)</f>
        <v>1</v>
      </c>
      <c r="M9" s="11"/>
      <c r="N9" s="11"/>
      <c r="O9" s="11"/>
      <c r="P9" s="11"/>
      <c r="Q9" s="11"/>
      <c r="R9" s="11">
        <f>R7/(R7+R8)</f>
        <v>1</v>
      </c>
      <c r="S9" s="11"/>
      <c r="T9" s="11"/>
      <c r="U9" s="11"/>
      <c r="V9" s="11"/>
      <c r="W9" s="11"/>
      <c r="X9" s="11">
        <f>X7/(X7+X8)</f>
        <v>0</v>
      </c>
      <c r="Y9" s="11"/>
      <c r="Z9" s="11"/>
      <c r="AA9" s="11"/>
      <c r="AB9" s="11"/>
      <c r="AC9" s="11"/>
      <c r="AD9" s="11">
        <f>AD7/(AD7+AD8)</f>
        <v>0</v>
      </c>
      <c r="AE9" s="11"/>
      <c r="AF9" s="11"/>
      <c r="AG9" s="11"/>
      <c r="AH9" s="11"/>
      <c r="AI9" s="11"/>
      <c r="AJ9" s="11"/>
      <c r="AK9" s="11"/>
      <c r="AL9" s="11"/>
      <c r="AM9" s="11"/>
      <c r="AN9" s="11">
        <f>AN7/(AN7+AN8)</f>
        <v>1</v>
      </c>
      <c r="AO9" s="11"/>
      <c r="AP9" s="11"/>
      <c r="AQ9" s="11"/>
      <c r="AR9" s="11"/>
      <c r="AS9" s="11"/>
      <c r="AT9" s="11"/>
      <c r="AU9" s="11"/>
      <c r="AV9" s="11"/>
      <c r="AW9" s="11"/>
      <c r="AX9" s="11"/>
      <c r="AY9" s="11"/>
      <c r="AZ9" s="11">
        <f>AZ7/(AZ7+AZ8)</f>
        <v>1</v>
      </c>
      <c r="BA9" s="11">
        <f>BA7/(BA7+BA8)</f>
        <v>1</v>
      </c>
      <c r="BB9" s="11"/>
      <c r="BC9" s="11"/>
      <c r="BD9" s="11"/>
      <c r="BE9" s="11">
        <f>BE7/(BE7+BE8)</f>
        <v>1</v>
      </c>
      <c r="BF9" s="11"/>
      <c r="BG9" s="11"/>
      <c r="BH9" s="11"/>
      <c r="BI9" s="11">
        <f>BI7/(BI7+BI8)</f>
        <v>1</v>
      </c>
      <c r="BJ9" s="11"/>
      <c r="BK9" s="11"/>
      <c r="BL9" s="11"/>
      <c r="BM9" s="11">
        <f>BM7/(BM7+BM8)</f>
        <v>1</v>
      </c>
      <c r="BN9" s="11"/>
      <c r="BO9" s="11"/>
      <c r="BP9" s="11"/>
      <c r="BQ9" s="11">
        <f>BQ7/(BQ7+BQ8)</f>
        <v>1</v>
      </c>
      <c r="BR9" s="11"/>
      <c r="BS9" s="11"/>
      <c r="BT9" s="11"/>
      <c r="BU9" s="11"/>
      <c r="BV9" s="11">
        <f>BV7/(BV7+BV8)</f>
        <v>1</v>
      </c>
      <c r="BW9" s="11"/>
      <c r="BX9" s="11"/>
      <c r="BY9" s="11"/>
      <c r="BZ9" s="11">
        <f>BZ7/(BZ7+BZ8)</f>
        <v>1</v>
      </c>
      <c r="CA9" s="11"/>
      <c r="CB9" s="11"/>
      <c r="CC9" s="11"/>
      <c r="CD9" s="11">
        <f>CD7/(CD7+CD8)</f>
        <v>1</v>
      </c>
      <c r="CE9" s="11"/>
      <c r="CF9" s="11"/>
      <c r="CG9" s="11"/>
      <c r="CH9" s="11">
        <f>CH7/(CH7+CH8)</f>
        <v>1</v>
      </c>
      <c r="CI9" s="11"/>
      <c r="CJ9" s="11"/>
      <c r="CK9" s="11"/>
      <c r="CL9" s="11">
        <f>CL7/(CL7+CL8)</f>
        <v>0</v>
      </c>
      <c r="CM9" s="11"/>
      <c r="CN9" s="11"/>
      <c r="CO9" s="11"/>
      <c r="CP9" s="11">
        <f>CP7/(CP7+CP8)</f>
        <v>1</v>
      </c>
      <c r="CQ9" s="11"/>
      <c r="CR9" s="11"/>
      <c r="CS9" s="11"/>
      <c r="CT9" s="11"/>
      <c r="CU9" s="11">
        <f>CU7/(CU7+CU8)</f>
        <v>1</v>
      </c>
      <c r="CV9" s="11"/>
      <c r="CW9" s="11"/>
      <c r="CX9" s="11"/>
      <c r="CY9" s="11"/>
      <c r="CZ9" s="11">
        <f>CZ7/(CZ7+CZ8)</f>
        <v>1</v>
      </c>
      <c r="DA9" s="11"/>
      <c r="DB9" s="11"/>
      <c r="DC9" s="11"/>
      <c r="DD9" s="11"/>
      <c r="DE9" s="11">
        <f t="shared" ref="DE9:DT9" si="2">DE7/(DE7+DE8)</f>
        <v>1.5151515151515152E-2</v>
      </c>
      <c r="DF9" s="11">
        <f t="shared" si="2"/>
        <v>0</v>
      </c>
      <c r="DG9" s="11">
        <f t="shared" si="2"/>
        <v>0</v>
      </c>
      <c r="DH9" s="11">
        <f t="shared" si="2"/>
        <v>0</v>
      </c>
      <c r="DI9" s="11">
        <f t="shared" si="2"/>
        <v>0</v>
      </c>
      <c r="DJ9" s="11">
        <f t="shared" si="2"/>
        <v>1.5151515151515152E-2</v>
      </c>
      <c r="DK9" s="11">
        <f t="shared" si="2"/>
        <v>1.5151515151515152E-2</v>
      </c>
      <c r="DL9" s="11">
        <f t="shared" si="2"/>
        <v>1.5151515151515152E-2</v>
      </c>
      <c r="DM9" s="11">
        <f t="shared" si="2"/>
        <v>1.5151515151515152E-2</v>
      </c>
      <c r="DN9" s="11">
        <f t="shared" si="2"/>
        <v>0</v>
      </c>
      <c r="DO9" s="11">
        <f t="shared" si="2"/>
        <v>1.5151515151515152E-2</v>
      </c>
      <c r="DP9" s="11">
        <f t="shared" si="2"/>
        <v>0</v>
      </c>
      <c r="DQ9" s="11">
        <f t="shared" si="2"/>
        <v>0</v>
      </c>
      <c r="DR9" s="11">
        <f t="shared" si="2"/>
        <v>1.5151515151515152E-2</v>
      </c>
      <c r="DS9" s="11">
        <f t="shared" si="2"/>
        <v>0</v>
      </c>
      <c r="DT9" s="11">
        <f t="shared" si="2"/>
        <v>0</v>
      </c>
      <c r="DU9" s="11"/>
      <c r="DV9" s="11"/>
      <c r="DW9" s="29"/>
    </row>
    <row r="10" spans="1:135" ht="30" x14ac:dyDescent="0.25">
      <c r="A10" s="38" t="s">
        <v>472</v>
      </c>
      <c r="B10" s="36"/>
      <c r="C10" s="36"/>
      <c r="D10" s="36"/>
      <c r="E10" s="36"/>
      <c r="F10" s="36"/>
      <c r="G10" s="36"/>
      <c r="H10" s="12">
        <f>COUNTIF(H2:H2,"&lt;1000")</f>
        <v>0</v>
      </c>
      <c r="I10" s="36"/>
      <c r="J10" s="36"/>
      <c r="K10" s="36"/>
      <c r="L10" s="36"/>
      <c r="M10" s="36"/>
      <c r="N10" s="13">
        <f>COUNTIF(N2:N2,"&lt;50")</f>
        <v>0</v>
      </c>
      <c r="O10" s="36"/>
      <c r="P10" s="36"/>
      <c r="Q10" s="36"/>
      <c r="R10" s="36"/>
      <c r="S10" s="36"/>
      <c r="T10" s="36">
        <f>COUNTIF(T2:T2,"&lt;50")</f>
        <v>0</v>
      </c>
      <c r="U10" s="36"/>
      <c r="V10" s="36"/>
      <c r="W10" s="36"/>
      <c r="X10" s="36"/>
      <c r="Y10" s="36"/>
      <c r="Z10" s="36">
        <f>COUNTIF(Z2:Z2,"&lt;20")</f>
        <v>0</v>
      </c>
      <c r="AA10" s="36"/>
      <c r="AB10" s="36"/>
      <c r="AC10" s="36"/>
      <c r="AD10" s="36"/>
      <c r="AE10" s="36"/>
      <c r="AF10" s="36">
        <f>COUNTIF(AF2:AF2,"&lt;50")</f>
        <v>0</v>
      </c>
      <c r="AG10" s="36"/>
      <c r="AH10" s="36"/>
      <c r="AI10" s="36"/>
      <c r="AJ10" s="36"/>
      <c r="AK10" s="36"/>
      <c r="AL10" s="36"/>
      <c r="AM10" s="36"/>
      <c r="AN10" s="36"/>
      <c r="AO10" s="36"/>
      <c r="AP10" s="36">
        <f>COUNTIF(AP2:AP2,"&lt;50")</f>
        <v>0</v>
      </c>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9"/>
    </row>
    <row r="11" spans="1:135" x14ac:dyDescent="0.25">
      <c r="A11" s="38" t="s">
        <v>475</v>
      </c>
      <c r="B11" s="36"/>
      <c r="C11" s="36"/>
      <c r="D11" s="36"/>
      <c r="E11" s="36"/>
      <c r="F11" s="36"/>
      <c r="G11" s="36"/>
      <c r="H11" s="12">
        <f>COUNTA(A2:A2)</f>
        <v>1</v>
      </c>
      <c r="I11" s="36"/>
      <c r="J11" s="36"/>
      <c r="K11" s="36"/>
      <c r="L11" s="36"/>
      <c r="M11" s="36"/>
      <c r="N11" s="13">
        <f>COUNTA(A2:A2)</f>
        <v>1</v>
      </c>
      <c r="O11" s="36"/>
      <c r="P11" s="36"/>
      <c r="Q11" s="36"/>
      <c r="R11" s="36"/>
      <c r="S11" s="36"/>
      <c r="T11" s="36">
        <f>COUNTA(A2:A2)</f>
        <v>1</v>
      </c>
      <c r="U11" s="36"/>
      <c r="V11" s="36"/>
      <c r="W11" s="36"/>
      <c r="X11" s="36"/>
      <c r="Y11" s="36"/>
      <c r="Z11" s="36">
        <f>COUNTA(A2:A2)</f>
        <v>1</v>
      </c>
      <c r="AA11" s="36"/>
      <c r="AB11" s="36"/>
      <c r="AC11" s="36"/>
      <c r="AD11" s="36"/>
      <c r="AE11" s="36"/>
      <c r="AF11" s="36">
        <f>COUNTA(A2:A2)</f>
        <v>1</v>
      </c>
      <c r="AG11" s="36"/>
      <c r="AH11" s="36"/>
      <c r="AI11" s="36"/>
      <c r="AJ11" s="36"/>
      <c r="AK11" s="36"/>
      <c r="AL11" s="36"/>
      <c r="AM11" s="36"/>
      <c r="AN11" s="36"/>
      <c r="AO11" s="36"/>
      <c r="AP11" s="36">
        <f>COUNTA(A2:A2)</f>
        <v>1</v>
      </c>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9"/>
    </row>
    <row r="12" spans="1:135" ht="45.75" thickBot="1" x14ac:dyDescent="0.3">
      <c r="A12" s="40" t="s">
        <v>474</v>
      </c>
      <c r="B12" s="37"/>
      <c r="C12" s="37"/>
      <c r="D12" s="37"/>
      <c r="E12" s="37"/>
      <c r="F12" s="37"/>
      <c r="G12" s="37"/>
      <c r="H12" s="37">
        <f>H10/H11</f>
        <v>0</v>
      </c>
      <c r="I12" s="37"/>
      <c r="J12" s="37"/>
      <c r="K12" s="37"/>
      <c r="L12" s="37"/>
      <c r="M12" s="37"/>
      <c r="N12" s="37">
        <f>N10/N11</f>
        <v>0</v>
      </c>
      <c r="O12" s="37"/>
      <c r="P12" s="37"/>
      <c r="Q12" s="37"/>
      <c r="R12" s="37"/>
      <c r="S12" s="37"/>
      <c r="T12" s="37">
        <f>T10/T11</f>
        <v>0</v>
      </c>
      <c r="U12" s="37"/>
      <c r="V12" s="37"/>
      <c r="W12" s="37"/>
      <c r="X12" s="37"/>
      <c r="Y12" s="37"/>
      <c r="Z12" s="37">
        <f>Z10/Z11</f>
        <v>0</v>
      </c>
      <c r="AA12" s="37"/>
      <c r="AB12" s="37"/>
      <c r="AC12" s="37"/>
      <c r="AD12" s="37"/>
      <c r="AE12" s="37"/>
      <c r="AF12" s="37">
        <f>AF10/AF11</f>
        <v>0</v>
      </c>
      <c r="AG12" s="37"/>
      <c r="AH12" s="37"/>
      <c r="AI12" s="37"/>
      <c r="AJ12" s="37"/>
      <c r="AK12" s="37"/>
      <c r="AL12" s="37"/>
      <c r="AM12" s="37"/>
      <c r="AN12" s="37"/>
      <c r="AO12" s="37"/>
      <c r="AP12" s="37">
        <f>AP10/AP11</f>
        <v>0</v>
      </c>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41"/>
    </row>
    <row r="13" spans="1:135" x14ac:dyDescent="0.25">
      <c r="A13" t="s">
        <v>486</v>
      </c>
      <c r="E13" s="50">
        <f>MEDIAN(E2)</f>
        <v>87.11363636363636</v>
      </c>
    </row>
  </sheetData>
  <sheetProtection algorithmName="SHA-512" hashValue="lEEYWxSR9IWJU5AD+DaIJzULxoKPaBYGcrJOMZ5OV9mtTvD4C/EQvfdGV6rXU4xS6EJ2dlWNC6duQ6mZ92ZSGg==" saltValue="3Ll6N2oD0cRp1iIVMmp8y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8494-D94B-4C5E-8800-6CA06BFC3585}">
  <dimension ref="A1:EE16"/>
  <sheetViews>
    <sheetView zoomScale="89" workbookViewId="0">
      <pane xSplit="1" ySplit="1" topLeftCell="DW2"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1" bestFit="1"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4" t="s">
        <v>251</v>
      </c>
      <c r="B2" s="2" t="s">
        <v>456</v>
      </c>
      <c r="C2" s="2">
        <v>5816</v>
      </c>
      <c r="D2" s="2">
        <v>61</v>
      </c>
      <c r="E2" s="45">
        <f t="shared" ref="E2:E5" si="0">C2/D2</f>
        <v>95.344262295081961</v>
      </c>
      <c r="F2" s="2" t="s">
        <v>115</v>
      </c>
      <c r="G2" s="2">
        <v>3</v>
      </c>
      <c r="H2" s="2">
        <v>419</v>
      </c>
      <c r="I2" s="2" t="s">
        <v>96</v>
      </c>
      <c r="J2" s="2" t="s">
        <v>252</v>
      </c>
      <c r="K2" s="2"/>
      <c r="L2" s="2" t="s">
        <v>114</v>
      </c>
      <c r="M2" s="2"/>
      <c r="N2" s="2"/>
      <c r="O2" s="2"/>
      <c r="P2" s="2"/>
      <c r="Q2" s="2"/>
      <c r="R2" s="2" t="s">
        <v>114</v>
      </c>
      <c r="S2" s="2"/>
      <c r="T2" s="2"/>
      <c r="U2" s="2"/>
      <c r="V2" s="2"/>
      <c r="W2" s="2"/>
      <c r="X2" s="2" t="s">
        <v>114</v>
      </c>
      <c r="Y2" s="2"/>
      <c r="Z2" s="2"/>
      <c r="AA2" s="2"/>
      <c r="AB2" s="2"/>
      <c r="AC2" s="2"/>
      <c r="AD2" s="2" t="s">
        <v>115</v>
      </c>
      <c r="AE2" s="2">
        <v>34</v>
      </c>
      <c r="AF2" s="2">
        <v>60</v>
      </c>
      <c r="AG2" s="2" t="s">
        <v>116</v>
      </c>
      <c r="AH2" s="2"/>
      <c r="AI2" s="2" t="s">
        <v>117</v>
      </c>
      <c r="AJ2" s="2"/>
      <c r="AK2" s="2" t="s">
        <v>96</v>
      </c>
      <c r="AL2" s="2" t="s">
        <v>253</v>
      </c>
      <c r="AM2" s="2"/>
      <c r="AN2" s="2" t="s">
        <v>114</v>
      </c>
      <c r="AO2" s="2"/>
      <c r="AP2" s="2"/>
      <c r="AQ2" s="2"/>
      <c r="AR2" s="2"/>
      <c r="AS2" s="2"/>
      <c r="AT2" s="2"/>
      <c r="AU2" s="2"/>
      <c r="AV2" s="2"/>
      <c r="AW2" s="2"/>
      <c r="AX2" s="2"/>
      <c r="AY2" s="2"/>
      <c r="AZ2" s="2" t="s">
        <v>115</v>
      </c>
      <c r="BA2" s="2" t="s">
        <v>115</v>
      </c>
      <c r="BB2" s="2">
        <v>3</v>
      </c>
      <c r="BC2" s="2">
        <v>20</v>
      </c>
      <c r="BD2" s="2"/>
      <c r="BE2" s="2" t="s">
        <v>115</v>
      </c>
      <c r="BF2" s="2">
        <v>2</v>
      </c>
      <c r="BG2" s="2">
        <v>15</v>
      </c>
      <c r="BH2" s="2"/>
      <c r="BI2" s="2" t="s">
        <v>114</v>
      </c>
      <c r="BJ2" s="2"/>
      <c r="BK2" s="2"/>
      <c r="BL2" s="2"/>
      <c r="BM2" s="2" t="s">
        <v>114</v>
      </c>
      <c r="BN2" s="2"/>
      <c r="BO2" s="2"/>
      <c r="BP2" s="2"/>
      <c r="BQ2" s="2" t="s">
        <v>114</v>
      </c>
      <c r="BR2" s="2"/>
      <c r="BS2" s="2"/>
      <c r="BT2" s="2"/>
      <c r="BU2" s="2"/>
      <c r="BV2" s="2" t="s">
        <v>114</v>
      </c>
      <c r="BW2" s="2"/>
      <c r="BX2" s="2"/>
      <c r="BY2" s="2"/>
      <c r="BZ2" s="2" t="s">
        <v>114</v>
      </c>
      <c r="CA2" s="2"/>
      <c r="CB2" s="2"/>
      <c r="CC2" s="2"/>
      <c r="CD2" s="2" t="s">
        <v>114</v>
      </c>
      <c r="CE2" s="2"/>
      <c r="CF2" s="2"/>
      <c r="CG2" s="2"/>
      <c r="CH2" s="2" t="s">
        <v>114</v>
      </c>
      <c r="CI2" s="2"/>
      <c r="CJ2" s="2"/>
      <c r="CK2" s="2"/>
      <c r="CL2" s="2" t="s">
        <v>114</v>
      </c>
      <c r="CM2" s="2"/>
      <c r="CN2" s="2"/>
      <c r="CO2" s="2"/>
      <c r="CP2" s="2" t="s">
        <v>115</v>
      </c>
      <c r="CQ2" s="2" t="s">
        <v>254</v>
      </c>
      <c r="CR2" s="2">
        <v>6</v>
      </c>
      <c r="CS2" s="2">
        <v>90</v>
      </c>
      <c r="CT2" s="2"/>
      <c r="CU2" s="2" t="s">
        <v>114</v>
      </c>
      <c r="CV2" s="2"/>
      <c r="CW2" s="2"/>
      <c r="CX2" s="2"/>
      <c r="CY2" s="2"/>
      <c r="CZ2" s="2"/>
      <c r="DA2" s="2"/>
      <c r="DB2" s="2"/>
      <c r="DC2" s="2"/>
      <c r="DD2" s="2"/>
      <c r="DE2" s="2"/>
      <c r="DF2" s="2"/>
      <c r="DG2" s="2"/>
      <c r="DH2" s="2"/>
      <c r="DI2" s="2"/>
      <c r="DJ2" s="2" t="s">
        <v>102</v>
      </c>
      <c r="DK2" s="2" t="s">
        <v>103</v>
      </c>
      <c r="DL2" s="2" t="s">
        <v>104</v>
      </c>
      <c r="DM2" s="2"/>
      <c r="DN2" s="2"/>
      <c r="DO2" s="2"/>
      <c r="DP2" s="2"/>
      <c r="DQ2" s="2" t="s">
        <v>109</v>
      </c>
      <c r="DR2" s="2"/>
      <c r="DS2" s="2"/>
      <c r="DT2" s="2" t="s">
        <v>112</v>
      </c>
      <c r="DU2" s="2"/>
      <c r="DV2" s="2">
        <v>90</v>
      </c>
      <c r="DW2" s="2"/>
      <c r="DX2" s="73">
        <v>645984</v>
      </c>
      <c r="DY2" s="74">
        <v>604.4</v>
      </c>
      <c r="DZ2" s="74">
        <f t="shared" ref="DZ2:DZ5" si="1">DX2/DY2</f>
        <v>1068.8021178027795</v>
      </c>
      <c r="EA2" s="75">
        <f t="shared" ref="EA2:EA5" si="2">DY2/D2</f>
        <v>9.9081967213114748</v>
      </c>
      <c r="EB2" s="75" t="s">
        <v>518</v>
      </c>
      <c r="EC2" s="2" t="s">
        <v>116</v>
      </c>
      <c r="ED2" s="2" t="s">
        <v>117</v>
      </c>
    </row>
    <row r="3" spans="1:135" ht="105" x14ac:dyDescent="0.25">
      <c r="A3" s="34" t="s">
        <v>255</v>
      </c>
      <c r="B3" s="2" t="s">
        <v>456</v>
      </c>
      <c r="C3" s="2">
        <v>10778</v>
      </c>
      <c r="D3" s="2">
        <v>67</v>
      </c>
      <c r="E3" s="45">
        <f t="shared" si="0"/>
        <v>160.86567164179104</v>
      </c>
      <c r="F3" s="2" t="s">
        <v>115</v>
      </c>
      <c r="G3" s="2">
        <v>2</v>
      </c>
      <c r="H3" s="2">
        <v>500</v>
      </c>
      <c r="I3" s="2" t="s">
        <v>127</v>
      </c>
      <c r="J3" s="2"/>
      <c r="K3" s="2" t="s">
        <v>256</v>
      </c>
      <c r="L3" s="2" t="s">
        <v>114</v>
      </c>
      <c r="M3" s="2"/>
      <c r="N3" s="2"/>
      <c r="O3" s="2"/>
      <c r="P3" s="2"/>
      <c r="Q3" s="2"/>
      <c r="R3" s="2" t="s">
        <v>114</v>
      </c>
      <c r="S3" s="2"/>
      <c r="T3" s="2"/>
      <c r="U3" s="2"/>
      <c r="V3" s="2"/>
      <c r="W3" s="2"/>
      <c r="X3" s="2" t="s">
        <v>114</v>
      </c>
      <c r="Y3" s="2"/>
      <c r="Z3" s="2"/>
      <c r="AA3" s="2"/>
      <c r="AB3" s="2"/>
      <c r="AC3" s="2"/>
      <c r="AD3" s="2" t="s">
        <v>114</v>
      </c>
      <c r="AE3" s="2"/>
      <c r="AF3" s="2"/>
      <c r="AG3" s="2"/>
      <c r="AH3" s="2"/>
      <c r="AI3" s="2"/>
      <c r="AJ3" s="2"/>
      <c r="AK3" s="2"/>
      <c r="AL3" s="2"/>
      <c r="AM3" s="2"/>
      <c r="AN3" s="2" t="s">
        <v>115</v>
      </c>
      <c r="AO3" s="2">
        <v>66</v>
      </c>
      <c r="AP3" s="2">
        <v>130</v>
      </c>
      <c r="AQ3" s="2" t="s">
        <v>134</v>
      </c>
      <c r="AR3" s="2"/>
      <c r="AS3" s="2" t="s">
        <v>120</v>
      </c>
      <c r="AT3" s="2"/>
      <c r="AU3" s="2" t="s">
        <v>116</v>
      </c>
      <c r="AV3" s="2"/>
      <c r="AW3" s="2" t="s">
        <v>116</v>
      </c>
      <c r="AX3" s="2"/>
      <c r="AY3" s="2" t="s">
        <v>257</v>
      </c>
      <c r="AZ3" s="2" t="s">
        <v>115</v>
      </c>
      <c r="BA3" s="2" t="s">
        <v>115</v>
      </c>
      <c r="BB3" s="2">
        <v>3</v>
      </c>
      <c r="BC3" s="2">
        <v>20</v>
      </c>
      <c r="BD3" s="2" t="s">
        <v>258</v>
      </c>
      <c r="BE3" s="2" t="s">
        <v>115</v>
      </c>
      <c r="BF3" s="2">
        <v>1</v>
      </c>
      <c r="BG3" s="2">
        <v>26</v>
      </c>
      <c r="BH3" s="2" t="s">
        <v>259</v>
      </c>
      <c r="BI3" s="2" t="s">
        <v>115</v>
      </c>
      <c r="BJ3" s="2">
        <v>1</v>
      </c>
      <c r="BK3" s="2">
        <v>15</v>
      </c>
      <c r="BL3" s="2" t="s">
        <v>260</v>
      </c>
      <c r="BM3" s="2" t="s">
        <v>114</v>
      </c>
      <c r="BN3" s="2"/>
      <c r="BO3" s="2"/>
      <c r="BP3" s="2"/>
      <c r="BQ3" s="2" t="s">
        <v>114</v>
      </c>
      <c r="BR3" s="2"/>
      <c r="BS3" s="2"/>
      <c r="BT3" s="2"/>
      <c r="BU3" s="2"/>
      <c r="BV3" s="2" t="s">
        <v>115</v>
      </c>
      <c r="BW3" s="2">
        <v>3</v>
      </c>
      <c r="BX3" s="2">
        <v>92</v>
      </c>
      <c r="BY3" s="2"/>
      <c r="BZ3" s="2" t="s">
        <v>115</v>
      </c>
      <c r="CA3" s="2">
        <v>1</v>
      </c>
      <c r="CB3" s="2">
        <v>130</v>
      </c>
      <c r="CC3" s="2" t="s">
        <v>261</v>
      </c>
      <c r="CD3" s="2" t="s">
        <v>114</v>
      </c>
      <c r="CE3" s="2"/>
      <c r="CF3" s="2"/>
      <c r="CG3" s="2"/>
      <c r="CH3" s="2" t="s">
        <v>115</v>
      </c>
      <c r="CI3" s="2">
        <v>3</v>
      </c>
      <c r="CJ3" s="2">
        <v>80</v>
      </c>
      <c r="CK3" s="2"/>
      <c r="CL3" s="2" t="s">
        <v>115</v>
      </c>
      <c r="CM3" s="2">
        <v>2</v>
      </c>
      <c r="CN3" s="2">
        <v>58</v>
      </c>
      <c r="CO3" s="2" t="s">
        <v>262</v>
      </c>
      <c r="CP3" s="2" t="s">
        <v>115</v>
      </c>
      <c r="CQ3" s="2" t="s">
        <v>263</v>
      </c>
      <c r="CR3" s="2">
        <v>8</v>
      </c>
      <c r="CS3" s="2">
        <v>55</v>
      </c>
      <c r="CT3" s="2" t="s">
        <v>264</v>
      </c>
      <c r="CU3" s="2" t="s">
        <v>114</v>
      </c>
      <c r="CV3" s="2"/>
      <c r="CW3" s="2"/>
      <c r="CX3" s="2"/>
      <c r="CY3" s="2"/>
      <c r="CZ3" s="2"/>
      <c r="DA3" s="2"/>
      <c r="DB3" s="2"/>
      <c r="DC3" s="2"/>
      <c r="DD3" s="2"/>
      <c r="DE3" s="2" t="s">
        <v>97</v>
      </c>
      <c r="DF3" s="2" t="s">
        <v>98</v>
      </c>
      <c r="DG3" s="2"/>
      <c r="DH3" s="2"/>
      <c r="DI3" s="2"/>
      <c r="DJ3" s="2" t="s">
        <v>102</v>
      </c>
      <c r="DK3" s="2" t="s">
        <v>103</v>
      </c>
      <c r="DL3" s="2" t="s">
        <v>104</v>
      </c>
      <c r="DM3" s="2" t="s">
        <v>105</v>
      </c>
      <c r="DN3" s="2"/>
      <c r="DO3" s="2" t="s">
        <v>107</v>
      </c>
      <c r="DP3" s="2"/>
      <c r="DQ3" s="2" t="s">
        <v>109</v>
      </c>
      <c r="DR3" s="2" t="s">
        <v>110</v>
      </c>
      <c r="DS3" s="2" t="s">
        <v>111</v>
      </c>
      <c r="DT3" s="2" t="s">
        <v>112</v>
      </c>
      <c r="DU3" s="2" t="s">
        <v>265</v>
      </c>
      <c r="DV3" s="2">
        <v>100</v>
      </c>
      <c r="DW3" s="2" t="s">
        <v>266</v>
      </c>
      <c r="DX3" s="73">
        <v>576720</v>
      </c>
      <c r="DY3" s="74">
        <v>183.8</v>
      </c>
      <c r="DZ3" s="74">
        <f t="shared" si="1"/>
        <v>3137.7584330794339</v>
      </c>
      <c r="EA3" s="75">
        <f t="shared" si="2"/>
        <v>2.7432835820895525</v>
      </c>
      <c r="EB3" s="2" t="s">
        <v>127</v>
      </c>
      <c r="EC3" s="2" t="s">
        <v>120</v>
      </c>
      <c r="ED3" s="2" t="s">
        <v>116</v>
      </c>
      <c r="EE3" s="2" t="s">
        <v>116</v>
      </c>
    </row>
    <row r="4" spans="1:135" ht="105" x14ac:dyDescent="0.25">
      <c r="A4" s="34" t="s">
        <v>273</v>
      </c>
      <c r="B4" s="2">
        <v>3</v>
      </c>
      <c r="C4" s="2">
        <v>7230</v>
      </c>
      <c r="D4" s="2">
        <v>79</v>
      </c>
      <c r="E4" s="45">
        <f>C4/D4</f>
        <v>91.518987341772146</v>
      </c>
      <c r="F4" s="2" t="s">
        <v>115</v>
      </c>
      <c r="G4" s="2">
        <v>3</v>
      </c>
      <c r="H4" s="2">
        <v>345</v>
      </c>
      <c r="I4" s="2" t="s">
        <v>96</v>
      </c>
      <c r="J4" s="2" t="s">
        <v>274</v>
      </c>
      <c r="K4" s="2" t="s">
        <v>275</v>
      </c>
      <c r="L4" s="2" t="s">
        <v>114</v>
      </c>
      <c r="M4" s="2"/>
      <c r="N4" s="2"/>
      <c r="O4" s="2"/>
      <c r="P4" s="2"/>
      <c r="Q4" s="2"/>
      <c r="R4" s="2" t="s">
        <v>114</v>
      </c>
      <c r="S4" s="2"/>
      <c r="T4" s="2"/>
      <c r="U4" s="2"/>
      <c r="V4" s="2"/>
      <c r="W4" s="2"/>
      <c r="X4" s="2" t="s">
        <v>114</v>
      </c>
      <c r="Y4" s="2"/>
      <c r="Z4" s="2"/>
      <c r="AA4" s="2"/>
      <c r="AB4" s="2"/>
      <c r="AC4" s="2"/>
      <c r="AD4" s="2" t="s">
        <v>114</v>
      </c>
      <c r="AE4" s="2"/>
      <c r="AF4" s="2"/>
      <c r="AG4" s="2"/>
      <c r="AH4" s="2"/>
      <c r="AI4" s="2"/>
      <c r="AJ4" s="2"/>
      <c r="AK4" s="2"/>
      <c r="AL4" s="2"/>
      <c r="AM4" s="2"/>
      <c r="AN4" s="2" t="s">
        <v>115</v>
      </c>
      <c r="AO4" s="2">
        <v>36</v>
      </c>
      <c r="AP4" s="2">
        <v>60</v>
      </c>
      <c r="AQ4" s="2" t="s">
        <v>96</v>
      </c>
      <c r="AR4" s="2" t="s">
        <v>276</v>
      </c>
      <c r="AS4" s="2" t="s">
        <v>116</v>
      </c>
      <c r="AT4" s="2"/>
      <c r="AU4" s="2" t="s">
        <v>117</v>
      </c>
      <c r="AV4" s="2"/>
      <c r="AW4" s="2" t="s">
        <v>117</v>
      </c>
      <c r="AX4" s="2"/>
      <c r="AY4" s="2" t="s">
        <v>277</v>
      </c>
      <c r="AZ4" s="2" t="s">
        <v>115</v>
      </c>
      <c r="BA4" s="2" t="s">
        <v>115</v>
      </c>
      <c r="BB4" s="2">
        <v>3</v>
      </c>
      <c r="BC4" s="2">
        <v>26</v>
      </c>
      <c r="BD4" s="2"/>
      <c r="BE4" s="2" t="s">
        <v>115</v>
      </c>
      <c r="BF4" s="2">
        <v>3</v>
      </c>
      <c r="BG4" s="2">
        <v>23</v>
      </c>
      <c r="BH4" s="2"/>
      <c r="BI4" s="2" t="s">
        <v>115</v>
      </c>
      <c r="BJ4" s="2">
        <v>2</v>
      </c>
      <c r="BK4" s="2">
        <v>15</v>
      </c>
      <c r="BL4" s="2"/>
      <c r="BM4" s="2" t="s">
        <v>114</v>
      </c>
      <c r="BN4" s="2"/>
      <c r="BO4" s="2"/>
      <c r="BP4" s="2"/>
      <c r="BQ4" s="2" t="s">
        <v>114</v>
      </c>
      <c r="BR4" s="2"/>
      <c r="BS4" s="2"/>
      <c r="BT4" s="2"/>
      <c r="BU4" s="2"/>
      <c r="BV4" s="2" t="s">
        <v>115</v>
      </c>
      <c r="BW4" s="2">
        <v>6</v>
      </c>
      <c r="BX4" s="2">
        <v>57</v>
      </c>
      <c r="BY4" s="2" t="s">
        <v>278</v>
      </c>
      <c r="BZ4" s="2" t="s">
        <v>115</v>
      </c>
      <c r="CA4" s="2">
        <v>7</v>
      </c>
      <c r="CB4" s="2">
        <v>97</v>
      </c>
      <c r="CC4" s="2" t="s">
        <v>279</v>
      </c>
      <c r="CD4" s="2" t="s">
        <v>114</v>
      </c>
      <c r="CE4" s="2"/>
      <c r="CF4" s="2"/>
      <c r="CG4" s="2"/>
      <c r="CH4" s="2" t="s">
        <v>115</v>
      </c>
      <c r="CI4" s="2">
        <v>5</v>
      </c>
      <c r="CJ4" s="2">
        <v>33</v>
      </c>
      <c r="CK4" s="2"/>
      <c r="CL4" s="2" t="s">
        <v>114</v>
      </c>
      <c r="CM4" s="2"/>
      <c r="CN4" s="2"/>
      <c r="CO4" s="2"/>
      <c r="CP4" s="2" t="s">
        <v>115</v>
      </c>
      <c r="CQ4" s="2" t="s">
        <v>280</v>
      </c>
      <c r="CR4" s="2">
        <v>2</v>
      </c>
      <c r="CS4" s="2">
        <v>104</v>
      </c>
      <c r="CT4" s="2"/>
      <c r="CU4" s="2" t="s">
        <v>115</v>
      </c>
      <c r="CV4" s="2" t="s">
        <v>281</v>
      </c>
      <c r="CW4" s="2">
        <v>4</v>
      </c>
      <c r="CX4" s="2">
        <v>206</v>
      </c>
      <c r="CY4" s="2"/>
      <c r="CZ4" s="2" t="s">
        <v>115</v>
      </c>
      <c r="DA4" s="2" t="s">
        <v>130</v>
      </c>
      <c r="DB4" s="2">
        <v>2</v>
      </c>
      <c r="DC4" s="2">
        <v>624</v>
      </c>
      <c r="DD4" s="2"/>
      <c r="DE4" s="2" t="s">
        <v>97</v>
      </c>
      <c r="DF4" s="2" t="s">
        <v>98</v>
      </c>
      <c r="DG4" s="2"/>
      <c r="DH4" s="2"/>
      <c r="DI4" s="2" t="s">
        <v>101</v>
      </c>
      <c r="DJ4" s="2" t="s">
        <v>102</v>
      </c>
      <c r="DK4" s="2" t="s">
        <v>103</v>
      </c>
      <c r="DL4" s="2" t="s">
        <v>104</v>
      </c>
      <c r="DM4" s="2" t="s">
        <v>105</v>
      </c>
      <c r="DN4" s="2"/>
      <c r="DO4" s="2"/>
      <c r="DP4" s="2"/>
      <c r="DQ4" s="2"/>
      <c r="DR4" s="2" t="s">
        <v>110</v>
      </c>
      <c r="DS4" s="2" t="s">
        <v>111</v>
      </c>
      <c r="DT4" s="2"/>
      <c r="DU4" s="2"/>
      <c r="DV4" s="2">
        <v>70</v>
      </c>
      <c r="DW4" s="2" t="s">
        <v>282</v>
      </c>
      <c r="DX4" s="73">
        <v>558589</v>
      </c>
      <c r="DY4" s="74">
        <v>943.9</v>
      </c>
      <c r="DZ4" s="74">
        <f>DX4/DY4</f>
        <v>591.78832503443164</v>
      </c>
      <c r="EA4" s="75">
        <f>DY4/D4</f>
        <v>11.948101265822784</v>
      </c>
      <c r="EB4" s="75" t="s">
        <v>518</v>
      </c>
      <c r="EC4" s="2" t="s">
        <v>116</v>
      </c>
      <c r="ED4" s="2" t="s">
        <v>117</v>
      </c>
      <c r="EE4" s="2" t="s">
        <v>117</v>
      </c>
    </row>
    <row r="5" spans="1:135" ht="105.75" thickBot="1" x14ac:dyDescent="0.3">
      <c r="A5" s="34" t="s">
        <v>367</v>
      </c>
      <c r="B5" s="2" t="s">
        <v>456</v>
      </c>
      <c r="C5" s="2">
        <v>7024</v>
      </c>
      <c r="D5" s="2">
        <v>49</v>
      </c>
      <c r="E5" s="45">
        <f t="shared" si="0"/>
        <v>143.34693877551021</v>
      </c>
      <c r="F5" s="2" t="s">
        <v>115</v>
      </c>
      <c r="G5" s="2">
        <v>2</v>
      </c>
      <c r="H5" s="2">
        <v>682</v>
      </c>
      <c r="I5" s="2" t="s">
        <v>127</v>
      </c>
      <c r="J5" s="2"/>
      <c r="K5" s="2"/>
      <c r="L5" s="2" t="s">
        <v>114</v>
      </c>
      <c r="M5" s="2"/>
      <c r="N5" s="2"/>
      <c r="O5" s="2"/>
      <c r="P5" s="2"/>
      <c r="Q5" s="2"/>
      <c r="R5" s="2" t="s">
        <v>114</v>
      </c>
      <c r="S5" s="2"/>
      <c r="T5" s="2"/>
      <c r="U5" s="2"/>
      <c r="V5" s="2"/>
      <c r="W5" s="2"/>
      <c r="X5" s="2" t="s">
        <v>114</v>
      </c>
      <c r="Y5" s="2"/>
      <c r="Z5" s="2"/>
      <c r="AA5" s="2"/>
      <c r="AB5" s="2"/>
      <c r="AC5" s="2"/>
      <c r="AD5" s="2" t="s">
        <v>115</v>
      </c>
      <c r="AE5" s="2">
        <v>46</v>
      </c>
      <c r="AF5" s="2">
        <v>75</v>
      </c>
      <c r="AG5" s="2" t="s">
        <v>120</v>
      </c>
      <c r="AH5" s="2"/>
      <c r="AI5" s="2" t="s">
        <v>116</v>
      </c>
      <c r="AJ5" s="2"/>
      <c r="AK5" s="2" t="s">
        <v>116</v>
      </c>
      <c r="AL5" s="2"/>
      <c r="AM5" s="2"/>
      <c r="AN5" s="2" t="s">
        <v>114</v>
      </c>
      <c r="AO5" s="2"/>
      <c r="AP5" s="2"/>
      <c r="AQ5" s="2"/>
      <c r="AR5" s="2"/>
      <c r="AS5" s="2"/>
      <c r="AT5" s="2"/>
      <c r="AU5" s="2"/>
      <c r="AV5" s="2"/>
      <c r="AW5" s="2"/>
      <c r="AX5" s="2"/>
      <c r="AY5" s="2"/>
      <c r="AZ5" s="2" t="s">
        <v>115</v>
      </c>
      <c r="BA5" s="2" t="s">
        <v>115</v>
      </c>
      <c r="BB5" s="2">
        <v>3</v>
      </c>
      <c r="BC5" s="2">
        <v>31</v>
      </c>
      <c r="BD5" s="2"/>
      <c r="BE5" s="2" t="s">
        <v>115</v>
      </c>
      <c r="BF5" s="2">
        <v>1</v>
      </c>
      <c r="BG5" s="2">
        <v>26</v>
      </c>
      <c r="BH5" s="2"/>
      <c r="BI5" s="2" t="s">
        <v>115</v>
      </c>
      <c r="BJ5" s="2">
        <v>1</v>
      </c>
      <c r="BK5" s="2">
        <v>8</v>
      </c>
      <c r="BL5" s="2"/>
      <c r="BM5" s="2" t="s">
        <v>114</v>
      </c>
      <c r="BN5" s="2"/>
      <c r="BO5" s="2"/>
      <c r="BP5" s="2"/>
      <c r="BQ5" s="2" t="s">
        <v>114</v>
      </c>
      <c r="BR5" s="2"/>
      <c r="BS5" s="2"/>
      <c r="BT5" s="2"/>
      <c r="BU5" s="2"/>
      <c r="BV5" s="2" t="s">
        <v>115</v>
      </c>
      <c r="BW5" s="2">
        <v>15</v>
      </c>
      <c r="BX5" s="2">
        <v>10</v>
      </c>
      <c r="BY5" s="2" t="s">
        <v>368</v>
      </c>
      <c r="BZ5" s="2" t="s">
        <v>114</v>
      </c>
      <c r="CA5" s="2"/>
      <c r="CB5" s="2"/>
      <c r="CC5" s="2"/>
      <c r="CD5" s="2" t="s">
        <v>114</v>
      </c>
      <c r="CE5" s="2"/>
      <c r="CF5" s="2"/>
      <c r="CG5" s="2"/>
      <c r="CH5" s="2" t="s">
        <v>115</v>
      </c>
      <c r="CI5" s="2">
        <v>3</v>
      </c>
      <c r="CJ5" s="2">
        <v>26</v>
      </c>
      <c r="CK5" s="2"/>
      <c r="CL5" s="2" t="s">
        <v>114</v>
      </c>
      <c r="CM5" s="2"/>
      <c r="CN5" s="2"/>
      <c r="CO5" s="2"/>
      <c r="CP5" s="2" t="s">
        <v>114</v>
      </c>
      <c r="CQ5" s="2"/>
      <c r="CR5" s="2"/>
      <c r="CS5" s="2"/>
      <c r="CT5" s="2"/>
      <c r="CU5" s="2"/>
      <c r="CV5" s="2"/>
      <c r="CW5" s="2"/>
      <c r="CX5" s="2"/>
      <c r="CY5" s="2"/>
      <c r="CZ5" s="2"/>
      <c r="DA5" s="2"/>
      <c r="DB5" s="2"/>
      <c r="DC5" s="2"/>
      <c r="DD5" s="2"/>
      <c r="DE5" s="2" t="s">
        <v>97</v>
      </c>
      <c r="DF5" s="2"/>
      <c r="DG5" s="2"/>
      <c r="DH5" s="2"/>
      <c r="DI5" s="2"/>
      <c r="DJ5" s="2" t="s">
        <v>102</v>
      </c>
      <c r="DK5" s="2" t="s">
        <v>103</v>
      </c>
      <c r="DL5" s="2" t="s">
        <v>104</v>
      </c>
      <c r="DM5" s="2" t="s">
        <v>105</v>
      </c>
      <c r="DN5" s="2"/>
      <c r="DO5" s="2" t="s">
        <v>107</v>
      </c>
      <c r="DP5" s="2"/>
      <c r="DQ5" s="2" t="s">
        <v>109</v>
      </c>
      <c r="DR5" s="2" t="s">
        <v>110</v>
      </c>
      <c r="DS5" s="2" t="s">
        <v>111</v>
      </c>
      <c r="DT5" s="2"/>
      <c r="DU5" s="2" t="s">
        <v>369</v>
      </c>
      <c r="DV5" s="2">
        <v>40</v>
      </c>
      <c r="DW5" s="2"/>
      <c r="DX5" s="73">
        <v>868742</v>
      </c>
      <c r="DY5" s="74">
        <v>483</v>
      </c>
      <c r="DZ5" s="74">
        <f t="shared" si="1"/>
        <v>1798.6376811594203</v>
      </c>
      <c r="EA5" s="75">
        <f t="shared" si="2"/>
        <v>9.8571428571428577</v>
      </c>
      <c r="EB5" s="2" t="s">
        <v>127</v>
      </c>
      <c r="EC5" s="2" t="s">
        <v>120</v>
      </c>
      <c r="ED5" s="2" t="s">
        <v>116</v>
      </c>
      <c r="EE5" s="2" t="s">
        <v>116</v>
      </c>
    </row>
    <row r="6" spans="1:135" x14ac:dyDescent="0.25">
      <c r="A6" s="14" t="s">
        <v>448</v>
      </c>
      <c r="B6" s="15"/>
      <c r="C6" s="16">
        <f>SUM(C2:C5)</f>
        <v>30848</v>
      </c>
      <c r="D6" s="16">
        <f>SUM(D2:D5)</f>
        <v>256</v>
      </c>
      <c r="E6" s="44">
        <f>SUM(E2:E5)</f>
        <v>491.07586005415533</v>
      </c>
      <c r="F6" s="16">
        <f>F10+F11</f>
        <v>4</v>
      </c>
      <c r="G6" s="16">
        <f>SUM(G2:G5)</f>
        <v>10</v>
      </c>
      <c r="H6" s="16">
        <f>SUM(H2:H5)</f>
        <v>1946</v>
      </c>
      <c r="I6" s="15"/>
      <c r="J6" s="15"/>
      <c r="K6" s="15"/>
      <c r="L6" s="15">
        <f>L10+L11</f>
        <v>4</v>
      </c>
      <c r="M6" s="15">
        <f>SUM(M2:M5)</f>
        <v>0</v>
      </c>
      <c r="N6" s="15">
        <f>SUM(N2:N5)</f>
        <v>0</v>
      </c>
      <c r="O6" s="15"/>
      <c r="P6" s="15"/>
      <c r="Q6" s="15"/>
      <c r="R6" s="15">
        <f>R10+R11</f>
        <v>4</v>
      </c>
      <c r="S6" s="16">
        <f>SUM(S2:S5)</f>
        <v>0</v>
      </c>
      <c r="T6" s="16">
        <f>SUM(T2:T5)</f>
        <v>0</v>
      </c>
      <c r="U6" s="15"/>
      <c r="V6" s="15"/>
      <c r="W6" s="15"/>
      <c r="X6" s="15">
        <f>X10+X11</f>
        <v>4</v>
      </c>
      <c r="Y6" s="16">
        <f>SUM(Y2:Y5)</f>
        <v>0</v>
      </c>
      <c r="Z6" s="16">
        <f>SUM(Z2:Z5)</f>
        <v>0</v>
      </c>
      <c r="AA6" s="15"/>
      <c r="AB6" s="15"/>
      <c r="AC6" s="15"/>
      <c r="AD6" s="15">
        <f>AD10+AD11</f>
        <v>4</v>
      </c>
      <c r="AE6" s="16">
        <f>SUM(AE2:AE5)</f>
        <v>80</v>
      </c>
      <c r="AF6" s="16">
        <f>SUM(AF2:AF5)</f>
        <v>135</v>
      </c>
      <c r="AG6" s="15"/>
      <c r="AH6" s="15"/>
      <c r="AI6" s="15"/>
      <c r="AJ6" s="15"/>
      <c r="AK6" s="15"/>
      <c r="AL6" s="15"/>
      <c r="AM6" s="15"/>
      <c r="AN6" s="15">
        <f>AN10+AN11</f>
        <v>4</v>
      </c>
      <c r="AO6" s="16">
        <f>SUM(AO2:AO5)</f>
        <v>102</v>
      </c>
      <c r="AP6" s="16">
        <f>SUM(AP2:AP5)</f>
        <v>190</v>
      </c>
      <c r="AQ6" s="15"/>
      <c r="AR6" s="15"/>
      <c r="AS6" s="15"/>
      <c r="AT6" s="15"/>
      <c r="AU6" s="15"/>
      <c r="AV6" s="15"/>
      <c r="AW6" s="15"/>
      <c r="AX6" s="15"/>
      <c r="AY6" s="15"/>
      <c r="AZ6" s="15">
        <f>AZ10+AZ11</f>
        <v>4</v>
      </c>
      <c r="BA6" s="15">
        <f>BA10+BA11</f>
        <v>4</v>
      </c>
      <c r="BB6" s="16">
        <f>SUM(BB2:BB5)</f>
        <v>12</v>
      </c>
      <c r="BC6" s="16">
        <f>SUM(BC2:BC5)</f>
        <v>97</v>
      </c>
      <c r="BD6" s="15"/>
      <c r="BE6" s="15">
        <f>BE10+BE11</f>
        <v>4</v>
      </c>
      <c r="BF6" s="16">
        <f>SUM(BF2:BF5)</f>
        <v>7</v>
      </c>
      <c r="BG6" s="16">
        <f>SUM(BG2:BG5)</f>
        <v>90</v>
      </c>
      <c r="BH6" s="15"/>
      <c r="BI6" s="15">
        <f>BI10+BI11</f>
        <v>4</v>
      </c>
      <c r="BJ6" s="16">
        <f>SUM(BJ2:BJ5)</f>
        <v>4</v>
      </c>
      <c r="BK6" s="16">
        <f>SUM(BK2:BK5)</f>
        <v>38</v>
      </c>
      <c r="BL6" s="15"/>
      <c r="BM6" s="15">
        <f>BM10+BM11</f>
        <v>4</v>
      </c>
      <c r="BN6" s="16">
        <f>SUM(BN2:BN5)</f>
        <v>0</v>
      </c>
      <c r="BO6" s="16">
        <f>SUM(BO2:BO5)</f>
        <v>0</v>
      </c>
      <c r="BP6" s="15"/>
      <c r="BQ6" s="15">
        <f>BQ10+BQ11</f>
        <v>4</v>
      </c>
      <c r="BR6" s="15"/>
      <c r="BS6" s="15"/>
      <c r="BT6" s="15"/>
      <c r="BU6" s="15"/>
      <c r="BV6" s="15">
        <f>BV10+BV11</f>
        <v>4</v>
      </c>
      <c r="BW6" s="16">
        <f>SUM(BW2:BW5)</f>
        <v>24</v>
      </c>
      <c r="BX6" s="16">
        <f>SUM(BX2:BX5)</f>
        <v>159</v>
      </c>
      <c r="BY6" s="15"/>
      <c r="BZ6" s="15">
        <f>BZ10+BZ11</f>
        <v>4</v>
      </c>
      <c r="CA6" s="16">
        <f>SUM(CA2:CA5)</f>
        <v>8</v>
      </c>
      <c r="CB6" s="16">
        <f>SUM(CB2:CB5)</f>
        <v>227</v>
      </c>
      <c r="CC6" s="15"/>
      <c r="CD6" s="15">
        <f>CD10+CD11</f>
        <v>4</v>
      </c>
      <c r="CE6" s="16">
        <f>SUM(CE2:CE5)</f>
        <v>0</v>
      </c>
      <c r="CF6" s="16">
        <f>SUM(CF2:CF5)</f>
        <v>0</v>
      </c>
      <c r="CG6" s="15"/>
      <c r="CH6" s="15">
        <f>CH10+CH11</f>
        <v>4</v>
      </c>
      <c r="CI6" s="16">
        <f>SUM(CI2:CI5)</f>
        <v>11</v>
      </c>
      <c r="CJ6" s="16">
        <f>SUM(CJ2:CJ5)</f>
        <v>139</v>
      </c>
      <c r="CK6" s="15"/>
      <c r="CL6" s="15">
        <f>CL10+CL11</f>
        <v>4</v>
      </c>
      <c r="CM6" s="16">
        <f>SUM(CM2:CM5)</f>
        <v>2</v>
      </c>
      <c r="CN6" s="16">
        <f>SUM(CN2:CN5)</f>
        <v>58</v>
      </c>
      <c r="CO6" s="15"/>
      <c r="CP6" s="15">
        <f>CP10+CP11</f>
        <v>4</v>
      </c>
      <c r="CQ6" s="15"/>
      <c r="CR6" s="16">
        <f>SUM(CR2:CR5)</f>
        <v>16</v>
      </c>
      <c r="CS6" s="16">
        <f>SUM(CS2:CS5)</f>
        <v>249</v>
      </c>
      <c r="CT6" s="15"/>
      <c r="CU6" s="15">
        <f>CU10+CU11</f>
        <v>3</v>
      </c>
      <c r="CV6" s="15"/>
      <c r="CW6" s="16">
        <f>SUM(CW2:CW5)</f>
        <v>4</v>
      </c>
      <c r="CX6" s="16">
        <f>SUM(CX2:CX5)</f>
        <v>206</v>
      </c>
      <c r="CY6" s="15"/>
      <c r="CZ6" s="15">
        <f>CZ10+CZ11</f>
        <v>1</v>
      </c>
      <c r="DA6" s="15"/>
      <c r="DB6" s="16">
        <f>SUM(DB2:DB5)</f>
        <v>2</v>
      </c>
      <c r="DC6" s="16">
        <f>SUM(DC2:DC5)</f>
        <v>624</v>
      </c>
      <c r="DD6" s="15"/>
      <c r="DE6" s="15"/>
      <c r="DF6" s="15"/>
      <c r="DG6" s="15"/>
      <c r="DH6" s="15"/>
      <c r="DI6" s="15"/>
      <c r="DJ6" s="15"/>
      <c r="DK6" s="15"/>
      <c r="DL6" s="15"/>
      <c r="DM6" s="15"/>
      <c r="DN6" s="15"/>
      <c r="DO6" s="15"/>
      <c r="DP6" s="15"/>
      <c r="DQ6" s="15"/>
      <c r="DR6" s="15"/>
      <c r="DS6" s="15"/>
      <c r="DT6" s="15"/>
      <c r="DU6" s="15"/>
      <c r="DV6" s="16">
        <f>SUM(DV2:DV5)</f>
        <v>300</v>
      </c>
      <c r="DW6" s="17"/>
    </row>
    <row r="7" spans="1:135" x14ac:dyDescent="0.25">
      <c r="A7" s="18" t="s">
        <v>449</v>
      </c>
      <c r="B7" s="5"/>
      <c r="C7" s="6">
        <f>AVERAGE(C2:C5)</f>
        <v>7712</v>
      </c>
      <c r="D7" s="6">
        <f>AVERAGE(D2:D5)</f>
        <v>64</v>
      </c>
      <c r="E7" s="6">
        <f>AVERAGE(E2:E5)</f>
        <v>122.76896501353883</v>
      </c>
      <c r="F7" s="6"/>
      <c r="G7" s="6">
        <f>AVERAGE(G2:G5)</f>
        <v>2.5</v>
      </c>
      <c r="H7" s="6">
        <f>AVERAGE(H2:H5)</f>
        <v>486.5</v>
      </c>
      <c r="I7" s="5"/>
      <c r="J7" s="5"/>
      <c r="K7" s="5"/>
      <c r="L7" s="5"/>
      <c r="M7" s="6" t="e">
        <f>AVERAGE(M2:M5)</f>
        <v>#DIV/0!</v>
      </c>
      <c r="N7" s="6" t="e">
        <f>AVERAGE(N2:N5)</f>
        <v>#DIV/0!</v>
      </c>
      <c r="O7" s="5"/>
      <c r="P7" s="5"/>
      <c r="Q7" s="5"/>
      <c r="R7" s="5"/>
      <c r="S7" s="6" t="e">
        <f>AVERAGE(S2:S5)</f>
        <v>#DIV/0!</v>
      </c>
      <c r="T7" s="6" t="e">
        <f>AVERAGE(T2:T5)</f>
        <v>#DIV/0!</v>
      </c>
      <c r="U7" s="5"/>
      <c r="V7" s="5"/>
      <c r="W7" s="5"/>
      <c r="X7" s="5"/>
      <c r="Y7" s="6" t="e">
        <f>AVERAGE(Y2:Y5)</f>
        <v>#DIV/0!</v>
      </c>
      <c r="Z7" s="6" t="e">
        <f>AVERAGE(Z2:Z5)</f>
        <v>#DIV/0!</v>
      </c>
      <c r="AA7" s="5"/>
      <c r="AB7" s="5"/>
      <c r="AC7" s="5"/>
      <c r="AD7" s="5"/>
      <c r="AE7" s="6">
        <f>AVERAGE(AE2:AE5)</f>
        <v>40</v>
      </c>
      <c r="AF7" s="6">
        <f>AVERAGE(AF2:AF5)</f>
        <v>67.5</v>
      </c>
      <c r="AG7" s="5"/>
      <c r="AH7" s="5"/>
      <c r="AI7" s="5"/>
      <c r="AJ7" s="5"/>
      <c r="AK7" s="5"/>
      <c r="AL7" s="5"/>
      <c r="AM7" s="5"/>
      <c r="AN7" s="5"/>
      <c r="AO7" s="6">
        <f>AVERAGE(AO2:AO5)</f>
        <v>51</v>
      </c>
      <c r="AP7" s="6">
        <f>AVERAGE(AP2:AP5)</f>
        <v>95</v>
      </c>
      <c r="AQ7" s="5"/>
      <c r="AR7" s="5"/>
      <c r="AS7" s="5"/>
      <c r="AT7" s="5"/>
      <c r="AU7" s="5"/>
      <c r="AV7" s="5"/>
      <c r="AW7" s="5"/>
      <c r="AX7" s="5"/>
      <c r="AY7" s="5"/>
      <c r="AZ7" s="5"/>
      <c r="BA7" s="5"/>
      <c r="BB7" s="6">
        <f>AVERAGE(BB2:BB5)</f>
        <v>3</v>
      </c>
      <c r="BC7" s="6">
        <f>AVERAGE(BC2:BC5)</f>
        <v>24.25</v>
      </c>
      <c r="BD7" s="5"/>
      <c r="BE7" s="5"/>
      <c r="BF7" s="6">
        <f>AVERAGE(BF2:BF5)</f>
        <v>1.75</v>
      </c>
      <c r="BG7" s="6">
        <f>AVERAGE(BG2:BG5)</f>
        <v>22.5</v>
      </c>
      <c r="BH7" s="5"/>
      <c r="BI7" s="5"/>
      <c r="BJ7" s="6">
        <f>AVERAGE(BJ2:BJ5)</f>
        <v>1.3333333333333333</v>
      </c>
      <c r="BK7" s="6">
        <f>AVERAGE(BK2:BK5)</f>
        <v>12.666666666666666</v>
      </c>
      <c r="BL7" s="5"/>
      <c r="BM7" s="5"/>
      <c r="BN7" s="6" t="e">
        <f>AVERAGE(BN2:BN5)</f>
        <v>#DIV/0!</v>
      </c>
      <c r="BO7" s="6" t="e">
        <f>AVERAGE(BO2:BO5)</f>
        <v>#DIV/0!</v>
      </c>
      <c r="BP7" s="5"/>
      <c r="BQ7" s="5"/>
      <c r="BR7" s="5"/>
      <c r="BS7" s="5"/>
      <c r="BT7" s="5"/>
      <c r="BU7" s="5"/>
      <c r="BV7" s="5"/>
      <c r="BW7" s="6">
        <f>AVERAGE(BW2:BW5)</f>
        <v>8</v>
      </c>
      <c r="BX7" s="6">
        <f>AVERAGE(BX2:BX5)</f>
        <v>53</v>
      </c>
      <c r="BY7" s="5"/>
      <c r="BZ7" s="5"/>
      <c r="CA7" s="6">
        <f>AVERAGE(CA2:CA5)</f>
        <v>4</v>
      </c>
      <c r="CB7" s="6">
        <f>AVERAGE(CB2:CB5)</f>
        <v>113.5</v>
      </c>
      <c r="CC7" s="5"/>
      <c r="CD7" s="5"/>
      <c r="CE7" s="6" t="e">
        <f>AVERAGE(CE2:CE5)</f>
        <v>#DIV/0!</v>
      </c>
      <c r="CF7" s="6">
        <f>AVERAGE(CF2:CF6)</f>
        <v>0</v>
      </c>
      <c r="CG7" s="5"/>
      <c r="CH7" s="5"/>
      <c r="CI7" s="6">
        <f>AVERAGE(CI2:CI5)</f>
        <v>3.6666666666666665</v>
      </c>
      <c r="CJ7" s="6">
        <f>AVERAGE(CJ2:CJ5)</f>
        <v>46.333333333333336</v>
      </c>
      <c r="CK7" s="5"/>
      <c r="CL7" s="5"/>
      <c r="CM7" s="6">
        <f>AVERAGE(CM2:CM5)</f>
        <v>2</v>
      </c>
      <c r="CN7" s="6">
        <f>AVERAGE(CN2:CN5)</f>
        <v>58</v>
      </c>
      <c r="CO7" s="5"/>
      <c r="CP7" s="5"/>
      <c r="CQ7" s="5"/>
      <c r="CR7" s="6">
        <f>AVERAGE(CR2:CR5)</f>
        <v>5.333333333333333</v>
      </c>
      <c r="CS7" s="6">
        <f>AVERAGE(CS2:CS5)</f>
        <v>83</v>
      </c>
      <c r="CT7" s="5"/>
      <c r="CU7" s="5"/>
      <c r="CV7" s="5"/>
      <c r="CW7" s="6">
        <f>AVERAGE(CW2:CW5)</f>
        <v>4</v>
      </c>
      <c r="CX7" s="6">
        <f>AVERAGE(CX2:CX5)</f>
        <v>206</v>
      </c>
      <c r="CY7" s="5"/>
      <c r="CZ7" s="5"/>
      <c r="DA7" s="5"/>
      <c r="DB7" s="6">
        <f>AVERAGE(DB2:DB5)</f>
        <v>2</v>
      </c>
      <c r="DC7" s="6">
        <f>AVERAGE(DC2:DC5)</f>
        <v>624</v>
      </c>
      <c r="DD7" s="5"/>
      <c r="DE7" s="5"/>
      <c r="DF7" s="5"/>
      <c r="DG7" s="5"/>
      <c r="DH7" s="5"/>
      <c r="DI7" s="5"/>
      <c r="DJ7" s="5"/>
      <c r="DK7" s="5"/>
      <c r="DL7" s="5"/>
      <c r="DM7" s="5"/>
      <c r="DN7" s="5"/>
      <c r="DO7" s="5"/>
      <c r="DP7" s="5"/>
      <c r="DQ7" s="5"/>
      <c r="DR7" s="5"/>
      <c r="DS7" s="5"/>
      <c r="DT7" s="5"/>
      <c r="DU7" s="5"/>
      <c r="DV7" s="6">
        <f>AVERAGE(DV2:DV5)</f>
        <v>75</v>
      </c>
      <c r="DW7" s="19"/>
    </row>
    <row r="8" spans="1:135" x14ac:dyDescent="0.25">
      <c r="A8" s="20" t="s">
        <v>457</v>
      </c>
      <c r="B8" s="7"/>
      <c r="C8" s="7">
        <f>MIN(C2:C5)</f>
        <v>5816</v>
      </c>
      <c r="D8" s="7">
        <f>MIN(D2:D5)</f>
        <v>49</v>
      </c>
      <c r="E8" s="47">
        <f>MIN(E2:E5)</f>
        <v>91.518987341772146</v>
      </c>
      <c r="F8" s="7"/>
      <c r="G8" s="7">
        <f>MIN(G2:G5)</f>
        <v>2</v>
      </c>
      <c r="H8" s="7">
        <f>MIN(H2:H5)</f>
        <v>345</v>
      </c>
      <c r="I8" s="7"/>
      <c r="J8" s="7"/>
      <c r="K8" s="7"/>
      <c r="L8" s="7"/>
      <c r="M8" s="7">
        <f>MIN(M2:M5)</f>
        <v>0</v>
      </c>
      <c r="N8" s="7">
        <f>MIN(N2:N5)</f>
        <v>0</v>
      </c>
      <c r="O8" s="7"/>
      <c r="P8" s="7"/>
      <c r="Q8" s="7"/>
      <c r="R8" s="7"/>
      <c r="S8" s="7">
        <f>MIN(S2:S5)</f>
        <v>0</v>
      </c>
      <c r="T8" s="7">
        <f>MIN(T2:T5)</f>
        <v>0</v>
      </c>
      <c r="U8" s="7"/>
      <c r="V8" s="7"/>
      <c r="W8" s="7"/>
      <c r="X8" s="7"/>
      <c r="Y8" s="7">
        <f>MIN(Y2:Y5)</f>
        <v>0</v>
      </c>
      <c r="Z8" s="7">
        <f>MIN(Z2:Z5)</f>
        <v>0</v>
      </c>
      <c r="AA8" s="7"/>
      <c r="AB8" s="7"/>
      <c r="AC8" s="7"/>
      <c r="AD8" s="7"/>
      <c r="AE8" s="7">
        <f>MIN(AE2:AE5)</f>
        <v>34</v>
      </c>
      <c r="AF8" s="7">
        <f>MIN(AF2:AF5)</f>
        <v>60</v>
      </c>
      <c r="AG8" s="7"/>
      <c r="AH8" s="7"/>
      <c r="AI8" s="7"/>
      <c r="AJ8" s="7"/>
      <c r="AK8" s="7"/>
      <c r="AL8" s="7"/>
      <c r="AM8" s="7"/>
      <c r="AN8" s="7"/>
      <c r="AO8" s="7">
        <f>MIN(AO2:AO5)</f>
        <v>36</v>
      </c>
      <c r="AP8" s="7">
        <f>MIN(AP2:AP5)</f>
        <v>60</v>
      </c>
      <c r="AQ8" s="7"/>
      <c r="AR8" s="7"/>
      <c r="AS8" s="7"/>
      <c r="AT8" s="7"/>
      <c r="AU8" s="7"/>
      <c r="AV8" s="7"/>
      <c r="AW8" s="7"/>
      <c r="AX8" s="7"/>
      <c r="AY8" s="7"/>
      <c r="AZ8" s="7"/>
      <c r="BA8" s="7"/>
      <c r="BB8" s="7">
        <f>MIN(BB2:BB5)</f>
        <v>3</v>
      </c>
      <c r="BC8" s="7">
        <f>MIN(BC2:BC5)</f>
        <v>20</v>
      </c>
      <c r="BD8" s="7"/>
      <c r="BE8" s="7"/>
      <c r="BF8" s="7">
        <f>MIN(BF2:BF5)</f>
        <v>1</v>
      </c>
      <c r="BG8" s="7">
        <f>MIN(BG2:BG5)</f>
        <v>15</v>
      </c>
      <c r="BH8" s="7"/>
      <c r="BI8" s="7"/>
      <c r="BJ8" s="7">
        <f>MIN(BJ2:BJ5)</f>
        <v>1</v>
      </c>
      <c r="BK8" s="7">
        <f>MIN(BK2:BK5)</f>
        <v>8</v>
      </c>
      <c r="BL8" s="7"/>
      <c r="BM8" s="7"/>
      <c r="BN8" s="7">
        <f>MIN(BN2:BN5)</f>
        <v>0</v>
      </c>
      <c r="BO8" s="7">
        <f>MIN(BO2:BO5)</f>
        <v>0</v>
      </c>
      <c r="BP8" s="7"/>
      <c r="BQ8" s="7"/>
      <c r="BR8" s="7"/>
      <c r="BS8" s="7"/>
      <c r="BT8" s="7"/>
      <c r="BU8" s="7"/>
      <c r="BV8" s="7"/>
      <c r="BW8" s="7">
        <f>MIN(BW2:BW5)</f>
        <v>3</v>
      </c>
      <c r="BX8" s="7">
        <f>MIN(BX2:BX5)</f>
        <v>10</v>
      </c>
      <c r="BY8" s="7"/>
      <c r="BZ8" s="7"/>
      <c r="CA8" s="7">
        <f>MIN(CA2:CA5)</f>
        <v>1</v>
      </c>
      <c r="CB8" s="7">
        <f>MIN(CB2:CB5)</f>
        <v>97</v>
      </c>
      <c r="CC8" s="7"/>
      <c r="CD8" s="7"/>
      <c r="CE8" s="7">
        <f>MIN(CE2:CE5)</f>
        <v>0</v>
      </c>
      <c r="CF8" s="7">
        <f>MIN(CF2:CF5)</f>
        <v>0</v>
      </c>
      <c r="CG8" s="7"/>
      <c r="CH8" s="7"/>
      <c r="CI8" s="7">
        <f>MIN(CI2:CI5)</f>
        <v>3</v>
      </c>
      <c r="CJ8" s="7">
        <f>MIN(CJ2:CJ5)</f>
        <v>26</v>
      </c>
      <c r="CK8" s="7"/>
      <c r="CL8" s="7"/>
      <c r="CM8" s="7">
        <f>MIN(CM2:CM5)</f>
        <v>2</v>
      </c>
      <c r="CN8" s="7">
        <f>MIN(CN2:CN5)</f>
        <v>58</v>
      </c>
      <c r="CO8" s="7"/>
      <c r="CP8" s="7"/>
      <c r="CQ8" s="7"/>
      <c r="CR8" s="7">
        <f>MIN(CR2:CR5)</f>
        <v>2</v>
      </c>
      <c r="CS8" s="7">
        <f>MIN(CS2:CS5)</f>
        <v>55</v>
      </c>
      <c r="CT8" s="7"/>
      <c r="CU8" s="7"/>
      <c r="CV8" s="7"/>
      <c r="CW8" s="7">
        <f>MIN(CW2:CW5)</f>
        <v>4</v>
      </c>
      <c r="CX8" s="7">
        <f>MIN(CX2:CX5)</f>
        <v>206</v>
      </c>
      <c r="CY8" s="7"/>
      <c r="CZ8" s="7"/>
      <c r="DA8" s="7"/>
      <c r="DB8" s="7">
        <f>MIN(DB2:DB5)</f>
        <v>2</v>
      </c>
      <c r="DC8" s="7">
        <f>MIN(DC2:DC5)</f>
        <v>624</v>
      </c>
      <c r="DD8" s="7"/>
      <c r="DE8" s="7"/>
      <c r="DF8" s="7"/>
      <c r="DG8" s="7"/>
      <c r="DH8" s="7"/>
      <c r="DI8" s="7"/>
      <c r="DJ8" s="7"/>
      <c r="DK8" s="7"/>
      <c r="DL8" s="7"/>
      <c r="DM8" s="7"/>
      <c r="DN8" s="7"/>
      <c r="DO8" s="7"/>
      <c r="DP8" s="7"/>
      <c r="DQ8" s="7"/>
      <c r="DR8" s="7"/>
      <c r="DS8" s="7"/>
      <c r="DT8" s="7"/>
      <c r="DU8" s="7"/>
      <c r="DV8" s="7">
        <f>MIN(DV2:DV5)</f>
        <v>40</v>
      </c>
      <c r="DW8" s="21"/>
    </row>
    <row r="9" spans="1:135" x14ac:dyDescent="0.25">
      <c r="A9" s="22" t="s">
        <v>458</v>
      </c>
      <c r="B9" s="8"/>
      <c r="C9" s="8">
        <f>LARGE(C2:C5,1)</f>
        <v>10778</v>
      </c>
      <c r="D9" s="8">
        <f>LARGE(D2:D5,1)</f>
        <v>79</v>
      </c>
      <c r="E9" s="48">
        <f>LARGE(E2:E5,1)</f>
        <v>160.86567164179104</v>
      </c>
      <c r="F9" s="8"/>
      <c r="G9" s="8">
        <f>LARGE(G2:G5,1)</f>
        <v>3</v>
      </c>
      <c r="H9" s="8">
        <f>LARGE(H2:H5,1)</f>
        <v>682</v>
      </c>
      <c r="I9" s="8"/>
      <c r="J9" s="8"/>
      <c r="K9" s="8"/>
      <c r="L9" s="8"/>
      <c r="M9" s="8" t="e">
        <f>LARGE(M2:M5,1)</f>
        <v>#NUM!</v>
      </c>
      <c r="N9" s="8" t="e">
        <f>LARGE(N2:N5,1)</f>
        <v>#NUM!</v>
      </c>
      <c r="O9" s="8"/>
      <c r="P9" s="8"/>
      <c r="Q9" s="8"/>
      <c r="R9" s="8"/>
      <c r="S9" s="8" t="e">
        <f>LARGE(S2:S5,1)</f>
        <v>#NUM!</v>
      </c>
      <c r="T9" s="8" t="e">
        <f>LARGE(T2:T5,1)</f>
        <v>#NUM!</v>
      </c>
      <c r="U9" s="8"/>
      <c r="V9" s="8"/>
      <c r="W9" s="8"/>
      <c r="X9" s="8"/>
      <c r="Y9" s="8" t="e">
        <f>LARGE(Y2:Y5,1)</f>
        <v>#NUM!</v>
      </c>
      <c r="Z9" s="8" t="e">
        <f>LARGE(Z2:Z5,1)</f>
        <v>#NUM!</v>
      </c>
      <c r="AA9" s="8"/>
      <c r="AB9" s="8"/>
      <c r="AC9" s="8"/>
      <c r="AD9" s="8"/>
      <c r="AE9" s="8">
        <f>LARGE(AE2:AE5,1)</f>
        <v>46</v>
      </c>
      <c r="AF9" s="8">
        <f>LARGE(AF2:AF5,1)</f>
        <v>75</v>
      </c>
      <c r="AG9" s="8"/>
      <c r="AH9" s="8"/>
      <c r="AI9" s="8"/>
      <c r="AJ9" s="8"/>
      <c r="AK9" s="8"/>
      <c r="AL9" s="8"/>
      <c r="AM9" s="8"/>
      <c r="AN9" s="8"/>
      <c r="AO9" s="8">
        <f>LARGE(AO2:AO5,1)</f>
        <v>66</v>
      </c>
      <c r="AP9" s="8">
        <f>LARGE(AP2:AP5,1)</f>
        <v>130</v>
      </c>
      <c r="AQ9" s="8"/>
      <c r="AR9" s="8"/>
      <c r="AS9" s="8"/>
      <c r="AT9" s="8"/>
      <c r="AU9" s="8"/>
      <c r="AV9" s="8"/>
      <c r="AW9" s="8"/>
      <c r="AX9" s="8"/>
      <c r="AY9" s="8"/>
      <c r="AZ9" s="8"/>
      <c r="BA9" s="8"/>
      <c r="BB9" s="8">
        <f>LARGE(BB2:BB5,1)</f>
        <v>3</v>
      </c>
      <c r="BC9" s="8">
        <f>LARGE(BC2:BC5,1)</f>
        <v>31</v>
      </c>
      <c r="BD9" s="8"/>
      <c r="BE9" s="8"/>
      <c r="BF9" s="8">
        <f>LARGE(BF2:BF5,1)</f>
        <v>3</v>
      </c>
      <c r="BG9" s="8">
        <f>LARGE(BG2:BG5,1)</f>
        <v>26</v>
      </c>
      <c r="BH9" s="8"/>
      <c r="BI9" s="8"/>
      <c r="BJ9" s="8">
        <f>LARGE(BJ2:BJ5,1)</f>
        <v>2</v>
      </c>
      <c r="BK9" s="8">
        <f>LARGE(BK2:BK5,1)</f>
        <v>15</v>
      </c>
      <c r="BL9" s="8"/>
      <c r="BM9" s="8"/>
      <c r="BN9" s="8" t="e">
        <f>LARGE(BN2:BN5,1)</f>
        <v>#NUM!</v>
      </c>
      <c r="BO9" s="8" t="e">
        <f>LARGE(BO2:BO5,1)</f>
        <v>#NUM!</v>
      </c>
      <c r="BP9" s="8"/>
      <c r="BQ9" s="8"/>
      <c r="BR9" s="8"/>
      <c r="BS9" s="8"/>
      <c r="BT9" s="8"/>
      <c r="BU9" s="8"/>
      <c r="BV9" s="8"/>
      <c r="BW9" s="8">
        <f>LARGE(BW2:BW5,1)</f>
        <v>15</v>
      </c>
      <c r="BX9" s="8">
        <f>LARGE(BX2:BX5,1)</f>
        <v>92</v>
      </c>
      <c r="BY9" s="8"/>
      <c r="BZ9" s="8"/>
      <c r="CA9" s="8">
        <f>LARGE(CA2:CA5,1)</f>
        <v>7</v>
      </c>
      <c r="CB9" s="8">
        <f>LARGE(CB2:CB5,1)</f>
        <v>130</v>
      </c>
      <c r="CC9" s="8"/>
      <c r="CD9" s="8"/>
      <c r="CE9" s="8" t="e">
        <f>LARGE(CE2:CE5,1)</f>
        <v>#NUM!</v>
      </c>
      <c r="CF9" s="8" t="e">
        <f>LARGE(CF2:CF5,1)</f>
        <v>#NUM!</v>
      </c>
      <c r="CG9" s="8"/>
      <c r="CH9" s="8"/>
      <c r="CI9" s="8">
        <f>LARGE(CI2:CI5,1)</f>
        <v>5</v>
      </c>
      <c r="CJ9" s="8">
        <f>LARGE(CJ2:CJ5,1)</f>
        <v>80</v>
      </c>
      <c r="CK9" s="8"/>
      <c r="CL9" s="8"/>
      <c r="CM9" s="8">
        <f>LARGE(CM2:CM5,1)</f>
        <v>2</v>
      </c>
      <c r="CN9" s="8">
        <f>LARGE(CN2:CN5,1)</f>
        <v>58</v>
      </c>
      <c r="CO9" s="8"/>
      <c r="CP9" s="8"/>
      <c r="CQ9" s="8"/>
      <c r="CR9" s="8">
        <f>LARGE(CR2:CR5,1)</f>
        <v>8</v>
      </c>
      <c r="CS9" s="8">
        <f>LARGE(CS2:CS5,1)</f>
        <v>104</v>
      </c>
      <c r="CT9" s="8"/>
      <c r="CU9" s="8"/>
      <c r="CV9" s="8"/>
      <c r="CW9" s="8">
        <f>LARGE(CW2:CW5,1)</f>
        <v>4</v>
      </c>
      <c r="CX9" s="8">
        <f>LARGE(CX2:CX5,1)</f>
        <v>206</v>
      </c>
      <c r="CY9" s="8"/>
      <c r="CZ9" s="8"/>
      <c r="DA9" s="8"/>
      <c r="DB9" s="8">
        <f>LARGE(DB2:DB5,1)</f>
        <v>2</v>
      </c>
      <c r="DC9" s="8">
        <f>LARGE(DC2:DC5,1)</f>
        <v>624</v>
      </c>
      <c r="DD9" s="8"/>
      <c r="DE9" s="8"/>
      <c r="DF9" s="8"/>
      <c r="DG9" s="8"/>
      <c r="DH9" s="8"/>
      <c r="DI9" s="8"/>
      <c r="DJ9" s="8"/>
      <c r="DK9" s="8"/>
      <c r="DL9" s="8"/>
      <c r="DM9" s="8"/>
      <c r="DN9" s="8"/>
      <c r="DO9" s="8"/>
      <c r="DP9" s="8"/>
      <c r="DQ9" s="8"/>
      <c r="DR9" s="8"/>
      <c r="DS9" s="8"/>
      <c r="DT9" s="8"/>
      <c r="DU9" s="8"/>
      <c r="DV9" s="8">
        <f>LARGE(DV2:DV5,1)</f>
        <v>100</v>
      </c>
      <c r="DW9" s="23"/>
    </row>
    <row r="10" spans="1:135" x14ac:dyDescent="0.25">
      <c r="A10" s="24" t="s">
        <v>459</v>
      </c>
      <c r="B10" s="9"/>
      <c r="C10" s="9"/>
      <c r="D10" s="9"/>
      <c r="E10" s="9"/>
      <c r="F10" s="9">
        <f>COUNTIF(F2:F5,"yes")</f>
        <v>4</v>
      </c>
      <c r="G10" s="9"/>
      <c r="H10" s="9"/>
      <c r="I10" s="9"/>
      <c r="J10" s="9"/>
      <c r="K10" s="9"/>
      <c r="L10" s="9">
        <f>COUNTIF(L2:L5,"yes")</f>
        <v>0</v>
      </c>
      <c r="M10" s="9"/>
      <c r="N10" s="9"/>
      <c r="O10" s="9"/>
      <c r="P10" s="9"/>
      <c r="Q10" s="9"/>
      <c r="R10" s="9">
        <f>COUNTIF(R2:R5,"yes")</f>
        <v>0</v>
      </c>
      <c r="S10" s="9"/>
      <c r="T10" s="9"/>
      <c r="U10" s="9"/>
      <c r="V10" s="9"/>
      <c r="W10" s="9"/>
      <c r="X10" s="9">
        <f>COUNTIF(X2:X5,"yes")</f>
        <v>0</v>
      </c>
      <c r="Y10" s="9"/>
      <c r="Z10" s="9"/>
      <c r="AA10" s="9"/>
      <c r="AB10" s="9"/>
      <c r="AC10" s="9"/>
      <c r="AD10" s="9">
        <f>COUNTIF(AD2:AD5,"yes")</f>
        <v>2</v>
      </c>
      <c r="AE10" s="9"/>
      <c r="AF10" s="9"/>
      <c r="AG10" s="9"/>
      <c r="AH10" s="9"/>
      <c r="AI10" s="9"/>
      <c r="AJ10" s="9"/>
      <c r="AK10" s="9"/>
      <c r="AL10" s="9"/>
      <c r="AM10" s="9"/>
      <c r="AN10" s="9">
        <f>COUNTIF(AN2:AN5,"yes")</f>
        <v>2</v>
      </c>
      <c r="AO10" s="9"/>
      <c r="AP10" s="9"/>
      <c r="AQ10" s="9"/>
      <c r="AR10" s="9"/>
      <c r="AS10" s="9"/>
      <c r="AT10" s="9"/>
      <c r="AU10" s="9"/>
      <c r="AV10" s="9"/>
      <c r="AW10" s="9"/>
      <c r="AX10" s="9"/>
      <c r="AY10" s="9"/>
      <c r="AZ10" s="9">
        <f>COUNTIF(AZ2:AZ5,"yes")</f>
        <v>4</v>
      </c>
      <c r="BA10" s="9">
        <f>COUNTIF(BA2:BA5,"yes")</f>
        <v>4</v>
      </c>
      <c r="BB10" s="9"/>
      <c r="BC10" s="9"/>
      <c r="BD10" s="9"/>
      <c r="BE10" s="9">
        <f>COUNTIF(BE2:BE5,"yes")</f>
        <v>4</v>
      </c>
      <c r="BF10" s="9"/>
      <c r="BG10" s="9"/>
      <c r="BH10" s="9"/>
      <c r="BI10" s="9">
        <f>COUNTIF(BI2:BI5,"yes")</f>
        <v>3</v>
      </c>
      <c r="BJ10" s="9"/>
      <c r="BK10" s="9"/>
      <c r="BL10" s="9"/>
      <c r="BM10" s="9">
        <f>COUNTIF(BM2:BM5,"yes")</f>
        <v>0</v>
      </c>
      <c r="BN10" s="9"/>
      <c r="BO10" s="9"/>
      <c r="BP10" s="9"/>
      <c r="BQ10" s="9">
        <f>COUNTIF(BQ2:BQ5,"yes")</f>
        <v>0</v>
      </c>
      <c r="BR10" s="9"/>
      <c r="BS10" s="9"/>
      <c r="BT10" s="9"/>
      <c r="BU10" s="9"/>
      <c r="BV10" s="9">
        <f>COUNTIF(BV2:BV5,"yes")</f>
        <v>3</v>
      </c>
      <c r="BW10" s="9"/>
      <c r="BX10" s="9"/>
      <c r="BY10" s="9"/>
      <c r="BZ10" s="9">
        <f>COUNTIF(BZ2:BZ5,"yes")</f>
        <v>2</v>
      </c>
      <c r="CA10" s="9"/>
      <c r="CB10" s="9"/>
      <c r="CC10" s="9"/>
      <c r="CD10" s="9">
        <f>COUNTIF(CD2:CD5,"yes")</f>
        <v>0</v>
      </c>
      <c r="CE10" s="9"/>
      <c r="CF10" s="9"/>
      <c r="CG10" s="9"/>
      <c r="CH10" s="9">
        <f>COUNTIF(CH2:CH5,"yes")</f>
        <v>3</v>
      </c>
      <c r="CI10" s="9"/>
      <c r="CJ10" s="9"/>
      <c r="CK10" s="9"/>
      <c r="CL10" s="9">
        <f>COUNTIF(CL2:CL5,"yes")</f>
        <v>1</v>
      </c>
      <c r="CM10" s="9"/>
      <c r="CN10" s="9"/>
      <c r="CO10" s="9"/>
      <c r="CP10" s="9">
        <f>COUNTIF(CP2:CP5,"yes")</f>
        <v>3</v>
      </c>
      <c r="CQ10" s="9"/>
      <c r="CR10" s="9"/>
      <c r="CS10" s="9"/>
      <c r="CT10" s="9"/>
      <c r="CU10" s="9">
        <f>COUNTIF(CU2:CU5,"yes")</f>
        <v>1</v>
      </c>
      <c r="CV10" s="9"/>
      <c r="CW10" s="9"/>
      <c r="CX10" s="9"/>
      <c r="CY10" s="9"/>
      <c r="CZ10" s="9">
        <f>COUNTIF(CZ2:CZ5,"yes")</f>
        <v>1</v>
      </c>
      <c r="DA10" s="9"/>
      <c r="DB10" s="9"/>
      <c r="DC10" s="9"/>
      <c r="DD10" s="9"/>
      <c r="DE10" s="9">
        <f>COUNTIF(DE2:DE5,"arrest*")</f>
        <v>3</v>
      </c>
      <c r="DF10" s="9">
        <f>COUNTIF(DF2:DF5,"Attending*")</f>
        <v>2</v>
      </c>
      <c r="DG10" s="9">
        <f>COUNTIF(DG2:DG5,"computing*")</f>
        <v>0</v>
      </c>
      <c r="DH10" s="9">
        <f>COUNTIF(DH2:DH5,"courthouse*")</f>
        <v>0</v>
      </c>
      <c r="DI10" s="9">
        <f>COUNTIF(DI2:DI5,"CRN*")</f>
        <v>1</v>
      </c>
      <c r="DJ10" s="9">
        <f>COUNTIF(DJ2:DJ5,"Departmental*")</f>
        <v>4</v>
      </c>
      <c r="DK10" s="9">
        <f>COUNTIF(DK2:DK5,"DNA*")</f>
        <v>4</v>
      </c>
      <c r="DL10" s="9">
        <f>COUNTIF(DL2:DL5,"Drug*")</f>
        <v>4</v>
      </c>
      <c r="DM10" s="9">
        <f>COUNTIF(DM2:DM5,"Duty*")</f>
        <v>3</v>
      </c>
      <c r="DN10" s="9">
        <f>COUNTIF(DN2:DN5,"Facilitating*")</f>
        <v>0</v>
      </c>
      <c r="DO10" s="9">
        <f>COUNTIF(DO2:DO5,"Intakes*")</f>
        <v>2</v>
      </c>
      <c r="DP10" s="9">
        <f>COUNTIF(DP2:DP5,"Office*")</f>
        <v>0</v>
      </c>
      <c r="DQ10" s="9">
        <f>COUNTIF(DQ2:DQ5,"Parole*")</f>
        <v>3</v>
      </c>
      <c r="DR10" s="9">
        <f>COUNTIF(DR2:DR5,"Sorna*")</f>
        <v>3</v>
      </c>
      <c r="DS10" s="9">
        <f>COUNTIF(DS2:DS5,"Transports*")</f>
        <v>3</v>
      </c>
      <c r="DT10" s="9">
        <f>COUNTIF(DT2:DT5,"Writing*")</f>
        <v>2</v>
      </c>
      <c r="DU10" s="9"/>
      <c r="DV10" s="9"/>
      <c r="DW10" s="25"/>
    </row>
    <row r="11" spans="1:135" x14ac:dyDescent="0.25">
      <c r="A11" s="26" t="s">
        <v>460</v>
      </c>
      <c r="B11" s="10"/>
      <c r="C11" s="10"/>
      <c r="D11" s="10"/>
      <c r="E11" s="10"/>
      <c r="F11" s="10">
        <f>COUNTIF(F2:F5,"no")</f>
        <v>0</v>
      </c>
      <c r="G11" s="10"/>
      <c r="H11" s="10"/>
      <c r="I11" s="10"/>
      <c r="J11" s="10"/>
      <c r="K11" s="10"/>
      <c r="L11" s="10">
        <f>COUNTIF(L2:L5,"no")</f>
        <v>4</v>
      </c>
      <c r="M11" s="10"/>
      <c r="N11" s="10"/>
      <c r="O11" s="10"/>
      <c r="P11" s="10"/>
      <c r="Q11" s="10"/>
      <c r="R11" s="10">
        <f>COUNTIF(R2:R5,"no")</f>
        <v>4</v>
      </c>
      <c r="S11" s="10"/>
      <c r="T11" s="10"/>
      <c r="U11" s="10"/>
      <c r="V11" s="10"/>
      <c r="W11" s="10"/>
      <c r="X11" s="10">
        <f>COUNTIF(X2:X5,"no")</f>
        <v>4</v>
      </c>
      <c r="Y11" s="10"/>
      <c r="Z11" s="10"/>
      <c r="AA11" s="10"/>
      <c r="AB11" s="10"/>
      <c r="AC11" s="10"/>
      <c r="AD11" s="10">
        <f>COUNTIF(AD2:AD5,"no")</f>
        <v>2</v>
      </c>
      <c r="AE11" s="10"/>
      <c r="AF11" s="10"/>
      <c r="AG11" s="10"/>
      <c r="AH11" s="10"/>
      <c r="AI11" s="10"/>
      <c r="AJ11" s="10"/>
      <c r="AK11" s="10"/>
      <c r="AL11" s="10"/>
      <c r="AM11" s="10"/>
      <c r="AN11" s="10">
        <f>COUNTIF(AN2:AN5,"no")</f>
        <v>2</v>
      </c>
      <c r="AO11" s="10"/>
      <c r="AP11" s="10"/>
      <c r="AQ11" s="10"/>
      <c r="AR11" s="10"/>
      <c r="AS11" s="10"/>
      <c r="AT11" s="10"/>
      <c r="AU11" s="10"/>
      <c r="AV11" s="10"/>
      <c r="AW11" s="10"/>
      <c r="AX11" s="10"/>
      <c r="AY11" s="10"/>
      <c r="AZ11" s="10">
        <f>COUNTIF(AZ2:AZ5,"no")</f>
        <v>0</v>
      </c>
      <c r="BA11" s="10">
        <f>COUNTIF(BA2:BA5,"no")</f>
        <v>0</v>
      </c>
      <c r="BB11" s="10"/>
      <c r="BC11" s="10"/>
      <c r="BD11" s="10"/>
      <c r="BE11" s="10">
        <f>COUNTIF(BE2:BE5,"no")</f>
        <v>0</v>
      </c>
      <c r="BF11" s="10"/>
      <c r="BG11" s="10"/>
      <c r="BH11" s="10"/>
      <c r="BI11" s="10">
        <f>COUNTIF(BI2:BI5,"no")</f>
        <v>1</v>
      </c>
      <c r="BJ11" s="10"/>
      <c r="BK11" s="10"/>
      <c r="BL11" s="10"/>
      <c r="BM11" s="10">
        <f>COUNTIF(BM2:BM5,"no")</f>
        <v>4</v>
      </c>
      <c r="BN11" s="10"/>
      <c r="BO11" s="10"/>
      <c r="BP11" s="10"/>
      <c r="BQ11" s="10">
        <f>COUNTIF(BQ2:BQ5,"no")</f>
        <v>4</v>
      </c>
      <c r="BR11" s="10"/>
      <c r="BS11" s="10"/>
      <c r="BT11" s="10"/>
      <c r="BU11" s="10"/>
      <c r="BV11" s="10">
        <f>COUNTIF(BV2:BV5,"no")</f>
        <v>1</v>
      </c>
      <c r="BW11" s="10"/>
      <c r="BX11" s="10"/>
      <c r="BY11" s="10"/>
      <c r="BZ11" s="10">
        <f>COUNTIF(BZ2:BZ5,"no")</f>
        <v>2</v>
      </c>
      <c r="CA11" s="10"/>
      <c r="CB11" s="10"/>
      <c r="CC11" s="10"/>
      <c r="CD11" s="10">
        <f>COUNTIF(CD2:CD5,"no")</f>
        <v>4</v>
      </c>
      <c r="CE11" s="10"/>
      <c r="CF11" s="10"/>
      <c r="CG11" s="10"/>
      <c r="CH11" s="10">
        <f>COUNTIF(CH2:CH5,"no")</f>
        <v>1</v>
      </c>
      <c r="CI11" s="10"/>
      <c r="CJ11" s="10"/>
      <c r="CK11" s="10"/>
      <c r="CL11" s="10">
        <f>COUNTIF(CL2:CL5,"no")</f>
        <v>3</v>
      </c>
      <c r="CM11" s="10"/>
      <c r="CN11" s="10"/>
      <c r="CO11" s="10"/>
      <c r="CP11" s="10">
        <f>COUNTIF(CP2:CP5,"no")</f>
        <v>1</v>
      </c>
      <c r="CQ11" s="10"/>
      <c r="CR11" s="10"/>
      <c r="CS11" s="10"/>
      <c r="CT11" s="10"/>
      <c r="CU11" s="10">
        <f>COUNTIF(CU2:CU5,"no")</f>
        <v>2</v>
      </c>
      <c r="CV11" s="10"/>
      <c r="CW11" s="10"/>
      <c r="CX11" s="10"/>
      <c r="CY11" s="10"/>
      <c r="CZ11" s="10">
        <f>COUNTIF(CZ2:CZ5,"no")</f>
        <v>0</v>
      </c>
      <c r="DA11" s="10"/>
      <c r="DB11" s="10"/>
      <c r="DC11" s="10"/>
      <c r="DD11" s="10"/>
      <c r="DE11" s="10">
        <v>65</v>
      </c>
      <c r="DF11" s="10">
        <v>65</v>
      </c>
      <c r="DG11" s="10">
        <v>65</v>
      </c>
      <c r="DH11" s="10">
        <v>65</v>
      </c>
      <c r="DI11" s="10">
        <v>65</v>
      </c>
      <c r="DJ11" s="10">
        <v>65</v>
      </c>
      <c r="DK11" s="10">
        <v>65</v>
      </c>
      <c r="DL11" s="10">
        <v>65</v>
      </c>
      <c r="DM11" s="10">
        <v>65</v>
      </c>
      <c r="DN11" s="10">
        <v>65</v>
      </c>
      <c r="DO11" s="10">
        <v>65</v>
      </c>
      <c r="DP11" s="10">
        <v>65</v>
      </c>
      <c r="DQ11" s="10">
        <v>65</v>
      </c>
      <c r="DR11" s="10">
        <v>65</v>
      </c>
      <c r="DS11" s="10">
        <v>65</v>
      </c>
      <c r="DT11" s="10">
        <v>65</v>
      </c>
      <c r="DU11" s="10"/>
      <c r="DV11" s="10"/>
      <c r="DW11" s="27"/>
    </row>
    <row r="12" spans="1:135" x14ac:dyDescent="0.25">
      <c r="A12" s="28" t="s">
        <v>473</v>
      </c>
      <c r="B12" s="11"/>
      <c r="C12" s="11"/>
      <c r="D12" s="11"/>
      <c r="E12" s="11"/>
      <c r="F12" s="11">
        <f>F10/(F10+F11)</f>
        <v>1</v>
      </c>
      <c r="G12" s="11"/>
      <c r="H12" s="11"/>
      <c r="I12" s="11"/>
      <c r="J12" s="11"/>
      <c r="K12" s="11"/>
      <c r="L12" s="11">
        <f>L10/(L10+L11)</f>
        <v>0</v>
      </c>
      <c r="M12" s="11"/>
      <c r="N12" s="11"/>
      <c r="O12" s="11"/>
      <c r="P12" s="11"/>
      <c r="Q12" s="11"/>
      <c r="R12" s="11">
        <f>R10/(R10+R11)</f>
        <v>0</v>
      </c>
      <c r="S12" s="11"/>
      <c r="T12" s="11"/>
      <c r="U12" s="11"/>
      <c r="V12" s="11"/>
      <c r="W12" s="11"/>
      <c r="X12" s="11">
        <f>X10/(X10+X11)</f>
        <v>0</v>
      </c>
      <c r="Y12" s="11"/>
      <c r="Z12" s="11"/>
      <c r="AA12" s="11"/>
      <c r="AB12" s="11"/>
      <c r="AC12" s="11"/>
      <c r="AD12" s="11">
        <f>AD10/(AD10+AD11)</f>
        <v>0.5</v>
      </c>
      <c r="AE12" s="11"/>
      <c r="AF12" s="11"/>
      <c r="AG12" s="11"/>
      <c r="AH12" s="11"/>
      <c r="AI12" s="11"/>
      <c r="AJ12" s="11"/>
      <c r="AK12" s="11"/>
      <c r="AL12" s="11"/>
      <c r="AM12" s="11"/>
      <c r="AN12" s="11">
        <f>AN10/(AN10+AN11)</f>
        <v>0.5</v>
      </c>
      <c r="AO12" s="11"/>
      <c r="AP12" s="11"/>
      <c r="AQ12" s="11"/>
      <c r="AR12" s="11"/>
      <c r="AS12" s="11"/>
      <c r="AT12" s="11"/>
      <c r="AU12" s="11"/>
      <c r="AV12" s="11"/>
      <c r="AW12" s="11"/>
      <c r="AX12" s="11"/>
      <c r="AY12" s="11"/>
      <c r="AZ12" s="11">
        <f>AZ10/(AZ10+AZ11)</f>
        <v>1</v>
      </c>
      <c r="BA12" s="11">
        <f>BA10/(BA10+BA11)</f>
        <v>1</v>
      </c>
      <c r="BB12" s="11"/>
      <c r="BC12" s="11"/>
      <c r="BD12" s="11"/>
      <c r="BE12" s="11">
        <f>BE10/(BE10+BE11)</f>
        <v>1</v>
      </c>
      <c r="BF12" s="11"/>
      <c r="BG12" s="11"/>
      <c r="BH12" s="11"/>
      <c r="BI12" s="11">
        <f>BI10/(BI10+BI11)</f>
        <v>0.75</v>
      </c>
      <c r="BJ12" s="11"/>
      <c r="BK12" s="11"/>
      <c r="BL12" s="11"/>
      <c r="BM12" s="11">
        <f>BM10/(BM10+BM11)</f>
        <v>0</v>
      </c>
      <c r="BN12" s="11"/>
      <c r="BO12" s="11"/>
      <c r="BP12" s="11"/>
      <c r="BQ12" s="11">
        <f>BQ10/(BQ10+BQ11)</f>
        <v>0</v>
      </c>
      <c r="BR12" s="11"/>
      <c r="BS12" s="11"/>
      <c r="BT12" s="11"/>
      <c r="BU12" s="11"/>
      <c r="BV12" s="11">
        <f>BV10/(BV10+BV11)</f>
        <v>0.75</v>
      </c>
      <c r="BW12" s="11"/>
      <c r="BX12" s="11"/>
      <c r="BY12" s="11"/>
      <c r="BZ12" s="11">
        <f>BZ10/(BZ10+BZ11)</f>
        <v>0.5</v>
      </c>
      <c r="CA12" s="11"/>
      <c r="CB12" s="11"/>
      <c r="CC12" s="11"/>
      <c r="CD12" s="11">
        <f>CD10/(CD10+CD11)</f>
        <v>0</v>
      </c>
      <c r="CE12" s="11"/>
      <c r="CF12" s="11"/>
      <c r="CG12" s="11"/>
      <c r="CH12" s="11">
        <f>CH10/(CH10+CH11)</f>
        <v>0.75</v>
      </c>
      <c r="CI12" s="11"/>
      <c r="CJ12" s="11"/>
      <c r="CK12" s="11"/>
      <c r="CL12" s="11">
        <f>CL10/(CL10+CL11)</f>
        <v>0.25</v>
      </c>
      <c r="CM12" s="11"/>
      <c r="CN12" s="11"/>
      <c r="CO12" s="11"/>
      <c r="CP12" s="11">
        <f>CP10/(CP10+CP11)</f>
        <v>0.75</v>
      </c>
      <c r="CQ12" s="11"/>
      <c r="CR12" s="11"/>
      <c r="CS12" s="11"/>
      <c r="CT12" s="11"/>
      <c r="CU12" s="11">
        <f>CU10/(CU10+CU11)</f>
        <v>0.33333333333333331</v>
      </c>
      <c r="CV12" s="11"/>
      <c r="CW12" s="11"/>
      <c r="CX12" s="11"/>
      <c r="CY12" s="11"/>
      <c r="CZ12" s="11">
        <f>CZ10/(CZ10+CZ11)</f>
        <v>1</v>
      </c>
      <c r="DA12" s="11"/>
      <c r="DB12" s="11"/>
      <c r="DC12" s="11"/>
      <c r="DD12" s="11"/>
      <c r="DE12" s="11">
        <f t="shared" ref="DE12:DT12" si="3">DE10/(DE10+DE11)</f>
        <v>4.4117647058823532E-2</v>
      </c>
      <c r="DF12" s="11">
        <f t="shared" si="3"/>
        <v>2.9850746268656716E-2</v>
      </c>
      <c r="DG12" s="11">
        <f t="shared" si="3"/>
        <v>0</v>
      </c>
      <c r="DH12" s="11">
        <f t="shared" si="3"/>
        <v>0</v>
      </c>
      <c r="DI12" s="11">
        <f t="shared" si="3"/>
        <v>1.5151515151515152E-2</v>
      </c>
      <c r="DJ12" s="11">
        <f t="shared" si="3"/>
        <v>5.7971014492753624E-2</v>
      </c>
      <c r="DK12" s="11">
        <f t="shared" si="3"/>
        <v>5.7971014492753624E-2</v>
      </c>
      <c r="DL12" s="11">
        <f t="shared" si="3"/>
        <v>5.7971014492753624E-2</v>
      </c>
      <c r="DM12" s="11">
        <f t="shared" si="3"/>
        <v>4.4117647058823532E-2</v>
      </c>
      <c r="DN12" s="11">
        <f t="shared" si="3"/>
        <v>0</v>
      </c>
      <c r="DO12" s="11">
        <f t="shared" si="3"/>
        <v>2.9850746268656716E-2</v>
      </c>
      <c r="DP12" s="11">
        <f t="shared" si="3"/>
        <v>0</v>
      </c>
      <c r="DQ12" s="11">
        <f t="shared" si="3"/>
        <v>4.4117647058823532E-2</v>
      </c>
      <c r="DR12" s="11">
        <f t="shared" si="3"/>
        <v>4.4117647058823532E-2</v>
      </c>
      <c r="DS12" s="11">
        <f t="shared" si="3"/>
        <v>4.4117647058823532E-2</v>
      </c>
      <c r="DT12" s="11">
        <f t="shared" si="3"/>
        <v>2.9850746268656716E-2</v>
      </c>
      <c r="DU12" s="11"/>
      <c r="DV12" s="11"/>
      <c r="DW12" s="29"/>
    </row>
    <row r="13" spans="1:135" ht="30" x14ac:dyDescent="0.25">
      <c r="A13" s="38" t="s">
        <v>472</v>
      </c>
      <c r="B13" s="36"/>
      <c r="C13" s="36"/>
      <c r="D13" s="36"/>
      <c r="E13" s="36"/>
      <c r="F13" s="36"/>
      <c r="G13" s="36"/>
      <c r="H13" s="12">
        <f>COUNTIF(H2:H5,"&lt;1000")</f>
        <v>4</v>
      </c>
      <c r="I13" s="36"/>
      <c r="J13" s="36"/>
      <c r="K13" s="36"/>
      <c r="L13" s="36"/>
      <c r="M13" s="36"/>
      <c r="N13" s="13">
        <f>COUNTIF(N2:N5,"&lt;50")</f>
        <v>0</v>
      </c>
      <c r="O13" s="36"/>
      <c r="P13" s="36"/>
      <c r="Q13" s="36"/>
      <c r="R13" s="36"/>
      <c r="S13" s="36"/>
      <c r="T13" s="36">
        <f>COUNTIF(T2:T5,"&lt;50")</f>
        <v>0</v>
      </c>
      <c r="U13" s="36"/>
      <c r="V13" s="36"/>
      <c r="W13" s="36"/>
      <c r="X13" s="36"/>
      <c r="Y13" s="36"/>
      <c r="Z13" s="36">
        <f>COUNTIF(Z2:Z5,"&lt;20")</f>
        <v>0</v>
      </c>
      <c r="AA13" s="36"/>
      <c r="AB13" s="36"/>
      <c r="AC13" s="36"/>
      <c r="AD13" s="36"/>
      <c r="AE13" s="36"/>
      <c r="AF13" s="36">
        <f>COUNTIF(AF2:AF5,"&lt;50")</f>
        <v>0</v>
      </c>
      <c r="AG13" s="36"/>
      <c r="AH13" s="36"/>
      <c r="AI13" s="36"/>
      <c r="AJ13" s="36"/>
      <c r="AK13" s="36"/>
      <c r="AL13" s="36"/>
      <c r="AM13" s="36"/>
      <c r="AN13" s="36"/>
      <c r="AO13" s="36"/>
      <c r="AP13" s="36">
        <f>COUNTIF(AP2:AP5,"&lt;50")</f>
        <v>0</v>
      </c>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9"/>
    </row>
    <row r="14" spans="1:135" x14ac:dyDescent="0.25">
      <c r="A14" s="38" t="s">
        <v>475</v>
      </c>
      <c r="B14" s="36"/>
      <c r="C14" s="36"/>
      <c r="D14" s="36"/>
      <c r="E14" s="36"/>
      <c r="F14" s="36"/>
      <c r="G14" s="36"/>
      <c r="H14" s="12">
        <f>COUNTA(A2:A5)</f>
        <v>4</v>
      </c>
      <c r="I14" s="36"/>
      <c r="J14" s="36"/>
      <c r="K14" s="36"/>
      <c r="L14" s="36"/>
      <c r="M14" s="36"/>
      <c r="N14" s="13">
        <f>COUNTA(A2:A5)</f>
        <v>4</v>
      </c>
      <c r="O14" s="36"/>
      <c r="P14" s="36"/>
      <c r="Q14" s="36"/>
      <c r="R14" s="36"/>
      <c r="S14" s="36"/>
      <c r="T14" s="36">
        <f>COUNTA(A2:A5)</f>
        <v>4</v>
      </c>
      <c r="U14" s="36"/>
      <c r="V14" s="36"/>
      <c r="W14" s="36"/>
      <c r="X14" s="36"/>
      <c r="Y14" s="36"/>
      <c r="Z14" s="36">
        <f>COUNTA(A2:A5)</f>
        <v>4</v>
      </c>
      <c r="AA14" s="36"/>
      <c r="AB14" s="36"/>
      <c r="AC14" s="36"/>
      <c r="AD14" s="36"/>
      <c r="AE14" s="36"/>
      <c r="AF14" s="36">
        <f>COUNTA(A2:A5)</f>
        <v>4</v>
      </c>
      <c r="AG14" s="36"/>
      <c r="AH14" s="36"/>
      <c r="AI14" s="36"/>
      <c r="AJ14" s="36"/>
      <c r="AK14" s="36"/>
      <c r="AL14" s="36"/>
      <c r="AM14" s="36"/>
      <c r="AN14" s="36"/>
      <c r="AO14" s="36"/>
      <c r="AP14" s="36">
        <f>COUNTA(A2:A5)</f>
        <v>4</v>
      </c>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9"/>
    </row>
    <row r="15" spans="1:135" ht="45.75" thickBot="1" x14ac:dyDescent="0.3">
      <c r="A15" s="40" t="s">
        <v>474</v>
      </c>
      <c r="B15" s="37"/>
      <c r="C15" s="37"/>
      <c r="D15" s="37"/>
      <c r="E15" s="37"/>
      <c r="F15" s="37"/>
      <c r="G15" s="37"/>
      <c r="H15" s="37">
        <f>H13/H14</f>
        <v>1</v>
      </c>
      <c r="I15" s="37"/>
      <c r="J15" s="37"/>
      <c r="K15" s="37"/>
      <c r="L15" s="37"/>
      <c r="M15" s="37"/>
      <c r="N15" s="37">
        <f>N13/N14</f>
        <v>0</v>
      </c>
      <c r="O15" s="37"/>
      <c r="P15" s="37"/>
      <c r="Q15" s="37"/>
      <c r="R15" s="37"/>
      <c r="S15" s="37"/>
      <c r="T15" s="37">
        <f>T13/T14</f>
        <v>0</v>
      </c>
      <c r="U15" s="37"/>
      <c r="V15" s="37"/>
      <c r="W15" s="37"/>
      <c r="X15" s="37"/>
      <c r="Y15" s="37"/>
      <c r="Z15" s="37">
        <f>Z13/Z14</f>
        <v>0</v>
      </c>
      <c r="AA15" s="37"/>
      <c r="AB15" s="37"/>
      <c r="AC15" s="37"/>
      <c r="AD15" s="37"/>
      <c r="AE15" s="37"/>
      <c r="AF15" s="37">
        <f>AF13/AF14</f>
        <v>0</v>
      </c>
      <c r="AG15" s="37"/>
      <c r="AH15" s="37"/>
      <c r="AI15" s="37"/>
      <c r="AJ15" s="37"/>
      <c r="AK15" s="37"/>
      <c r="AL15" s="37"/>
      <c r="AM15" s="37"/>
      <c r="AN15" s="37"/>
      <c r="AO15" s="37"/>
      <c r="AP15" s="37">
        <f>AP13/AP14</f>
        <v>0</v>
      </c>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41"/>
    </row>
    <row r="16" spans="1:135" x14ac:dyDescent="0.25">
      <c r="A16" t="s">
        <v>486</v>
      </c>
      <c r="E16" s="50">
        <f>MEDIAN(E2:E5)</f>
        <v>119.34560053529609</v>
      </c>
    </row>
  </sheetData>
  <sheetProtection algorithmName="SHA-512" hashValue="LVI6K9X4behB8brm6/kBEIuQuboslRLP1WPHpKaXlSHS20kxIWKZEIGnAznzbnLdj2yQ5BO+E04DF12O5aL5+Q==" saltValue="IcYJE0eaLKx0kLm13cL7M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FA179-7609-4A74-8531-63114986F78D}">
  <dimension ref="A1:EE26"/>
  <sheetViews>
    <sheetView zoomScaleNormal="100" workbookViewId="0">
      <pane xSplit="1" ySplit="1" topLeftCell="BA11"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4" t="s">
        <v>283</v>
      </c>
      <c r="B2" s="2">
        <v>3</v>
      </c>
      <c r="C2" s="2">
        <v>4805</v>
      </c>
      <c r="D2" s="2">
        <v>49</v>
      </c>
      <c r="E2" s="45">
        <f t="shared" ref="E2:E7" si="0">C2/D2</f>
        <v>98.061224489795919</v>
      </c>
      <c r="F2" s="2" t="s">
        <v>115</v>
      </c>
      <c r="G2" s="2">
        <v>1</v>
      </c>
      <c r="H2" s="2">
        <v>361</v>
      </c>
      <c r="I2" s="2" t="s">
        <v>134</v>
      </c>
      <c r="J2" s="2"/>
      <c r="K2" s="2" t="s">
        <v>284</v>
      </c>
      <c r="L2" s="2" t="s">
        <v>114</v>
      </c>
      <c r="M2" s="2"/>
      <c r="N2" s="2"/>
      <c r="O2" s="2"/>
      <c r="P2" s="2"/>
      <c r="Q2" s="2"/>
      <c r="R2" s="2" t="s">
        <v>114</v>
      </c>
      <c r="S2" s="2"/>
      <c r="T2" s="2"/>
      <c r="U2" s="2"/>
      <c r="V2" s="2"/>
      <c r="W2" s="2"/>
      <c r="X2" s="2" t="s">
        <v>114</v>
      </c>
      <c r="Y2" s="2"/>
      <c r="Z2" s="2"/>
      <c r="AA2" s="2"/>
      <c r="AB2" s="2"/>
      <c r="AC2" s="2"/>
      <c r="AD2" s="2" t="s">
        <v>115</v>
      </c>
      <c r="AE2" s="2">
        <v>21</v>
      </c>
      <c r="AF2" s="2">
        <v>56</v>
      </c>
      <c r="AG2" s="2" t="s">
        <v>116</v>
      </c>
      <c r="AH2" s="2"/>
      <c r="AI2" s="2" t="s">
        <v>117</v>
      </c>
      <c r="AJ2" s="2"/>
      <c r="AK2" s="2" t="s">
        <v>136</v>
      </c>
      <c r="AL2" s="2"/>
      <c r="AM2" s="2" t="s">
        <v>285</v>
      </c>
      <c r="AN2" s="2" t="s">
        <v>115</v>
      </c>
      <c r="AO2" s="2">
        <v>2</v>
      </c>
      <c r="AP2" s="2">
        <v>77</v>
      </c>
      <c r="AQ2" s="2" t="s">
        <v>134</v>
      </c>
      <c r="AR2" s="2"/>
      <c r="AS2" s="2" t="s">
        <v>116</v>
      </c>
      <c r="AT2" s="2"/>
      <c r="AU2" s="2" t="s">
        <v>117</v>
      </c>
      <c r="AV2" s="2"/>
      <c r="AW2" s="2" t="s">
        <v>136</v>
      </c>
      <c r="AX2" s="2"/>
      <c r="AY2" s="2" t="s">
        <v>286</v>
      </c>
      <c r="AZ2" s="2" t="s">
        <v>115</v>
      </c>
      <c r="BA2" s="2" t="s">
        <v>115</v>
      </c>
      <c r="BB2" s="2">
        <v>1</v>
      </c>
      <c r="BC2" s="2">
        <v>33</v>
      </c>
      <c r="BD2" s="2" t="s">
        <v>287</v>
      </c>
      <c r="BE2" s="2" t="s">
        <v>115</v>
      </c>
      <c r="BF2" s="2">
        <v>1</v>
      </c>
      <c r="BG2" s="2">
        <v>30</v>
      </c>
      <c r="BH2" s="2" t="s">
        <v>288</v>
      </c>
      <c r="BI2" s="2" t="s">
        <v>115</v>
      </c>
      <c r="BJ2" s="2">
        <v>1</v>
      </c>
      <c r="BK2" s="2">
        <v>20</v>
      </c>
      <c r="BL2" s="2" t="s">
        <v>289</v>
      </c>
      <c r="BM2" s="2" t="s">
        <v>115</v>
      </c>
      <c r="BN2" s="2">
        <v>3</v>
      </c>
      <c r="BO2" s="2">
        <v>30</v>
      </c>
      <c r="BP2" s="2" t="s">
        <v>290</v>
      </c>
      <c r="BQ2" s="2" t="s">
        <v>114</v>
      </c>
      <c r="BR2" s="2"/>
      <c r="BS2" s="2"/>
      <c r="BT2" s="2"/>
      <c r="BU2" s="2"/>
      <c r="BV2" s="2" t="s">
        <v>115</v>
      </c>
      <c r="BW2" s="2">
        <v>4</v>
      </c>
      <c r="BX2" s="2">
        <v>60</v>
      </c>
      <c r="BY2" s="2" t="s">
        <v>291</v>
      </c>
      <c r="BZ2" s="2" t="s">
        <v>115</v>
      </c>
      <c r="CA2" s="2">
        <v>5</v>
      </c>
      <c r="CB2" s="2">
        <v>52</v>
      </c>
      <c r="CC2" s="2" t="s">
        <v>292</v>
      </c>
      <c r="CD2" s="2" t="s">
        <v>114</v>
      </c>
      <c r="CE2" s="2"/>
      <c r="CF2" s="2"/>
      <c r="CG2" s="2"/>
      <c r="CH2" s="2" t="s">
        <v>114</v>
      </c>
      <c r="CI2" s="2"/>
      <c r="CJ2" s="2"/>
      <c r="CK2" s="2"/>
      <c r="CL2" s="2" t="s">
        <v>115</v>
      </c>
      <c r="CM2" s="2">
        <v>2</v>
      </c>
      <c r="CN2" s="2">
        <v>17</v>
      </c>
      <c r="CO2" s="2" t="s">
        <v>293</v>
      </c>
      <c r="CP2" s="2" t="s">
        <v>115</v>
      </c>
      <c r="CQ2" s="2" t="s">
        <v>294</v>
      </c>
      <c r="CR2" s="2">
        <v>3</v>
      </c>
      <c r="CS2" s="2">
        <v>42</v>
      </c>
      <c r="CT2" s="2" t="s">
        <v>295</v>
      </c>
      <c r="CU2" s="2" t="s">
        <v>115</v>
      </c>
      <c r="CV2" s="2" t="s">
        <v>296</v>
      </c>
      <c r="CW2" s="2">
        <v>1</v>
      </c>
      <c r="CX2" s="2">
        <v>49</v>
      </c>
      <c r="CY2" s="2" t="s">
        <v>297</v>
      </c>
      <c r="CZ2" s="2" t="s">
        <v>115</v>
      </c>
      <c r="DA2" s="2" t="s">
        <v>298</v>
      </c>
      <c r="DB2" s="2">
        <v>4</v>
      </c>
      <c r="DC2" s="2">
        <v>267</v>
      </c>
      <c r="DD2" s="2" t="s">
        <v>299</v>
      </c>
      <c r="DE2" s="2" t="s">
        <v>97</v>
      </c>
      <c r="DF2" s="2" t="s">
        <v>98</v>
      </c>
      <c r="DG2" s="2" t="s">
        <v>99</v>
      </c>
      <c r="DH2" s="2"/>
      <c r="DI2" s="2"/>
      <c r="DJ2" s="2" t="s">
        <v>102</v>
      </c>
      <c r="DK2" s="2" t="s">
        <v>103</v>
      </c>
      <c r="DL2" s="2" t="s">
        <v>104</v>
      </c>
      <c r="DM2" s="2"/>
      <c r="DN2" s="2" t="s">
        <v>106</v>
      </c>
      <c r="DO2" s="2" t="s">
        <v>107</v>
      </c>
      <c r="DP2" s="2"/>
      <c r="DQ2" s="2" t="s">
        <v>109</v>
      </c>
      <c r="DR2" s="2" t="s">
        <v>110</v>
      </c>
      <c r="DS2" s="2"/>
      <c r="DT2" s="2" t="s">
        <v>112</v>
      </c>
      <c r="DU2" s="2"/>
      <c r="DV2" s="2">
        <v>100</v>
      </c>
      <c r="DW2" s="2"/>
      <c r="DX2" s="73">
        <v>432821</v>
      </c>
      <c r="DY2" s="74">
        <v>856.4</v>
      </c>
      <c r="DZ2" s="74">
        <f t="shared" ref="DZ2:DZ7" si="1">DX2/DY2</f>
        <v>505.39584306398882</v>
      </c>
      <c r="EA2" s="75">
        <f t="shared" ref="EA2:EA7" si="2">DY2/D2</f>
        <v>17.477551020408164</v>
      </c>
      <c r="EB2" s="2" t="s">
        <v>134</v>
      </c>
      <c r="EC2" s="2" t="s">
        <v>116</v>
      </c>
      <c r="ED2" s="2" t="s">
        <v>117</v>
      </c>
      <c r="EE2" s="2" t="s">
        <v>136</v>
      </c>
    </row>
    <row r="3" spans="1:135" ht="105" x14ac:dyDescent="0.25">
      <c r="A3" s="34" t="s">
        <v>416</v>
      </c>
      <c r="B3" s="2">
        <v>3</v>
      </c>
      <c r="C3" s="2">
        <v>5344</v>
      </c>
      <c r="D3" s="2">
        <v>48</v>
      </c>
      <c r="E3" s="45">
        <f t="shared" si="0"/>
        <v>111.33333333333333</v>
      </c>
      <c r="F3" s="2" t="s">
        <v>115</v>
      </c>
      <c r="G3" s="2">
        <v>8</v>
      </c>
      <c r="H3" s="2">
        <v>311</v>
      </c>
      <c r="I3" s="2" t="s">
        <v>96</v>
      </c>
      <c r="J3" s="2" t="s">
        <v>417</v>
      </c>
      <c r="K3" s="2"/>
      <c r="L3" s="2" t="s">
        <v>114</v>
      </c>
      <c r="M3" s="2"/>
      <c r="N3" s="2"/>
      <c r="O3" s="2"/>
      <c r="P3" s="2"/>
      <c r="Q3" s="2"/>
      <c r="R3" s="2" t="s">
        <v>114</v>
      </c>
      <c r="S3" s="2"/>
      <c r="T3" s="2"/>
      <c r="U3" s="2"/>
      <c r="V3" s="2"/>
      <c r="W3" s="2"/>
      <c r="X3" s="2" t="s">
        <v>114</v>
      </c>
      <c r="Y3" s="2"/>
      <c r="Z3" s="2"/>
      <c r="AA3" s="2"/>
      <c r="AB3" s="2"/>
      <c r="AC3" s="2"/>
      <c r="AD3" s="2" t="s">
        <v>115</v>
      </c>
      <c r="AE3" s="2">
        <v>10</v>
      </c>
      <c r="AF3" s="2">
        <v>142</v>
      </c>
      <c r="AG3" s="2" t="s">
        <v>120</v>
      </c>
      <c r="AH3" s="2"/>
      <c r="AI3" s="2" t="s">
        <v>116</v>
      </c>
      <c r="AJ3" s="2"/>
      <c r="AK3" s="2" t="s">
        <v>116</v>
      </c>
      <c r="AL3" s="2"/>
      <c r="AM3" s="2"/>
      <c r="AN3" s="2" t="s">
        <v>115</v>
      </c>
      <c r="AO3" s="2">
        <v>4</v>
      </c>
      <c r="AP3" s="2">
        <v>72</v>
      </c>
      <c r="AQ3" s="2" t="s">
        <v>96</v>
      </c>
      <c r="AR3" s="2" t="s">
        <v>418</v>
      </c>
      <c r="AS3" s="2" t="s">
        <v>96</v>
      </c>
      <c r="AT3" s="2" t="s">
        <v>418</v>
      </c>
      <c r="AU3" s="2" t="s">
        <v>96</v>
      </c>
      <c r="AV3" s="2" t="s">
        <v>418</v>
      </c>
      <c r="AW3" s="2" t="s">
        <v>96</v>
      </c>
      <c r="AX3" s="2" t="s">
        <v>418</v>
      </c>
      <c r="AY3" s="2" t="s">
        <v>419</v>
      </c>
      <c r="AZ3" s="2" t="s">
        <v>115</v>
      </c>
      <c r="BA3" s="2" t="s">
        <v>115</v>
      </c>
      <c r="BB3" s="2">
        <v>4</v>
      </c>
      <c r="BC3" s="2">
        <v>40</v>
      </c>
      <c r="BD3" s="2" t="s">
        <v>420</v>
      </c>
      <c r="BE3" s="2" t="s">
        <v>115</v>
      </c>
      <c r="BF3" s="2">
        <v>4</v>
      </c>
      <c r="BG3" s="2">
        <v>45</v>
      </c>
      <c r="BH3" s="2" t="s">
        <v>421</v>
      </c>
      <c r="BI3" s="2" t="s">
        <v>115</v>
      </c>
      <c r="BJ3" s="2">
        <v>0</v>
      </c>
      <c r="BK3" s="2">
        <v>0</v>
      </c>
      <c r="BL3" s="2" t="s">
        <v>422</v>
      </c>
      <c r="BM3" s="2" t="s">
        <v>114</v>
      </c>
      <c r="BN3" s="2"/>
      <c r="BO3" s="2"/>
      <c r="BP3" s="2"/>
      <c r="BQ3" s="2" t="s">
        <v>115</v>
      </c>
      <c r="BR3" s="2" t="s">
        <v>423</v>
      </c>
      <c r="BS3" s="2">
        <v>0</v>
      </c>
      <c r="BT3" s="2">
        <v>0</v>
      </c>
      <c r="BU3" s="2" t="s">
        <v>424</v>
      </c>
      <c r="BV3" s="2" t="s">
        <v>115</v>
      </c>
      <c r="BW3" s="2">
        <v>5</v>
      </c>
      <c r="BX3" s="2">
        <v>51</v>
      </c>
      <c r="BY3" s="2" t="s">
        <v>425</v>
      </c>
      <c r="BZ3" s="2" t="s">
        <v>115</v>
      </c>
      <c r="CA3" s="2">
        <v>0</v>
      </c>
      <c r="CB3" s="2">
        <v>0</v>
      </c>
      <c r="CC3" s="2" t="s">
        <v>426</v>
      </c>
      <c r="CD3" s="2" t="s">
        <v>114</v>
      </c>
      <c r="CE3" s="2"/>
      <c r="CF3" s="2"/>
      <c r="CG3" s="2"/>
      <c r="CH3" s="2" t="s">
        <v>115</v>
      </c>
      <c r="CI3" s="2">
        <v>0</v>
      </c>
      <c r="CJ3" s="2">
        <v>0</v>
      </c>
      <c r="CK3" s="2" t="s">
        <v>422</v>
      </c>
      <c r="CL3" s="2" t="s">
        <v>115</v>
      </c>
      <c r="CM3" s="2">
        <v>5</v>
      </c>
      <c r="CN3" s="2">
        <v>38</v>
      </c>
      <c r="CO3" s="2" t="s">
        <v>427</v>
      </c>
      <c r="CP3" s="2" t="s">
        <v>115</v>
      </c>
      <c r="CQ3" s="2" t="s">
        <v>428</v>
      </c>
      <c r="CR3" s="2">
        <v>2</v>
      </c>
      <c r="CS3" s="2">
        <v>212</v>
      </c>
      <c r="CT3" s="2"/>
      <c r="CU3" s="2" t="s">
        <v>115</v>
      </c>
      <c r="CV3" s="2" t="s">
        <v>429</v>
      </c>
      <c r="CW3" s="2">
        <v>3</v>
      </c>
      <c r="CX3" s="2">
        <v>0</v>
      </c>
      <c r="CY3" s="2" t="s">
        <v>430</v>
      </c>
      <c r="CZ3" s="2" t="s">
        <v>115</v>
      </c>
      <c r="DA3" s="2" t="s">
        <v>431</v>
      </c>
      <c r="DB3" s="2">
        <v>3</v>
      </c>
      <c r="DC3" s="2">
        <v>51</v>
      </c>
      <c r="DD3" s="2" t="s">
        <v>432</v>
      </c>
      <c r="DE3" s="2" t="s">
        <v>97</v>
      </c>
      <c r="DF3" s="2"/>
      <c r="DG3" s="2" t="s">
        <v>99</v>
      </c>
      <c r="DH3" s="2" t="s">
        <v>100</v>
      </c>
      <c r="DI3" s="2" t="s">
        <v>101</v>
      </c>
      <c r="DJ3" s="2" t="s">
        <v>102</v>
      </c>
      <c r="DK3" s="2" t="s">
        <v>103</v>
      </c>
      <c r="DL3" s="2"/>
      <c r="DM3" s="2" t="s">
        <v>105</v>
      </c>
      <c r="DN3" s="2" t="s">
        <v>106</v>
      </c>
      <c r="DO3" s="2" t="s">
        <v>107</v>
      </c>
      <c r="DP3" s="2"/>
      <c r="DQ3" s="2" t="s">
        <v>109</v>
      </c>
      <c r="DR3" s="2" t="s">
        <v>110</v>
      </c>
      <c r="DS3" s="2"/>
      <c r="DT3" s="2" t="s">
        <v>112</v>
      </c>
      <c r="DU3" s="2" t="s">
        <v>433</v>
      </c>
      <c r="DV3" s="2">
        <v>75</v>
      </c>
      <c r="DW3" s="2" t="s">
        <v>434</v>
      </c>
      <c r="DX3" s="73">
        <v>549784</v>
      </c>
      <c r="DY3" s="74">
        <v>750.5</v>
      </c>
      <c r="DZ3" s="74">
        <f t="shared" si="1"/>
        <v>732.55696202531647</v>
      </c>
      <c r="EA3" s="75">
        <f t="shared" si="2"/>
        <v>15.635416666666666</v>
      </c>
      <c r="EB3" s="2" t="s">
        <v>184</v>
      </c>
      <c r="EC3" s="2" t="s">
        <v>120</v>
      </c>
      <c r="ED3" s="2" t="s">
        <v>116</v>
      </c>
      <c r="EE3" s="2" t="s">
        <v>116</v>
      </c>
    </row>
    <row r="4" spans="1:135" ht="105" x14ac:dyDescent="0.25">
      <c r="A4" s="34" t="s">
        <v>415</v>
      </c>
      <c r="B4" s="2">
        <v>3</v>
      </c>
      <c r="C4" s="2">
        <v>1725</v>
      </c>
      <c r="D4" s="2">
        <v>27</v>
      </c>
      <c r="E4" s="45">
        <f t="shared" si="0"/>
        <v>63.888888888888886</v>
      </c>
      <c r="F4" s="2" t="s">
        <v>115</v>
      </c>
      <c r="G4" s="2">
        <v>1</v>
      </c>
      <c r="H4" s="2">
        <v>420</v>
      </c>
      <c r="I4" s="2" t="s">
        <v>127</v>
      </c>
      <c r="J4" s="2"/>
      <c r="K4" s="2"/>
      <c r="L4" s="2" t="s">
        <v>114</v>
      </c>
      <c r="M4" s="2">
        <v>0</v>
      </c>
      <c r="N4" s="2">
        <v>0</v>
      </c>
      <c r="O4" s="2" t="s">
        <v>96</v>
      </c>
      <c r="P4" s="2" t="s">
        <v>334</v>
      </c>
      <c r="Q4" s="2"/>
      <c r="R4" s="2" t="s">
        <v>114</v>
      </c>
      <c r="S4" s="2"/>
      <c r="T4" s="2"/>
      <c r="U4" s="2"/>
      <c r="V4" s="2"/>
      <c r="W4" s="2"/>
      <c r="X4" s="2" t="s">
        <v>114</v>
      </c>
      <c r="Y4" s="2"/>
      <c r="Z4" s="2"/>
      <c r="AA4" s="2"/>
      <c r="AB4" s="2"/>
      <c r="AC4" s="2"/>
      <c r="AD4" s="2" t="s">
        <v>115</v>
      </c>
      <c r="AE4" s="2">
        <v>9</v>
      </c>
      <c r="AF4" s="2">
        <v>41</v>
      </c>
      <c r="AG4" s="2" t="s">
        <v>116</v>
      </c>
      <c r="AH4" s="2"/>
      <c r="AI4" s="2" t="s">
        <v>117</v>
      </c>
      <c r="AJ4" s="2"/>
      <c r="AK4" s="2" t="s">
        <v>136</v>
      </c>
      <c r="AL4" s="2"/>
      <c r="AM4" s="2"/>
      <c r="AN4" s="2" t="s">
        <v>115</v>
      </c>
      <c r="AO4" s="2">
        <v>5</v>
      </c>
      <c r="AP4" s="2">
        <v>75</v>
      </c>
      <c r="AQ4" s="2" t="s">
        <v>180</v>
      </c>
      <c r="AR4" s="2"/>
      <c r="AS4" s="2" t="s">
        <v>116</v>
      </c>
      <c r="AT4" s="2"/>
      <c r="AU4" s="2" t="s">
        <v>117</v>
      </c>
      <c r="AV4" s="2"/>
      <c r="AW4" s="2" t="s">
        <v>136</v>
      </c>
      <c r="AX4" s="2"/>
      <c r="AY4" s="2"/>
      <c r="AZ4" s="2" t="s">
        <v>115</v>
      </c>
      <c r="BA4" s="2" t="s">
        <v>115</v>
      </c>
      <c r="BB4" s="2">
        <v>1</v>
      </c>
      <c r="BC4" s="2">
        <v>25</v>
      </c>
      <c r="BD4" s="2"/>
      <c r="BE4" s="2" t="s">
        <v>115</v>
      </c>
      <c r="BF4" s="2">
        <v>1</v>
      </c>
      <c r="BG4" s="2">
        <v>25</v>
      </c>
      <c r="BH4" s="2"/>
      <c r="BI4" s="2" t="s">
        <v>114</v>
      </c>
      <c r="BJ4" s="2"/>
      <c r="BK4" s="2"/>
      <c r="BL4" s="2"/>
      <c r="BM4" s="2" t="s">
        <v>115</v>
      </c>
      <c r="BN4" s="2">
        <v>1</v>
      </c>
      <c r="BO4" s="2">
        <v>25</v>
      </c>
      <c r="BP4" s="2"/>
      <c r="BQ4" s="2" t="s">
        <v>114</v>
      </c>
      <c r="BR4" s="2"/>
      <c r="BS4" s="2"/>
      <c r="BT4" s="2"/>
      <c r="BU4" s="2"/>
      <c r="BV4" s="2" t="s">
        <v>115</v>
      </c>
      <c r="BW4" s="2">
        <v>1</v>
      </c>
      <c r="BX4" s="2">
        <v>50</v>
      </c>
      <c r="BY4" s="2"/>
      <c r="BZ4" s="2" t="s">
        <v>114</v>
      </c>
      <c r="CA4" s="2"/>
      <c r="CB4" s="2"/>
      <c r="CC4" s="2"/>
      <c r="CD4" s="2" t="s">
        <v>115</v>
      </c>
      <c r="CE4" s="2">
        <v>6</v>
      </c>
      <c r="CF4" s="2">
        <v>110</v>
      </c>
      <c r="CG4" s="2"/>
      <c r="CH4" s="2" t="s">
        <v>114</v>
      </c>
      <c r="CI4" s="2"/>
      <c r="CJ4" s="2"/>
      <c r="CK4" s="2"/>
      <c r="CL4" s="2" t="s">
        <v>114</v>
      </c>
      <c r="CM4" s="2"/>
      <c r="CN4" s="2"/>
      <c r="CO4" s="2"/>
      <c r="CP4" s="2" t="s">
        <v>114</v>
      </c>
      <c r="CQ4" s="2"/>
      <c r="CR4" s="2"/>
      <c r="CS4" s="2"/>
      <c r="CT4" s="2"/>
      <c r="CU4" s="2"/>
      <c r="CV4" s="2"/>
      <c r="CW4" s="2"/>
      <c r="CX4" s="2"/>
      <c r="CY4" s="2"/>
      <c r="CZ4" s="2"/>
      <c r="DA4" s="2"/>
      <c r="DB4" s="2"/>
      <c r="DC4" s="2"/>
      <c r="DD4" s="2"/>
      <c r="DE4" s="2" t="s">
        <v>97</v>
      </c>
      <c r="DF4" s="2" t="s">
        <v>98</v>
      </c>
      <c r="DG4" s="2"/>
      <c r="DH4" s="2"/>
      <c r="DI4" s="2"/>
      <c r="DJ4" s="2" t="s">
        <v>102</v>
      </c>
      <c r="DK4" s="2" t="s">
        <v>103</v>
      </c>
      <c r="DL4" s="2"/>
      <c r="DM4" s="2" t="s">
        <v>105</v>
      </c>
      <c r="DN4" s="2" t="s">
        <v>106</v>
      </c>
      <c r="DO4" s="2" t="s">
        <v>107</v>
      </c>
      <c r="DP4" s="2"/>
      <c r="DQ4" s="2" t="s">
        <v>109</v>
      </c>
      <c r="DR4" s="2"/>
      <c r="DS4" s="2" t="s">
        <v>111</v>
      </c>
      <c r="DT4" s="2" t="s">
        <v>112</v>
      </c>
      <c r="DU4" s="2"/>
      <c r="DV4" s="2">
        <v>75</v>
      </c>
      <c r="DW4" s="2"/>
      <c r="DX4" s="73">
        <v>270738</v>
      </c>
      <c r="DY4" s="74">
        <v>545.5</v>
      </c>
      <c r="DZ4" s="74">
        <f t="shared" si="1"/>
        <v>496.31164069660861</v>
      </c>
      <c r="EA4" s="75">
        <f t="shared" si="2"/>
        <v>20.203703703703702</v>
      </c>
      <c r="EB4" s="75" t="s">
        <v>518</v>
      </c>
      <c r="EC4" s="2" t="s">
        <v>116</v>
      </c>
      <c r="ED4" s="2" t="s">
        <v>117</v>
      </c>
      <c r="EE4" s="2" t="s">
        <v>136</v>
      </c>
    </row>
    <row r="5" spans="1:135" ht="105" x14ac:dyDescent="0.25">
      <c r="A5" s="34" t="s">
        <v>211</v>
      </c>
      <c r="B5" s="2">
        <v>3</v>
      </c>
      <c r="C5" s="2">
        <v>5379</v>
      </c>
      <c r="D5" s="2">
        <v>58</v>
      </c>
      <c r="E5" s="45">
        <f t="shared" si="0"/>
        <v>92.741379310344826</v>
      </c>
      <c r="F5" s="2" t="s">
        <v>115</v>
      </c>
      <c r="G5" s="2">
        <v>3</v>
      </c>
      <c r="H5" s="2">
        <v>185</v>
      </c>
      <c r="I5" s="2" t="s">
        <v>184</v>
      </c>
      <c r="J5" s="2"/>
      <c r="K5" s="2" t="s">
        <v>212</v>
      </c>
      <c r="L5" s="2" t="s">
        <v>115</v>
      </c>
      <c r="M5" s="2">
        <v>7</v>
      </c>
      <c r="N5" s="2">
        <v>50</v>
      </c>
      <c r="O5" s="2" t="s">
        <v>96</v>
      </c>
      <c r="P5" s="2" t="s">
        <v>213</v>
      </c>
      <c r="Q5" s="2" t="s">
        <v>214</v>
      </c>
      <c r="R5" s="2" t="s">
        <v>114</v>
      </c>
      <c r="S5" s="2"/>
      <c r="T5" s="2"/>
      <c r="U5" s="2"/>
      <c r="V5" s="2"/>
      <c r="W5" s="2"/>
      <c r="X5" s="2" t="s">
        <v>114</v>
      </c>
      <c r="Y5" s="2"/>
      <c r="Z5" s="2"/>
      <c r="AA5" s="2"/>
      <c r="AB5" s="2"/>
      <c r="AC5" s="2"/>
      <c r="AD5" s="2" t="s">
        <v>115</v>
      </c>
      <c r="AE5" s="2">
        <v>37</v>
      </c>
      <c r="AF5" s="2">
        <v>45</v>
      </c>
      <c r="AG5" s="2" t="s">
        <v>96</v>
      </c>
      <c r="AH5" s="2" t="s">
        <v>215</v>
      </c>
      <c r="AI5" s="2" t="s">
        <v>96</v>
      </c>
      <c r="AJ5" s="2" t="s">
        <v>216</v>
      </c>
      <c r="AK5" s="2" t="s">
        <v>96</v>
      </c>
      <c r="AL5" s="2" t="s">
        <v>217</v>
      </c>
      <c r="AM5" s="2" t="s">
        <v>218</v>
      </c>
      <c r="AN5" s="2" t="s">
        <v>114</v>
      </c>
      <c r="AO5" s="2"/>
      <c r="AP5" s="2"/>
      <c r="AQ5" s="2"/>
      <c r="AR5" s="2"/>
      <c r="AS5" s="2"/>
      <c r="AT5" s="2"/>
      <c r="AU5" s="2"/>
      <c r="AV5" s="2"/>
      <c r="AW5" s="2"/>
      <c r="AX5" s="2"/>
      <c r="AY5" s="2"/>
      <c r="AZ5" s="2" t="s">
        <v>115</v>
      </c>
      <c r="BA5" s="2" t="s">
        <v>115</v>
      </c>
      <c r="BB5" s="2">
        <v>2</v>
      </c>
      <c r="BC5" s="2">
        <v>28</v>
      </c>
      <c r="BD5" s="2"/>
      <c r="BE5" s="2" t="s">
        <v>115</v>
      </c>
      <c r="BF5" s="2">
        <v>1</v>
      </c>
      <c r="BG5" s="2">
        <v>28</v>
      </c>
      <c r="BH5" s="2" t="s">
        <v>219</v>
      </c>
      <c r="BI5" s="2" t="s">
        <v>115</v>
      </c>
      <c r="BJ5" s="2">
        <v>1</v>
      </c>
      <c r="BK5" s="2">
        <v>21</v>
      </c>
      <c r="BL5" s="2"/>
      <c r="BM5" s="2" t="s">
        <v>114</v>
      </c>
      <c r="BN5" s="2"/>
      <c r="BO5" s="2"/>
      <c r="BP5" s="2"/>
      <c r="BQ5" s="2" t="s">
        <v>114</v>
      </c>
      <c r="BR5" s="2"/>
      <c r="BS5" s="2"/>
      <c r="BT5" s="2"/>
      <c r="BU5" s="2"/>
      <c r="BV5" s="2" t="s">
        <v>115</v>
      </c>
      <c r="BW5" s="2">
        <v>5</v>
      </c>
      <c r="BX5" s="2">
        <v>34</v>
      </c>
      <c r="BY5" s="2"/>
      <c r="BZ5" s="2" t="s">
        <v>114</v>
      </c>
      <c r="CA5" s="2"/>
      <c r="CB5" s="2"/>
      <c r="CC5" s="2"/>
      <c r="CD5" s="2" t="s">
        <v>114</v>
      </c>
      <c r="CE5" s="2"/>
      <c r="CF5" s="2"/>
      <c r="CG5" s="2"/>
      <c r="CH5" s="2" t="s">
        <v>115</v>
      </c>
      <c r="CI5" s="2">
        <v>3</v>
      </c>
      <c r="CJ5" s="2">
        <v>28</v>
      </c>
      <c r="CK5" s="2"/>
      <c r="CL5" s="2" t="s">
        <v>114</v>
      </c>
      <c r="CM5" s="2"/>
      <c r="CN5" s="2"/>
      <c r="CO5" s="2"/>
      <c r="CP5" s="2" t="s">
        <v>115</v>
      </c>
      <c r="CQ5" s="2" t="s">
        <v>220</v>
      </c>
      <c r="CR5" s="2">
        <v>1</v>
      </c>
      <c r="CS5" s="2">
        <v>55</v>
      </c>
      <c r="CT5" s="2"/>
      <c r="CU5" s="2" t="s">
        <v>115</v>
      </c>
      <c r="CV5" s="2" t="s">
        <v>221</v>
      </c>
      <c r="CW5" s="2">
        <v>3</v>
      </c>
      <c r="CX5" s="2">
        <v>185</v>
      </c>
      <c r="CY5" s="2"/>
      <c r="CZ5" s="2" t="s">
        <v>115</v>
      </c>
      <c r="DA5" s="2" t="s">
        <v>222</v>
      </c>
      <c r="DB5" s="2">
        <v>3</v>
      </c>
      <c r="DC5" s="2">
        <v>20</v>
      </c>
      <c r="DD5" s="2" t="s">
        <v>223</v>
      </c>
      <c r="DE5" s="2" t="s">
        <v>97</v>
      </c>
      <c r="DF5" s="2" t="s">
        <v>98</v>
      </c>
      <c r="DG5" s="2"/>
      <c r="DH5" s="2"/>
      <c r="DI5" s="2"/>
      <c r="DJ5" s="2" t="s">
        <v>102</v>
      </c>
      <c r="DK5" s="2" t="s">
        <v>103</v>
      </c>
      <c r="DL5" s="2" t="s">
        <v>104</v>
      </c>
      <c r="DM5" s="2" t="s">
        <v>105</v>
      </c>
      <c r="DN5" s="2"/>
      <c r="DO5" s="2" t="s">
        <v>107</v>
      </c>
      <c r="DP5" s="2"/>
      <c r="DQ5" s="2" t="s">
        <v>109</v>
      </c>
      <c r="DR5" s="2" t="s">
        <v>110</v>
      </c>
      <c r="DS5" s="2" t="s">
        <v>111</v>
      </c>
      <c r="DT5" s="2" t="s">
        <v>112</v>
      </c>
      <c r="DU5" s="2"/>
      <c r="DV5" s="2">
        <v>75</v>
      </c>
      <c r="DW5" s="2"/>
      <c r="DX5" s="73">
        <v>289234</v>
      </c>
      <c r="DY5" s="74">
        <v>524.9</v>
      </c>
      <c r="DZ5" s="74">
        <f t="shared" si="1"/>
        <v>551.02686225947798</v>
      </c>
      <c r="EA5" s="75">
        <f t="shared" si="2"/>
        <v>9.0499999999999989</v>
      </c>
      <c r="EB5" s="2" t="s">
        <v>184</v>
      </c>
      <c r="EC5" s="2" t="s">
        <v>117</v>
      </c>
      <c r="ED5" s="2" t="s">
        <v>136</v>
      </c>
      <c r="EE5" s="73" t="s">
        <v>591</v>
      </c>
    </row>
    <row r="6" spans="1:135" ht="105" x14ac:dyDescent="0.25">
      <c r="A6" s="34" t="s">
        <v>300</v>
      </c>
      <c r="B6" s="2">
        <v>3</v>
      </c>
      <c r="C6" s="2">
        <v>3524</v>
      </c>
      <c r="D6" s="2">
        <v>33</v>
      </c>
      <c r="E6" s="45">
        <f t="shared" si="0"/>
        <v>106.78787878787878</v>
      </c>
      <c r="F6" s="2" t="s">
        <v>115</v>
      </c>
      <c r="G6" s="2">
        <v>3</v>
      </c>
      <c r="H6" s="2">
        <v>331</v>
      </c>
      <c r="I6" s="2" t="s">
        <v>116</v>
      </c>
      <c r="J6" s="2"/>
      <c r="K6" s="2"/>
      <c r="L6" s="2" t="s">
        <v>114</v>
      </c>
      <c r="M6" s="2"/>
      <c r="N6" s="2"/>
      <c r="O6" s="2"/>
      <c r="P6" s="2"/>
      <c r="Q6" s="2"/>
      <c r="R6" s="2" t="s">
        <v>114</v>
      </c>
      <c r="S6" s="2"/>
      <c r="T6" s="2"/>
      <c r="U6" s="2"/>
      <c r="V6" s="2"/>
      <c r="W6" s="2"/>
      <c r="X6" s="2" t="s">
        <v>114</v>
      </c>
      <c r="Y6" s="2"/>
      <c r="Z6" s="2"/>
      <c r="AA6" s="2"/>
      <c r="AB6" s="2"/>
      <c r="AC6" s="2"/>
      <c r="AD6" s="2" t="s">
        <v>114</v>
      </c>
      <c r="AE6" s="2"/>
      <c r="AF6" s="2"/>
      <c r="AG6" s="2"/>
      <c r="AH6" s="2"/>
      <c r="AI6" s="2"/>
      <c r="AJ6" s="2"/>
      <c r="AK6" s="2"/>
      <c r="AL6" s="2"/>
      <c r="AM6" s="2"/>
      <c r="AN6" s="2" t="s">
        <v>115</v>
      </c>
      <c r="AO6" s="2">
        <v>25</v>
      </c>
      <c r="AP6" s="2">
        <v>86</v>
      </c>
      <c r="AQ6" s="2" t="s">
        <v>116</v>
      </c>
      <c r="AR6" s="2"/>
      <c r="AS6" s="2" t="s">
        <v>96</v>
      </c>
      <c r="AT6" s="2" t="s">
        <v>301</v>
      </c>
      <c r="AU6" s="2" t="s">
        <v>96</v>
      </c>
      <c r="AV6" s="2" t="s">
        <v>302</v>
      </c>
      <c r="AW6" s="2" t="s">
        <v>136</v>
      </c>
      <c r="AX6" s="2"/>
      <c r="AY6" s="2"/>
      <c r="AZ6" s="2" t="s">
        <v>115</v>
      </c>
      <c r="BA6" s="2" t="s">
        <v>115</v>
      </c>
      <c r="BB6" s="2">
        <v>3</v>
      </c>
      <c r="BC6" s="2">
        <v>24</v>
      </c>
      <c r="BD6" s="2" t="s">
        <v>303</v>
      </c>
      <c r="BE6" s="2" t="s">
        <v>115</v>
      </c>
      <c r="BF6" s="2">
        <v>3</v>
      </c>
      <c r="BG6" s="2">
        <v>4</v>
      </c>
      <c r="BH6" s="2"/>
      <c r="BI6" s="2" t="s">
        <v>115</v>
      </c>
      <c r="BJ6" s="2">
        <v>3</v>
      </c>
      <c r="BK6" s="2">
        <v>3</v>
      </c>
      <c r="BL6" s="2"/>
      <c r="BM6" s="2" t="s">
        <v>114</v>
      </c>
      <c r="BN6" s="2"/>
      <c r="BO6" s="2"/>
      <c r="BP6" s="2"/>
      <c r="BQ6" s="2" t="s">
        <v>114</v>
      </c>
      <c r="BR6" s="2"/>
      <c r="BS6" s="2"/>
      <c r="BT6" s="2"/>
      <c r="BU6" s="2"/>
      <c r="BV6" s="2" t="s">
        <v>115</v>
      </c>
      <c r="BW6" s="2">
        <v>2</v>
      </c>
      <c r="BX6" s="2">
        <v>123</v>
      </c>
      <c r="BY6" s="2"/>
      <c r="BZ6" s="2" t="s">
        <v>115</v>
      </c>
      <c r="CA6" s="2">
        <v>2</v>
      </c>
      <c r="CB6" s="2">
        <v>76</v>
      </c>
      <c r="CC6" s="2"/>
      <c r="CD6" s="2" t="s">
        <v>114</v>
      </c>
      <c r="CE6" s="2"/>
      <c r="CF6" s="2"/>
      <c r="CG6" s="2"/>
      <c r="CH6" s="2" t="s">
        <v>115</v>
      </c>
      <c r="CI6" s="2">
        <v>6</v>
      </c>
      <c r="CJ6" s="2">
        <v>84</v>
      </c>
      <c r="CK6" s="2"/>
      <c r="CL6" s="2" t="s">
        <v>114</v>
      </c>
      <c r="CM6" s="2"/>
      <c r="CN6" s="2"/>
      <c r="CO6" s="2"/>
      <c r="CP6" s="2" t="s">
        <v>115</v>
      </c>
      <c r="CQ6" s="2" t="s">
        <v>304</v>
      </c>
      <c r="CR6" s="2">
        <v>1</v>
      </c>
      <c r="CS6" s="2">
        <v>52</v>
      </c>
      <c r="CT6" s="2"/>
      <c r="CU6" s="2" t="s">
        <v>114</v>
      </c>
      <c r="CV6" s="2"/>
      <c r="CW6" s="2"/>
      <c r="CX6" s="2"/>
      <c r="CY6" s="2"/>
      <c r="CZ6" s="2"/>
      <c r="DA6" s="2"/>
      <c r="DB6" s="2"/>
      <c r="DC6" s="2"/>
      <c r="DD6" s="2"/>
      <c r="DE6" s="2" t="s">
        <v>97</v>
      </c>
      <c r="DF6" s="2" t="s">
        <v>98</v>
      </c>
      <c r="DG6" s="2" t="s">
        <v>99</v>
      </c>
      <c r="DH6" s="2"/>
      <c r="DI6" s="2" t="s">
        <v>101</v>
      </c>
      <c r="DJ6" s="2" t="s">
        <v>102</v>
      </c>
      <c r="DK6" s="2" t="s">
        <v>103</v>
      </c>
      <c r="DL6" s="2" t="s">
        <v>104</v>
      </c>
      <c r="DM6" s="2" t="s">
        <v>105</v>
      </c>
      <c r="DN6" s="2" t="s">
        <v>106</v>
      </c>
      <c r="DO6" s="2" t="s">
        <v>107</v>
      </c>
      <c r="DP6" s="2"/>
      <c r="DQ6" s="2" t="s">
        <v>109</v>
      </c>
      <c r="DR6" s="2" t="s">
        <v>110</v>
      </c>
      <c r="DS6" s="2" t="s">
        <v>111</v>
      </c>
      <c r="DT6" s="2" t="s">
        <v>112</v>
      </c>
      <c r="DU6" s="2" t="s">
        <v>305</v>
      </c>
      <c r="DV6" s="2">
        <v>100</v>
      </c>
      <c r="DW6" s="2"/>
      <c r="DX6" s="73">
        <v>267571</v>
      </c>
      <c r="DY6" s="74">
        <v>798.9</v>
      </c>
      <c r="DZ6" s="74">
        <f t="shared" si="1"/>
        <v>334.92427087244965</v>
      </c>
      <c r="EA6" s="75">
        <f t="shared" si="2"/>
        <v>24.209090909090907</v>
      </c>
      <c r="EB6" s="2" t="s">
        <v>116</v>
      </c>
      <c r="EC6" s="2" t="s">
        <v>117</v>
      </c>
      <c r="ED6" s="73" t="s">
        <v>586</v>
      </c>
      <c r="EE6" s="2" t="s">
        <v>136</v>
      </c>
    </row>
    <row r="7" spans="1:135" ht="105" x14ac:dyDescent="0.25">
      <c r="A7" s="34" t="s">
        <v>330</v>
      </c>
      <c r="B7" s="2">
        <v>3</v>
      </c>
      <c r="C7" s="2">
        <v>3474</v>
      </c>
      <c r="D7" s="2">
        <v>33</v>
      </c>
      <c r="E7" s="45">
        <f t="shared" si="0"/>
        <v>105.27272727272727</v>
      </c>
      <c r="F7" s="2" t="s">
        <v>114</v>
      </c>
      <c r="G7" s="2"/>
      <c r="H7" s="2"/>
      <c r="I7" s="2"/>
      <c r="J7" s="2"/>
      <c r="K7" s="2"/>
      <c r="L7" s="2" t="s">
        <v>114</v>
      </c>
      <c r="M7" s="2"/>
      <c r="N7" s="2"/>
      <c r="O7" s="2"/>
      <c r="P7" s="2"/>
      <c r="Q7" s="2"/>
      <c r="R7" s="2" t="s">
        <v>114</v>
      </c>
      <c r="S7" s="2"/>
      <c r="T7" s="2"/>
      <c r="U7" s="2"/>
      <c r="V7" s="2"/>
      <c r="W7" s="2"/>
      <c r="X7" s="2" t="s">
        <v>114</v>
      </c>
      <c r="Y7" s="2"/>
      <c r="Z7" s="2"/>
      <c r="AA7" s="2"/>
      <c r="AB7" s="2"/>
      <c r="AC7" s="2"/>
      <c r="AD7" s="2" t="s">
        <v>114</v>
      </c>
      <c r="AE7" s="2"/>
      <c r="AF7" s="2"/>
      <c r="AG7" s="2"/>
      <c r="AH7" s="2"/>
      <c r="AI7" s="2"/>
      <c r="AJ7" s="2"/>
      <c r="AK7" s="2"/>
      <c r="AL7" s="2"/>
      <c r="AM7" s="2"/>
      <c r="AN7" s="2" t="s">
        <v>115</v>
      </c>
      <c r="AO7" s="2">
        <v>16</v>
      </c>
      <c r="AP7" s="2">
        <v>102</v>
      </c>
      <c r="AQ7" s="2" t="s">
        <v>120</v>
      </c>
      <c r="AR7" s="2"/>
      <c r="AS7" s="2" t="s">
        <v>116</v>
      </c>
      <c r="AT7" s="2"/>
      <c r="AU7" s="2" t="s">
        <v>117</v>
      </c>
      <c r="AV7" s="2"/>
      <c r="AW7" s="2" t="s">
        <v>136</v>
      </c>
      <c r="AX7" s="2"/>
      <c r="AY7" s="2"/>
      <c r="AZ7" s="2" t="s">
        <v>115</v>
      </c>
      <c r="BA7" s="2" t="s">
        <v>115</v>
      </c>
      <c r="BB7" s="2">
        <v>2</v>
      </c>
      <c r="BC7" s="2">
        <v>35</v>
      </c>
      <c r="BD7" s="2"/>
      <c r="BE7" s="2" t="s">
        <v>115</v>
      </c>
      <c r="BF7" s="2">
        <v>2</v>
      </c>
      <c r="BG7" s="2">
        <v>40</v>
      </c>
      <c r="BH7" s="2"/>
      <c r="BI7" s="2" t="s">
        <v>115</v>
      </c>
      <c r="BJ7" s="2">
        <v>1</v>
      </c>
      <c r="BK7" s="2">
        <v>45</v>
      </c>
      <c r="BL7" s="2"/>
      <c r="BM7" s="2" t="s">
        <v>115</v>
      </c>
      <c r="BN7" s="2">
        <v>2</v>
      </c>
      <c r="BO7" s="2">
        <v>50</v>
      </c>
      <c r="BP7" s="2"/>
      <c r="BQ7" s="2" t="s">
        <v>115</v>
      </c>
      <c r="BR7" s="2" t="s">
        <v>331</v>
      </c>
      <c r="BS7" s="2">
        <v>2</v>
      </c>
      <c r="BT7" s="2">
        <v>34</v>
      </c>
      <c r="BU7" s="2"/>
      <c r="BV7" s="2" t="s">
        <v>115</v>
      </c>
      <c r="BW7" s="2">
        <v>2</v>
      </c>
      <c r="BX7" s="2">
        <v>12</v>
      </c>
      <c r="BY7" s="2"/>
      <c r="BZ7" s="2" t="s">
        <v>115</v>
      </c>
      <c r="CA7" s="2">
        <v>1</v>
      </c>
      <c r="CB7" s="2">
        <v>91</v>
      </c>
      <c r="CC7" s="2"/>
      <c r="CD7" s="2" t="s">
        <v>114</v>
      </c>
      <c r="CE7" s="2"/>
      <c r="CF7" s="2"/>
      <c r="CG7" s="2"/>
      <c r="CH7" s="2" t="s">
        <v>114</v>
      </c>
      <c r="CI7" s="2"/>
      <c r="CJ7" s="2"/>
      <c r="CK7" s="2"/>
      <c r="CL7" s="2" t="s">
        <v>115</v>
      </c>
      <c r="CM7" s="2">
        <v>1</v>
      </c>
      <c r="CN7" s="2">
        <v>35</v>
      </c>
      <c r="CO7" s="2" t="s">
        <v>332</v>
      </c>
      <c r="CP7" s="2" t="s">
        <v>114</v>
      </c>
      <c r="CQ7" s="2"/>
      <c r="CR7" s="2"/>
      <c r="CS7" s="2"/>
      <c r="CT7" s="2"/>
      <c r="CU7" s="2"/>
      <c r="CV7" s="2"/>
      <c r="CW7" s="2"/>
      <c r="CX7" s="2"/>
      <c r="CY7" s="2"/>
      <c r="CZ7" s="2"/>
      <c r="DA7" s="2"/>
      <c r="DB7" s="2"/>
      <c r="DC7" s="2"/>
      <c r="DD7" s="2"/>
      <c r="DE7" s="2" t="s">
        <v>97</v>
      </c>
      <c r="DF7" s="2" t="s">
        <v>98</v>
      </c>
      <c r="DG7" s="2" t="s">
        <v>99</v>
      </c>
      <c r="DH7" s="2"/>
      <c r="DI7" s="2"/>
      <c r="DJ7" s="2"/>
      <c r="DK7" s="2" t="s">
        <v>103</v>
      </c>
      <c r="DL7" s="2" t="s">
        <v>104</v>
      </c>
      <c r="DM7" s="2" t="s">
        <v>105</v>
      </c>
      <c r="DN7" s="2"/>
      <c r="DO7" s="2" t="s">
        <v>107</v>
      </c>
      <c r="DP7" s="2"/>
      <c r="DQ7" s="2" t="s">
        <v>109</v>
      </c>
      <c r="DR7" s="2" t="s">
        <v>110</v>
      </c>
      <c r="DS7" s="2" t="s">
        <v>111</v>
      </c>
      <c r="DT7" s="2" t="s">
        <v>112</v>
      </c>
      <c r="DU7" s="2"/>
      <c r="DV7" s="2">
        <v>72</v>
      </c>
      <c r="DW7" s="2"/>
      <c r="DX7" s="73">
        <v>216123</v>
      </c>
      <c r="DY7" s="74">
        <v>458.9</v>
      </c>
      <c r="DZ7" s="74">
        <f t="shared" si="1"/>
        <v>470.9588145565483</v>
      </c>
      <c r="EA7" s="75">
        <f t="shared" si="2"/>
        <v>13.906060606060606</v>
      </c>
      <c r="EB7" s="2" t="s">
        <v>120</v>
      </c>
      <c r="EC7" s="2" t="s">
        <v>116</v>
      </c>
      <c r="ED7" s="2" t="s">
        <v>117</v>
      </c>
      <c r="EE7" s="2" t="s">
        <v>136</v>
      </c>
    </row>
    <row r="9" spans="1:135" ht="105" x14ac:dyDescent="0.25">
      <c r="A9" s="34" t="s">
        <v>435</v>
      </c>
      <c r="B9" s="2">
        <v>3</v>
      </c>
      <c r="C9" s="2">
        <v>4059</v>
      </c>
      <c r="D9" s="2">
        <v>33</v>
      </c>
      <c r="E9" s="45">
        <f>C9/D9</f>
        <v>123</v>
      </c>
      <c r="F9" s="2" t="s">
        <v>115</v>
      </c>
      <c r="G9" s="2">
        <v>3</v>
      </c>
      <c r="H9" s="2">
        <v>600</v>
      </c>
      <c r="I9" s="2" t="s">
        <v>127</v>
      </c>
      <c r="J9" s="2"/>
      <c r="K9" s="2"/>
      <c r="L9" s="2" t="s">
        <v>114</v>
      </c>
      <c r="M9" s="2"/>
      <c r="N9" s="2"/>
      <c r="O9" s="2"/>
      <c r="P9" s="2"/>
      <c r="Q9" s="2"/>
      <c r="R9" s="2" t="s">
        <v>114</v>
      </c>
      <c r="S9" s="2"/>
      <c r="T9" s="2"/>
      <c r="U9" s="2"/>
      <c r="V9" s="2"/>
      <c r="W9" s="2"/>
      <c r="X9" s="2" t="s">
        <v>114</v>
      </c>
      <c r="Y9" s="2"/>
      <c r="Z9" s="2"/>
      <c r="AA9" s="2"/>
      <c r="AB9" s="2"/>
      <c r="AC9" s="2"/>
      <c r="AD9" s="2" t="s">
        <v>115</v>
      </c>
      <c r="AE9" s="2">
        <v>23</v>
      </c>
      <c r="AF9" s="2">
        <v>60</v>
      </c>
      <c r="AG9" s="2" t="s">
        <v>184</v>
      </c>
      <c r="AH9" s="2"/>
      <c r="AI9" s="2" t="s">
        <v>116</v>
      </c>
      <c r="AJ9" s="2"/>
      <c r="AK9" s="2" t="s">
        <v>116</v>
      </c>
      <c r="AL9" s="2"/>
      <c r="AM9" s="2"/>
      <c r="AN9" s="2" t="s">
        <v>114</v>
      </c>
      <c r="AO9" s="2"/>
      <c r="AP9" s="2"/>
      <c r="AQ9" s="2"/>
      <c r="AR9" s="2"/>
      <c r="AS9" s="2"/>
      <c r="AT9" s="2"/>
      <c r="AU9" s="2"/>
      <c r="AV9" s="2"/>
      <c r="AW9" s="2"/>
      <c r="AX9" s="2"/>
      <c r="AY9" s="2"/>
      <c r="AZ9" s="2" t="s">
        <v>115</v>
      </c>
      <c r="BA9" s="2" t="s">
        <v>115</v>
      </c>
      <c r="BB9" s="2">
        <v>1</v>
      </c>
      <c r="BC9" s="2">
        <v>20</v>
      </c>
      <c r="BD9" s="2"/>
      <c r="BE9" s="2" t="s">
        <v>114</v>
      </c>
      <c r="BF9" s="2"/>
      <c r="BG9" s="2"/>
      <c r="BH9" s="2"/>
      <c r="BI9" s="2" t="s">
        <v>114</v>
      </c>
      <c r="BJ9" s="2"/>
      <c r="BK9" s="2"/>
      <c r="BL9" s="2"/>
      <c r="BM9" s="2" t="s">
        <v>114</v>
      </c>
      <c r="BN9" s="2"/>
      <c r="BO9" s="2"/>
      <c r="BP9" s="2"/>
      <c r="BQ9" s="2" t="s">
        <v>114</v>
      </c>
      <c r="BR9" s="2"/>
      <c r="BS9" s="2"/>
      <c r="BT9" s="2"/>
      <c r="BU9" s="2"/>
      <c r="BV9" s="2" t="s">
        <v>115</v>
      </c>
      <c r="BW9" s="2">
        <v>1</v>
      </c>
      <c r="BX9" s="2">
        <v>20</v>
      </c>
      <c r="BY9" s="2"/>
      <c r="BZ9" s="2" t="s">
        <v>115</v>
      </c>
      <c r="CA9" s="2">
        <v>2</v>
      </c>
      <c r="CB9" s="2">
        <v>10</v>
      </c>
      <c r="CC9" s="2"/>
      <c r="CD9" s="2" t="s">
        <v>115</v>
      </c>
      <c r="CE9" s="2">
        <v>1</v>
      </c>
      <c r="CF9" s="2">
        <v>400</v>
      </c>
      <c r="CG9" s="2" t="s">
        <v>436</v>
      </c>
      <c r="CH9" s="2" t="s">
        <v>115</v>
      </c>
      <c r="CI9" s="2">
        <v>3</v>
      </c>
      <c r="CJ9" s="2">
        <v>30</v>
      </c>
      <c r="CK9" s="2"/>
      <c r="CL9" s="2" t="s">
        <v>115</v>
      </c>
      <c r="CM9" s="2">
        <v>1</v>
      </c>
      <c r="CN9" s="2">
        <v>10</v>
      </c>
      <c r="CO9" s="2"/>
      <c r="CP9" s="2" t="s">
        <v>115</v>
      </c>
      <c r="CQ9" s="2" t="s">
        <v>437</v>
      </c>
      <c r="CR9" s="2">
        <v>3</v>
      </c>
      <c r="CS9" s="2">
        <v>60</v>
      </c>
      <c r="CT9" s="2" t="s">
        <v>438</v>
      </c>
      <c r="CU9" s="2" t="s">
        <v>114</v>
      </c>
      <c r="CV9" s="2"/>
      <c r="CW9" s="2"/>
      <c r="CX9" s="2"/>
      <c r="CY9" s="2"/>
      <c r="CZ9" s="2"/>
      <c r="DA9" s="2"/>
      <c r="DB9" s="2"/>
      <c r="DC9" s="2"/>
      <c r="DD9" s="2"/>
      <c r="DE9" s="2" t="s">
        <v>97</v>
      </c>
      <c r="DF9" s="2" t="s">
        <v>98</v>
      </c>
      <c r="DG9" s="2" t="s">
        <v>99</v>
      </c>
      <c r="DH9" s="2"/>
      <c r="DI9" s="2" t="s">
        <v>101</v>
      </c>
      <c r="DJ9" s="2" t="s">
        <v>102</v>
      </c>
      <c r="DK9" s="2" t="s">
        <v>103</v>
      </c>
      <c r="DL9" s="2" t="s">
        <v>104</v>
      </c>
      <c r="DM9" s="2" t="s">
        <v>105</v>
      </c>
      <c r="DN9" s="2" t="s">
        <v>106</v>
      </c>
      <c r="DO9" s="2"/>
      <c r="DP9" s="2"/>
      <c r="DQ9" s="2" t="s">
        <v>109</v>
      </c>
      <c r="DR9" s="2" t="s">
        <v>110</v>
      </c>
      <c r="DS9" s="2" t="s">
        <v>111</v>
      </c>
      <c r="DT9" s="2" t="s">
        <v>112</v>
      </c>
      <c r="DU9" s="2"/>
      <c r="DV9" s="2">
        <v>75</v>
      </c>
      <c r="DW9" s="2"/>
      <c r="DX9" s="73">
        <v>377754</v>
      </c>
      <c r="DY9" s="74">
        <v>345.3</v>
      </c>
      <c r="DZ9" s="74">
        <f>DX9/DY9</f>
        <v>1093.9878366637706</v>
      </c>
      <c r="EA9" s="75">
        <f>DY9/D9</f>
        <v>10.463636363636365</v>
      </c>
      <c r="EB9" s="2" t="s">
        <v>127</v>
      </c>
      <c r="EC9" s="2" t="s">
        <v>184</v>
      </c>
      <c r="ED9" s="2" t="s">
        <v>116</v>
      </c>
      <c r="EE9" s="2" t="s">
        <v>116</v>
      </c>
    </row>
    <row r="10" spans="1:135" ht="105" x14ac:dyDescent="0.25">
      <c r="A10" s="34" t="s">
        <v>333</v>
      </c>
      <c r="B10" s="2">
        <v>3</v>
      </c>
      <c r="C10" s="2">
        <v>5680</v>
      </c>
      <c r="D10" s="2">
        <v>37</v>
      </c>
      <c r="E10" s="45">
        <f>C10/D10</f>
        <v>153.51351351351352</v>
      </c>
      <c r="F10" s="2" t="s">
        <v>115</v>
      </c>
      <c r="G10" s="2">
        <v>5</v>
      </c>
      <c r="H10" s="2">
        <v>230</v>
      </c>
      <c r="I10" s="2" t="s">
        <v>116</v>
      </c>
      <c r="J10" s="2"/>
      <c r="K10" s="2"/>
      <c r="L10" s="2" t="s">
        <v>114</v>
      </c>
      <c r="M10" s="2"/>
      <c r="N10" s="2"/>
      <c r="O10" s="2"/>
      <c r="P10" s="2"/>
      <c r="Q10" s="2"/>
      <c r="R10" s="2" t="s">
        <v>114</v>
      </c>
      <c r="S10" s="2"/>
      <c r="T10" s="2"/>
      <c r="U10" s="2"/>
      <c r="V10" s="2"/>
      <c r="W10" s="2"/>
      <c r="X10" s="2" t="s">
        <v>114</v>
      </c>
      <c r="Y10" s="2"/>
      <c r="Z10" s="2"/>
      <c r="AA10" s="2"/>
      <c r="AB10" s="2"/>
      <c r="AC10" s="2"/>
      <c r="AD10" s="2" t="s">
        <v>115</v>
      </c>
      <c r="AE10" s="2">
        <v>9</v>
      </c>
      <c r="AF10" s="2">
        <v>110</v>
      </c>
      <c r="AG10" s="2" t="s">
        <v>116</v>
      </c>
      <c r="AH10" s="2"/>
      <c r="AI10" s="2" t="s">
        <v>117</v>
      </c>
      <c r="AJ10" s="2"/>
      <c r="AK10" s="2" t="s">
        <v>96</v>
      </c>
      <c r="AL10" s="2" t="s">
        <v>334</v>
      </c>
      <c r="AM10" s="2"/>
      <c r="AN10" s="2" t="s">
        <v>114</v>
      </c>
      <c r="AO10" s="2"/>
      <c r="AP10" s="2"/>
      <c r="AQ10" s="2"/>
      <c r="AR10" s="2"/>
      <c r="AS10" s="2"/>
      <c r="AT10" s="2"/>
      <c r="AU10" s="2"/>
      <c r="AV10" s="2"/>
      <c r="AW10" s="2"/>
      <c r="AX10" s="2"/>
      <c r="AY10" s="2"/>
      <c r="AZ10" s="2" t="s">
        <v>115</v>
      </c>
      <c r="BA10" s="2" t="s">
        <v>115</v>
      </c>
      <c r="BB10" s="2">
        <v>2</v>
      </c>
      <c r="BC10" s="2">
        <v>45</v>
      </c>
      <c r="BD10" s="2"/>
      <c r="BE10" s="2" t="s">
        <v>115</v>
      </c>
      <c r="BF10" s="2">
        <v>2</v>
      </c>
      <c r="BG10" s="2">
        <v>21</v>
      </c>
      <c r="BH10" s="2"/>
      <c r="BI10" s="2" t="s">
        <v>115</v>
      </c>
      <c r="BJ10" s="2">
        <v>2</v>
      </c>
      <c r="BK10" s="2">
        <v>3</v>
      </c>
      <c r="BL10" s="2"/>
      <c r="BM10" s="2" t="s">
        <v>115</v>
      </c>
      <c r="BN10" s="2">
        <v>1</v>
      </c>
      <c r="BO10" s="2">
        <v>10</v>
      </c>
      <c r="BP10" s="2"/>
      <c r="BQ10" s="2" t="s">
        <v>114</v>
      </c>
      <c r="BR10" s="2"/>
      <c r="BS10" s="2"/>
      <c r="BT10" s="2"/>
      <c r="BU10" s="2"/>
      <c r="BV10" s="2" t="s">
        <v>115</v>
      </c>
      <c r="BW10" s="2">
        <v>1</v>
      </c>
      <c r="BX10" s="2">
        <v>60</v>
      </c>
      <c r="BY10" s="2"/>
      <c r="BZ10" s="2" t="s">
        <v>115</v>
      </c>
      <c r="CA10" s="2">
        <v>1</v>
      </c>
      <c r="CB10" s="2">
        <v>52</v>
      </c>
      <c r="CC10" s="2"/>
      <c r="CD10" s="2" t="s">
        <v>114</v>
      </c>
      <c r="CE10" s="2"/>
      <c r="CF10" s="2"/>
      <c r="CG10" s="2"/>
      <c r="CH10" s="2" t="s">
        <v>114</v>
      </c>
      <c r="CI10" s="2"/>
      <c r="CJ10" s="2"/>
      <c r="CK10" s="2"/>
      <c r="CL10" s="2" t="s">
        <v>114</v>
      </c>
      <c r="CM10" s="2"/>
      <c r="CN10" s="2"/>
      <c r="CO10" s="2"/>
      <c r="CP10" s="2" t="s">
        <v>114</v>
      </c>
      <c r="CQ10" s="2"/>
      <c r="CR10" s="2"/>
      <c r="CS10" s="2"/>
      <c r="CT10" s="2"/>
      <c r="CU10" s="2"/>
      <c r="CV10" s="2"/>
      <c r="CW10" s="2"/>
      <c r="CX10" s="2"/>
      <c r="CY10" s="2"/>
      <c r="CZ10" s="2"/>
      <c r="DA10" s="2"/>
      <c r="DB10" s="2"/>
      <c r="DC10" s="2"/>
      <c r="DD10" s="2"/>
      <c r="DE10" s="2" t="s">
        <v>97</v>
      </c>
      <c r="DF10" s="2" t="s">
        <v>98</v>
      </c>
      <c r="DG10" s="2" t="s">
        <v>99</v>
      </c>
      <c r="DH10" s="2"/>
      <c r="DI10" s="2" t="s">
        <v>101</v>
      </c>
      <c r="DJ10" s="2" t="s">
        <v>102</v>
      </c>
      <c r="DK10" s="2" t="s">
        <v>103</v>
      </c>
      <c r="DL10" s="2" t="s">
        <v>104</v>
      </c>
      <c r="DM10" s="2" t="s">
        <v>105</v>
      </c>
      <c r="DN10" s="2" t="s">
        <v>106</v>
      </c>
      <c r="DO10" s="2" t="s">
        <v>107</v>
      </c>
      <c r="DP10" s="2" t="s">
        <v>108</v>
      </c>
      <c r="DQ10" s="2" t="s">
        <v>109</v>
      </c>
      <c r="DR10" s="2" t="s">
        <v>110</v>
      </c>
      <c r="DS10" s="2" t="s">
        <v>111</v>
      </c>
      <c r="DT10" s="2" t="s">
        <v>112</v>
      </c>
      <c r="DU10" s="2"/>
      <c r="DV10" s="2">
        <v>100</v>
      </c>
      <c r="DW10" s="2"/>
      <c r="DX10" s="73">
        <v>327388</v>
      </c>
      <c r="DY10" s="74">
        <v>889.9</v>
      </c>
      <c r="DZ10" s="74">
        <f>DX10/DY10</f>
        <v>367.89302168783013</v>
      </c>
      <c r="EA10" s="75">
        <f>DY10/D10</f>
        <v>24.05135135135135</v>
      </c>
      <c r="EB10" s="2" t="s">
        <v>116</v>
      </c>
      <c r="EC10" s="2" t="s">
        <v>116</v>
      </c>
      <c r="ED10" s="2" t="s">
        <v>117</v>
      </c>
      <c r="EE10" s="73"/>
    </row>
    <row r="11" spans="1:135" ht="105" x14ac:dyDescent="0.25">
      <c r="A11" s="34" t="s">
        <v>267</v>
      </c>
      <c r="B11" s="2">
        <v>3</v>
      </c>
      <c r="C11" s="2">
        <v>3980</v>
      </c>
      <c r="D11" s="2">
        <v>24</v>
      </c>
      <c r="E11" s="45">
        <f>C11/D11</f>
        <v>165.83333333333334</v>
      </c>
      <c r="F11" s="2" t="s">
        <v>114</v>
      </c>
      <c r="G11" s="2"/>
      <c r="H11" s="2"/>
      <c r="I11" s="2"/>
      <c r="J11" s="2"/>
      <c r="K11" s="2"/>
      <c r="L11" s="2" t="s">
        <v>114</v>
      </c>
      <c r="M11" s="2"/>
      <c r="N11" s="2"/>
      <c r="O11" s="2"/>
      <c r="P11" s="2"/>
      <c r="Q11" s="2"/>
      <c r="R11" s="2" t="s">
        <v>114</v>
      </c>
      <c r="S11" s="2"/>
      <c r="T11" s="2"/>
      <c r="U11" s="2"/>
      <c r="V11" s="2"/>
      <c r="W11" s="2"/>
      <c r="X11" s="2" t="s">
        <v>114</v>
      </c>
      <c r="Y11" s="2"/>
      <c r="Z11" s="2"/>
      <c r="AA11" s="2"/>
      <c r="AB11" s="2"/>
      <c r="AC11" s="2"/>
      <c r="AD11" s="2" t="s">
        <v>114</v>
      </c>
      <c r="AE11" s="2"/>
      <c r="AF11" s="2"/>
      <c r="AG11" s="2"/>
      <c r="AH11" s="2"/>
      <c r="AI11" s="2"/>
      <c r="AJ11" s="2"/>
      <c r="AK11" s="2"/>
      <c r="AL11" s="2"/>
      <c r="AM11" s="2"/>
      <c r="AN11" s="2" t="s">
        <v>115</v>
      </c>
      <c r="AO11" s="2">
        <v>24</v>
      </c>
      <c r="AP11" s="2">
        <v>140</v>
      </c>
      <c r="AQ11" s="2" t="s">
        <v>180</v>
      </c>
      <c r="AR11" s="2"/>
      <c r="AS11" s="2" t="s">
        <v>116</v>
      </c>
      <c r="AT11" s="2"/>
      <c r="AU11" s="2" t="s">
        <v>117</v>
      </c>
      <c r="AV11" s="2"/>
      <c r="AW11" s="2" t="s">
        <v>136</v>
      </c>
      <c r="AX11" s="2"/>
      <c r="AY11" s="2" t="s">
        <v>268</v>
      </c>
      <c r="AZ11" s="2" t="s">
        <v>115</v>
      </c>
      <c r="BA11" s="2" t="s">
        <v>115</v>
      </c>
      <c r="BB11" s="2">
        <v>2</v>
      </c>
      <c r="BC11" s="2">
        <v>35</v>
      </c>
      <c r="BD11" s="2" t="s">
        <v>269</v>
      </c>
      <c r="BE11" s="2" t="s">
        <v>115</v>
      </c>
      <c r="BF11" s="2">
        <v>1</v>
      </c>
      <c r="BG11" s="2">
        <v>15</v>
      </c>
      <c r="BH11" s="2"/>
      <c r="BI11" s="2" t="s">
        <v>115</v>
      </c>
      <c r="BJ11" s="2">
        <v>1</v>
      </c>
      <c r="BK11" s="2">
        <v>0</v>
      </c>
      <c r="BL11" s="2" t="s">
        <v>270</v>
      </c>
      <c r="BM11" s="2" t="s">
        <v>114</v>
      </c>
      <c r="BN11" s="2"/>
      <c r="BO11" s="2"/>
      <c r="BP11" s="2"/>
      <c r="BQ11" s="2" t="s">
        <v>114</v>
      </c>
      <c r="BR11" s="2"/>
      <c r="BS11" s="2"/>
      <c r="BT11" s="2"/>
      <c r="BU11" s="2"/>
      <c r="BV11" s="2" t="s">
        <v>115</v>
      </c>
      <c r="BW11" s="2">
        <v>2</v>
      </c>
      <c r="BX11" s="2">
        <v>35</v>
      </c>
      <c r="BY11" s="2" t="s">
        <v>271</v>
      </c>
      <c r="BZ11" s="2" t="s">
        <v>114</v>
      </c>
      <c r="CA11" s="2"/>
      <c r="CB11" s="2"/>
      <c r="CC11" s="2"/>
      <c r="CD11" s="2" t="s">
        <v>114</v>
      </c>
      <c r="CE11" s="2"/>
      <c r="CF11" s="2"/>
      <c r="CG11" s="2"/>
      <c r="CH11" s="2" t="s">
        <v>114</v>
      </c>
      <c r="CI11" s="2"/>
      <c r="CJ11" s="2"/>
      <c r="CK11" s="2"/>
      <c r="CL11" s="2" t="s">
        <v>114</v>
      </c>
      <c r="CM11" s="2"/>
      <c r="CN11" s="2"/>
      <c r="CO11" s="2"/>
      <c r="CP11" s="2" t="s">
        <v>114</v>
      </c>
      <c r="CQ11" s="2"/>
      <c r="CR11" s="2"/>
      <c r="CS11" s="2"/>
      <c r="CT11" s="2"/>
      <c r="CU11" s="2"/>
      <c r="CV11" s="2"/>
      <c r="CW11" s="2"/>
      <c r="CX11" s="2"/>
      <c r="CY11" s="2"/>
      <c r="CZ11" s="2"/>
      <c r="DA11" s="2"/>
      <c r="DB11" s="2"/>
      <c r="DC11" s="2"/>
      <c r="DD11" s="2"/>
      <c r="DE11" s="2"/>
      <c r="DF11" s="2" t="s">
        <v>98</v>
      </c>
      <c r="DG11" s="2" t="s">
        <v>99</v>
      </c>
      <c r="DH11" s="2"/>
      <c r="DI11" s="2"/>
      <c r="DJ11" s="2"/>
      <c r="DK11" s="2" t="s">
        <v>103</v>
      </c>
      <c r="DL11" s="2" t="s">
        <v>104</v>
      </c>
      <c r="DM11" s="2" t="s">
        <v>105</v>
      </c>
      <c r="DN11" s="2"/>
      <c r="DO11" s="2" t="s">
        <v>107</v>
      </c>
      <c r="DP11" s="2"/>
      <c r="DQ11" s="2" t="s">
        <v>109</v>
      </c>
      <c r="DR11" s="2" t="s">
        <v>110</v>
      </c>
      <c r="DS11" s="2"/>
      <c r="DT11" s="2" t="s">
        <v>112</v>
      </c>
      <c r="DU11" s="2" t="s">
        <v>272</v>
      </c>
      <c r="DV11" s="2">
        <v>60</v>
      </c>
      <c r="DW11" s="2"/>
      <c r="DX11" s="73">
        <v>319091</v>
      </c>
      <c r="DY11" s="74">
        <v>369.8</v>
      </c>
      <c r="DZ11" s="74">
        <f>DX11/DY11</f>
        <v>862.87452677122769</v>
      </c>
      <c r="EA11" s="75">
        <f>DY11/D11</f>
        <v>15.408333333333333</v>
      </c>
      <c r="EB11" s="75" t="s">
        <v>518</v>
      </c>
      <c r="EC11" s="2" t="s">
        <v>116</v>
      </c>
      <c r="ED11" s="2" t="s">
        <v>117</v>
      </c>
      <c r="EE11" s="2" t="s">
        <v>136</v>
      </c>
    </row>
    <row r="12" spans="1:135" ht="105" x14ac:dyDescent="0.25">
      <c r="A12" s="34" t="s">
        <v>177</v>
      </c>
      <c r="B12" s="2">
        <v>3</v>
      </c>
      <c r="C12" s="2">
        <v>5335</v>
      </c>
      <c r="D12" s="2">
        <v>46</v>
      </c>
      <c r="E12" s="45">
        <f>C12/D12</f>
        <v>115.97826086956522</v>
      </c>
      <c r="F12" s="2" t="s">
        <v>115</v>
      </c>
      <c r="G12" s="2">
        <v>4</v>
      </c>
      <c r="H12" s="2">
        <v>403</v>
      </c>
      <c r="I12" s="2" t="s">
        <v>127</v>
      </c>
      <c r="J12" s="2"/>
      <c r="K12" s="2" t="s">
        <v>178</v>
      </c>
      <c r="L12" s="2" t="s">
        <v>114</v>
      </c>
      <c r="M12" s="2">
        <v>28</v>
      </c>
      <c r="N12" s="2">
        <v>88</v>
      </c>
      <c r="O12" s="2" t="s">
        <v>117</v>
      </c>
      <c r="P12" s="2"/>
      <c r="Q12" s="2"/>
      <c r="R12" s="2" t="s">
        <v>517</v>
      </c>
      <c r="S12" s="2">
        <v>13</v>
      </c>
      <c r="T12" s="2">
        <v>44</v>
      </c>
      <c r="U12" s="2" t="s">
        <v>136</v>
      </c>
      <c r="V12" s="2"/>
      <c r="W12" s="2"/>
      <c r="X12" s="2" t="s">
        <v>114</v>
      </c>
      <c r="Y12" s="2"/>
      <c r="Z12" s="2"/>
      <c r="AA12" s="2"/>
      <c r="AB12" s="2"/>
      <c r="AC12" s="2"/>
      <c r="AD12" s="2" t="s">
        <v>115</v>
      </c>
      <c r="AE12" s="2">
        <v>39</v>
      </c>
      <c r="AF12" s="2">
        <v>88</v>
      </c>
      <c r="AG12" s="2" t="s">
        <v>117</v>
      </c>
      <c r="AH12" s="2"/>
      <c r="AI12" s="2" t="s">
        <v>136</v>
      </c>
      <c r="AJ12" s="2"/>
      <c r="AK12" s="2" t="s">
        <v>136</v>
      </c>
      <c r="AL12" s="2"/>
      <c r="AM12" s="2"/>
      <c r="AN12" s="2" t="s">
        <v>114</v>
      </c>
      <c r="AO12" s="2"/>
      <c r="AP12" s="2"/>
      <c r="AQ12" s="2"/>
      <c r="AR12" s="2"/>
      <c r="AS12" s="2"/>
      <c r="AT12" s="2"/>
      <c r="AU12" s="2"/>
      <c r="AV12" s="2"/>
      <c r="AW12" s="2"/>
      <c r="AX12" s="2"/>
      <c r="AY12" s="2"/>
      <c r="AZ12" s="2" t="s">
        <v>115</v>
      </c>
      <c r="BA12" s="2" t="s">
        <v>115</v>
      </c>
      <c r="BB12" s="2">
        <v>3</v>
      </c>
      <c r="BC12" s="2">
        <v>30</v>
      </c>
      <c r="BD12" s="2"/>
      <c r="BE12" s="2" t="s">
        <v>114</v>
      </c>
      <c r="BF12" s="2"/>
      <c r="BG12" s="2"/>
      <c r="BH12" s="2"/>
      <c r="BI12" s="2" t="s">
        <v>115</v>
      </c>
      <c r="BJ12" s="2">
        <v>1</v>
      </c>
      <c r="BK12" s="2">
        <v>11</v>
      </c>
      <c r="BL12" s="2"/>
      <c r="BM12" s="2" t="s">
        <v>114</v>
      </c>
      <c r="BN12" s="2"/>
      <c r="BO12" s="2"/>
      <c r="BP12" s="2"/>
      <c r="BQ12" s="2" t="s">
        <v>114</v>
      </c>
      <c r="BR12" s="2"/>
      <c r="BS12" s="2"/>
      <c r="BT12" s="2"/>
      <c r="BU12" s="2"/>
      <c r="BV12" s="2" t="s">
        <v>115</v>
      </c>
      <c r="BW12" s="2">
        <v>2</v>
      </c>
      <c r="BX12" s="2">
        <v>62</v>
      </c>
      <c r="BY12" s="2"/>
      <c r="BZ12" s="2" t="s">
        <v>114</v>
      </c>
      <c r="CA12" s="2"/>
      <c r="CB12" s="2"/>
      <c r="CC12" s="2"/>
      <c r="CD12" s="2" t="s">
        <v>114</v>
      </c>
      <c r="CE12" s="2"/>
      <c r="CF12" s="2"/>
      <c r="CG12" s="2"/>
      <c r="CH12" s="2" t="s">
        <v>114</v>
      </c>
      <c r="CI12" s="2"/>
      <c r="CJ12" s="2"/>
      <c r="CK12" s="2"/>
      <c r="CL12" s="2" t="s">
        <v>114</v>
      </c>
      <c r="CM12" s="2"/>
      <c r="CN12" s="2"/>
      <c r="CO12" s="2"/>
      <c r="CP12" s="2" t="s">
        <v>114</v>
      </c>
      <c r="CQ12" s="2"/>
      <c r="CR12" s="2"/>
      <c r="CS12" s="2"/>
      <c r="CT12" s="2"/>
      <c r="CU12" s="2"/>
      <c r="CV12" s="2"/>
      <c r="CW12" s="2"/>
      <c r="CX12" s="2"/>
      <c r="CY12" s="2"/>
      <c r="CZ12" s="2"/>
      <c r="DA12" s="2"/>
      <c r="DB12" s="2"/>
      <c r="DC12" s="2"/>
      <c r="DD12" s="2"/>
      <c r="DE12" s="2" t="s">
        <v>97</v>
      </c>
      <c r="DF12" s="2" t="s">
        <v>98</v>
      </c>
      <c r="DG12" s="2" t="s">
        <v>99</v>
      </c>
      <c r="DH12" s="2"/>
      <c r="DI12" s="2"/>
      <c r="DJ12" s="2" t="s">
        <v>102</v>
      </c>
      <c r="DK12" s="2" t="s">
        <v>103</v>
      </c>
      <c r="DL12" s="2" t="s">
        <v>104</v>
      </c>
      <c r="DM12" s="2" t="s">
        <v>105</v>
      </c>
      <c r="DN12" s="2" t="s">
        <v>106</v>
      </c>
      <c r="DO12" s="2" t="s">
        <v>107</v>
      </c>
      <c r="DP12" s="2"/>
      <c r="DQ12" s="2" t="s">
        <v>109</v>
      </c>
      <c r="DR12" s="2" t="s">
        <v>110</v>
      </c>
      <c r="DS12" s="2" t="s">
        <v>111</v>
      </c>
      <c r="DT12" s="2" t="s">
        <v>112</v>
      </c>
      <c r="DU12" s="2"/>
      <c r="DV12" s="2">
        <v>100</v>
      </c>
      <c r="DW12" s="2"/>
      <c r="DX12" s="73">
        <v>351163</v>
      </c>
      <c r="DY12" s="74">
        <v>1027.7</v>
      </c>
      <c r="DZ12" s="74">
        <f>DX12/DY12</f>
        <v>341.69796633258733</v>
      </c>
      <c r="EA12" s="75">
        <f>DY12/D12</f>
        <v>22.341304347826089</v>
      </c>
      <c r="EB12" s="75" t="s">
        <v>574</v>
      </c>
      <c r="EC12" s="2" t="s">
        <v>117</v>
      </c>
      <c r="ED12" s="2" t="s">
        <v>136</v>
      </c>
      <c r="EE12" s="2" t="s">
        <v>136</v>
      </c>
    </row>
    <row r="13" spans="1:135" ht="105.75" thickBot="1" x14ac:dyDescent="0.3">
      <c r="A13" s="35" t="s">
        <v>308</v>
      </c>
      <c r="B13" s="2">
        <v>3</v>
      </c>
      <c r="C13" s="2">
        <v>6835</v>
      </c>
      <c r="D13" s="2">
        <v>77</v>
      </c>
      <c r="E13" s="49">
        <f>C13/D13</f>
        <v>88.766233766233768</v>
      </c>
      <c r="F13" s="2" t="s">
        <v>115</v>
      </c>
      <c r="G13" s="2">
        <v>4</v>
      </c>
      <c r="H13" s="2">
        <v>477</v>
      </c>
      <c r="I13" s="2" t="s">
        <v>127</v>
      </c>
      <c r="J13" s="2"/>
      <c r="K13" s="2" t="s">
        <v>309</v>
      </c>
      <c r="L13" s="2" t="s">
        <v>114</v>
      </c>
      <c r="M13" s="2"/>
      <c r="N13" s="2"/>
      <c r="O13" s="2"/>
      <c r="P13" s="2"/>
      <c r="Q13" s="2"/>
      <c r="R13" s="2" t="s">
        <v>114</v>
      </c>
      <c r="S13" s="2"/>
      <c r="T13" s="2"/>
      <c r="U13" s="2"/>
      <c r="V13" s="2"/>
      <c r="W13" s="2"/>
      <c r="X13" s="2" t="s">
        <v>114</v>
      </c>
      <c r="Y13" s="2"/>
      <c r="Z13" s="2"/>
      <c r="AA13" s="2"/>
      <c r="AB13" s="2"/>
      <c r="AC13" s="2"/>
      <c r="AD13" s="2" t="s">
        <v>115</v>
      </c>
      <c r="AE13" s="2">
        <v>66</v>
      </c>
      <c r="AF13" s="2">
        <v>59</v>
      </c>
      <c r="AG13" s="2" t="s">
        <v>184</v>
      </c>
      <c r="AH13" s="2"/>
      <c r="AI13" s="2" t="s">
        <v>116</v>
      </c>
      <c r="AJ13" s="2"/>
      <c r="AK13" s="2" t="s">
        <v>117</v>
      </c>
      <c r="AL13" s="2"/>
      <c r="AM13" s="2" t="s">
        <v>310</v>
      </c>
      <c r="AN13" s="2" t="s">
        <v>114</v>
      </c>
      <c r="AO13" s="2"/>
      <c r="AP13" s="2"/>
      <c r="AQ13" s="2"/>
      <c r="AR13" s="2"/>
      <c r="AS13" s="2"/>
      <c r="AT13" s="2"/>
      <c r="AU13" s="2"/>
      <c r="AV13" s="2"/>
      <c r="AW13" s="2"/>
      <c r="AX13" s="2"/>
      <c r="AY13" s="2"/>
      <c r="AZ13" s="2" t="s">
        <v>115</v>
      </c>
      <c r="BA13" s="2" t="s">
        <v>115</v>
      </c>
      <c r="BB13" s="2">
        <v>3</v>
      </c>
      <c r="BC13" s="2">
        <v>29</v>
      </c>
      <c r="BD13" s="2"/>
      <c r="BE13" s="2" t="s">
        <v>115</v>
      </c>
      <c r="BF13" s="2">
        <v>1</v>
      </c>
      <c r="BG13" s="2">
        <v>17</v>
      </c>
      <c r="BH13" s="2"/>
      <c r="BI13" s="2" t="s">
        <v>115</v>
      </c>
      <c r="BJ13" s="2">
        <v>1</v>
      </c>
      <c r="BK13" s="2">
        <v>17</v>
      </c>
      <c r="BL13" s="2"/>
      <c r="BM13" s="2" t="s">
        <v>115</v>
      </c>
      <c r="BN13" s="2">
        <v>4</v>
      </c>
      <c r="BO13" s="2">
        <v>28</v>
      </c>
      <c r="BP13" s="2"/>
      <c r="BQ13" s="2" t="s">
        <v>114</v>
      </c>
      <c r="BR13" s="2"/>
      <c r="BS13" s="2"/>
      <c r="BT13" s="2"/>
      <c r="BU13" s="2"/>
      <c r="BV13" s="2" t="s">
        <v>115</v>
      </c>
      <c r="BW13" s="2">
        <v>4</v>
      </c>
      <c r="BX13" s="2">
        <v>68</v>
      </c>
      <c r="BY13" s="2" t="s">
        <v>311</v>
      </c>
      <c r="BZ13" s="2" t="s">
        <v>115</v>
      </c>
      <c r="CA13" s="2">
        <v>5</v>
      </c>
      <c r="CB13" s="2">
        <v>71</v>
      </c>
      <c r="CC13" s="2" t="s">
        <v>312</v>
      </c>
      <c r="CD13" s="2" t="s">
        <v>114</v>
      </c>
      <c r="CE13" s="2"/>
      <c r="CF13" s="2"/>
      <c r="CG13" s="2"/>
      <c r="CH13" s="2" t="s">
        <v>115</v>
      </c>
      <c r="CI13" s="2">
        <v>2</v>
      </c>
      <c r="CJ13" s="2">
        <v>22</v>
      </c>
      <c r="CK13" s="2" t="s">
        <v>313</v>
      </c>
      <c r="CL13" s="2" t="s">
        <v>115</v>
      </c>
      <c r="CM13" s="2">
        <v>7</v>
      </c>
      <c r="CN13" s="2">
        <v>58</v>
      </c>
      <c r="CO13" s="2" t="s">
        <v>314</v>
      </c>
      <c r="CP13" s="2" t="s">
        <v>115</v>
      </c>
      <c r="CQ13" s="2" t="s">
        <v>315</v>
      </c>
      <c r="CR13" s="2">
        <v>7</v>
      </c>
      <c r="CS13" s="2">
        <v>103</v>
      </c>
      <c r="CT13" s="2" t="s">
        <v>316</v>
      </c>
      <c r="CU13" s="2" t="s">
        <v>115</v>
      </c>
      <c r="CV13" s="2" t="s">
        <v>317</v>
      </c>
      <c r="CW13" s="2">
        <v>1</v>
      </c>
      <c r="CX13" s="2">
        <v>25</v>
      </c>
      <c r="CY13" s="2"/>
      <c r="CZ13" s="2" t="s">
        <v>115</v>
      </c>
      <c r="DA13" s="2" t="s">
        <v>318</v>
      </c>
      <c r="DB13" s="2">
        <v>0</v>
      </c>
      <c r="DC13" s="2">
        <v>96</v>
      </c>
      <c r="DD13" s="2" t="s">
        <v>319</v>
      </c>
      <c r="DE13" s="2" t="s">
        <v>97</v>
      </c>
      <c r="DF13" s="2"/>
      <c r="DG13" s="2"/>
      <c r="DH13" s="2"/>
      <c r="DI13" s="2" t="s">
        <v>101</v>
      </c>
      <c r="DJ13" s="2" t="s">
        <v>102</v>
      </c>
      <c r="DK13" s="2" t="s">
        <v>103</v>
      </c>
      <c r="DL13" s="2"/>
      <c r="DM13" s="2" t="s">
        <v>105</v>
      </c>
      <c r="DN13" s="2" t="s">
        <v>106</v>
      </c>
      <c r="DO13" s="2"/>
      <c r="DP13" s="2"/>
      <c r="DQ13" s="2" t="s">
        <v>109</v>
      </c>
      <c r="DR13" s="2" t="s">
        <v>110</v>
      </c>
      <c r="DS13" s="2" t="s">
        <v>111</v>
      </c>
      <c r="DT13" s="2" t="s">
        <v>112</v>
      </c>
      <c r="DU13" s="2" t="s">
        <v>320</v>
      </c>
      <c r="DV13" s="2">
        <v>70</v>
      </c>
      <c r="DW13" s="2"/>
      <c r="DX13" s="73">
        <v>464640</v>
      </c>
      <c r="DY13" s="74">
        <v>904.4</v>
      </c>
      <c r="DZ13" s="74">
        <f>DX13/DY13</f>
        <v>513.75497567448031</v>
      </c>
      <c r="EA13" s="75">
        <f>DY13/D13</f>
        <v>11.745454545454546</v>
      </c>
      <c r="EB13" s="2" t="s">
        <v>127</v>
      </c>
      <c r="EC13" s="2" t="s">
        <v>184</v>
      </c>
      <c r="ED13" s="2" t="s">
        <v>116</v>
      </c>
      <c r="EE13" s="2" t="s">
        <v>117</v>
      </c>
    </row>
    <row r="14" spans="1:135" x14ac:dyDescent="0.25">
      <c r="A14" s="14" t="s">
        <v>448</v>
      </c>
      <c r="B14" s="15"/>
      <c r="C14" s="16">
        <f>SUM(C2:C13)</f>
        <v>50140</v>
      </c>
      <c r="D14" s="16">
        <f>SUM(D2:D13)</f>
        <v>465</v>
      </c>
      <c r="E14" s="44">
        <f>SUM(E2:E13)</f>
        <v>1225.1767735656149</v>
      </c>
      <c r="F14" s="16">
        <f>F18+F19</f>
        <v>11</v>
      </c>
      <c r="G14" s="16">
        <f>SUM(G2:G13)</f>
        <v>32</v>
      </c>
      <c r="H14" s="16">
        <f>SUM(H2:H13)</f>
        <v>3318</v>
      </c>
      <c r="I14" s="15"/>
      <c r="J14" s="15"/>
      <c r="K14" s="15"/>
      <c r="L14" s="15">
        <f>L18+L19</f>
        <v>11</v>
      </c>
      <c r="M14" s="15">
        <f>SUM(M2:M13)</f>
        <v>35</v>
      </c>
      <c r="N14" s="15">
        <f>SUM(N2:N13)</f>
        <v>138</v>
      </c>
      <c r="O14" s="15"/>
      <c r="P14" s="15"/>
      <c r="Q14" s="15"/>
      <c r="R14" s="15">
        <f>R18+R19</f>
        <v>11</v>
      </c>
      <c r="S14" s="16">
        <f>SUM(S2:S13)</f>
        <v>13</v>
      </c>
      <c r="T14" s="16">
        <f>SUM(T2:T13)</f>
        <v>44</v>
      </c>
      <c r="U14" s="15"/>
      <c r="V14" s="15"/>
      <c r="W14" s="15"/>
      <c r="X14" s="15">
        <f>X18+X19</f>
        <v>11</v>
      </c>
      <c r="Y14" s="16">
        <f>SUM(Y2:Y13)</f>
        <v>0</v>
      </c>
      <c r="Z14" s="16">
        <f>SUM(Z2:Z13)</f>
        <v>0</v>
      </c>
      <c r="AA14" s="15"/>
      <c r="AB14" s="15"/>
      <c r="AC14" s="15"/>
      <c r="AD14" s="15">
        <f>AD18+AD19</f>
        <v>11</v>
      </c>
      <c r="AE14" s="16">
        <f>SUM(AE2:AE13)</f>
        <v>214</v>
      </c>
      <c r="AF14" s="16">
        <f>SUM(AF2:AF13)</f>
        <v>601</v>
      </c>
      <c r="AG14" s="15"/>
      <c r="AH14" s="15"/>
      <c r="AI14" s="15"/>
      <c r="AJ14" s="15"/>
      <c r="AK14" s="15"/>
      <c r="AL14" s="15"/>
      <c r="AM14" s="15"/>
      <c r="AN14" s="15">
        <f>AN18+AN19</f>
        <v>11</v>
      </c>
      <c r="AO14" s="16">
        <f>SUM(AO2:AO13)</f>
        <v>76</v>
      </c>
      <c r="AP14" s="16">
        <f>SUM(AP2:AP13)</f>
        <v>552</v>
      </c>
      <c r="AQ14" s="15"/>
      <c r="AR14" s="15"/>
      <c r="AS14" s="15"/>
      <c r="AT14" s="15"/>
      <c r="AU14" s="15"/>
      <c r="AV14" s="15"/>
      <c r="AW14" s="15"/>
      <c r="AX14" s="15"/>
      <c r="AY14" s="15"/>
      <c r="AZ14" s="15">
        <f>AZ18+AZ19</f>
        <v>11</v>
      </c>
      <c r="BA14" s="15">
        <f>BA18+BA19</f>
        <v>11</v>
      </c>
      <c r="BB14" s="16">
        <f>SUM(BB2:BB13)</f>
        <v>24</v>
      </c>
      <c r="BC14" s="16">
        <f>SUM(BC2:BC13)</f>
        <v>344</v>
      </c>
      <c r="BD14" s="15"/>
      <c r="BE14" s="15">
        <f>BE18+BE19</f>
        <v>11</v>
      </c>
      <c r="BF14" s="16">
        <f>SUM(BF2:BF13)</f>
        <v>16</v>
      </c>
      <c r="BG14" s="16">
        <f>SUM(BG2:BG13)</f>
        <v>225</v>
      </c>
      <c r="BH14" s="15"/>
      <c r="BI14" s="15">
        <f>BI18+BI19</f>
        <v>11</v>
      </c>
      <c r="BJ14" s="16">
        <f>SUM(BJ2:BJ13)</f>
        <v>11</v>
      </c>
      <c r="BK14" s="16">
        <f>SUM(BK2:BK13)</f>
        <v>120</v>
      </c>
      <c r="BL14" s="15"/>
      <c r="BM14" s="15">
        <f>BM18+BM19</f>
        <v>11</v>
      </c>
      <c r="BN14" s="16">
        <f>SUM(BN2:BN13)</f>
        <v>11</v>
      </c>
      <c r="BO14" s="16">
        <f>SUM(BO2:BO13)</f>
        <v>143</v>
      </c>
      <c r="BP14" s="15"/>
      <c r="BQ14" s="15">
        <f>BQ18+BQ19</f>
        <v>11</v>
      </c>
      <c r="BR14" s="15"/>
      <c r="BS14" s="15"/>
      <c r="BT14" s="15"/>
      <c r="BU14" s="15"/>
      <c r="BV14" s="15">
        <f>BV18+BV19</f>
        <v>11</v>
      </c>
      <c r="BW14" s="16">
        <f>SUM(BW2:BW13)</f>
        <v>29</v>
      </c>
      <c r="BX14" s="16">
        <f>SUM(BX2:BX13)</f>
        <v>575</v>
      </c>
      <c r="BY14" s="15"/>
      <c r="BZ14" s="15">
        <f>BZ18+BZ19</f>
        <v>11</v>
      </c>
      <c r="CA14" s="16">
        <f>SUM(CA2:CA13)</f>
        <v>16</v>
      </c>
      <c r="CB14" s="16">
        <f>SUM(CB2:CB13)</f>
        <v>352</v>
      </c>
      <c r="CC14" s="15"/>
      <c r="CD14" s="15">
        <f>CD18+CD19</f>
        <v>11</v>
      </c>
      <c r="CE14" s="16">
        <f>SUM(CE2:CE13)</f>
        <v>7</v>
      </c>
      <c r="CF14" s="16">
        <f>SUM(CF2:CF13)</f>
        <v>510</v>
      </c>
      <c r="CG14" s="15"/>
      <c r="CH14" s="15">
        <f>CH18+CH19</f>
        <v>11</v>
      </c>
      <c r="CI14" s="16">
        <f>SUM(CI2:CI13)</f>
        <v>14</v>
      </c>
      <c r="CJ14" s="16">
        <f>SUM(CJ2:CJ13)</f>
        <v>164</v>
      </c>
      <c r="CK14" s="15"/>
      <c r="CL14" s="15">
        <f>CL18+CL19</f>
        <v>11</v>
      </c>
      <c r="CM14" s="16">
        <f>SUM(CM2:CM13)</f>
        <v>16</v>
      </c>
      <c r="CN14" s="16">
        <f>SUM(CN2:CN13)</f>
        <v>158</v>
      </c>
      <c r="CO14" s="15"/>
      <c r="CP14" s="15">
        <f>CP18+CP19</f>
        <v>11</v>
      </c>
      <c r="CQ14" s="15"/>
      <c r="CR14" s="16">
        <f>SUM(CR2:CR13)</f>
        <v>17</v>
      </c>
      <c r="CS14" s="16">
        <f>SUM(CS2:CS13)</f>
        <v>524</v>
      </c>
      <c r="CT14" s="15"/>
      <c r="CU14" s="15">
        <f>CU18+CU19</f>
        <v>6</v>
      </c>
      <c r="CV14" s="15"/>
      <c r="CW14" s="16">
        <f>SUM(CW2:CW13)</f>
        <v>8</v>
      </c>
      <c r="CX14" s="16">
        <f>SUM(CX2:CX13)</f>
        <v>259</v>
      </c>
      <c r="CY14" s="15"/>
      <c r="CZ14" s="15">
        <f>CZ18+CZ19</f>
        <v>4</v>
      </c>
      <c r="DA14" s="15"/>
      <c r="DB14" s="16">
        <f>SUM(DB2:DB13)</f>
        <v>10</v>
      </c>
      <c r="DC14" s="16">
        <f>SUM(DC2:DC13)</f>
        <v>434</v>
      </c>
      <c r="DD14" s="15"/>
      <c r="DE14" s="15"/>
      <c r="DF14" s="15"/>
      <c r="DG14" s="15"/>
      <c r="DH14" s="15"/>
      <c r="DI14" s="15"/>
      <c r="DJ14" s="15"/>
      <c r="DK14" s="15"/>
      <c r="DL14" s="15"/>
      <c r="DM14" s="15"/>
      <c r="DN14" s="15"/>
      <c r="DO14" s="15"/>
      <c r="DP14" s="15"/>
      <c r="DQ14" s="15"/>
      <c r="DR14" s="15"/>
      <c r="DS14" s="15"/>
      <c r="DT14" s="15"/>
      <c r="DU14" s="15"/>
      <c r="DV14" s="16">
        <f>SUM(DV2:DV13)</f>
        <v>902</v>
      </c>
      <c r="DW14" s="17"/>
    </row>
    <row r="15" spans="1:135" x14ac:dyDescent="0.25">
      <c r="A15" s="18" t="s">
        <v>449</v>
      </c>
      <c r="B15" s="5"/>
      <c r="C15" s="6">
        <f>AVERAGE(C2:C13)</f>
        <v>4558.181818181818</v>
      </c>
      <c r="D15" s="6">
        <f>AVERAGE(D2:D13)</f>
        <v>42.272727272727273</v>
      </c>
      <c r="E15" s="6">
        <f>AVERAGE(E2:E13)</f>
        <v>111.37970668778317</v>
      </c>
      <c r="F15" s="6"/>
      <c r="G15" s="6">
        <f>AVERAGE(G2:G13)</f>
        <v>3.5555555555555554</v>
      </c>
      <c r="H15" s="6">
        <f>AVERAGE(H2:H13)</f>
        <v>368.66666666666669</v>
      </c>
      <c r="I15" s="5"/>
      <c r="J15" s="5"/>
      <c r="K15" s="5"/>
      <c r="L15" s="5"/>
      <c r="M15" s="6">
        <f>AVERAGE(M2:M13)</f>
        <v>11.666666666666666</v>
      </c>
      <c r="N15" s="6">
        <f>AVERAGE(N2:N13)</f>
        <v>46</v>
      </c>
      <c r="O15" s="5"/>
      <c r="P15" s="5"/>
      <c r="Q15" s="5"/>
      <c r="R15" s="5"/>
      <c r="S15" s="6">
        <f>AVERAGE(S2:S13)</f>
        <v>13</v>
      </c>
      <c r="T15" s="6">
        <f>AVERAGE(T2:T13)</f>
        <v>44</v>
      </c>
      <c r="U15" s="5"/>
      <c r="V15" s="5"/>
      <c r="W15" s="5"/>
      <c r="X15" s="5"/>
      <c r="Y15" s="6" t="e">
        <f>AVERAGE(Y2:Y13)</f>
        <v>#DIV/0!</v>
      </c>
      <c r="Z15" s="6" t="e">
        <f>AVERAGE(Z2:Z13)</f>
        <v>#DIV/0!</v>
      </c>
      <c r="AA15" s="5"/>
      <c r="AB15" s="5"/>
      <c r="AC15" s="5"/>
      <c r="AD15" s="5"/>
      <c r="AE15" s="6">
        <f>AVERAGE(AE2:AE13)</f>
        <v>26.75</v>
      </c>
      <c r="AF15" s="6">
        <f>AVERAGE(AF2:AF13)</f>
        <v>75.125</v>
      </c>
      <c r="AG15" s="5"/>
      <c r="AH15" s="5"/>
      <c r="AI15" s="5"/>
      <c r="AJ15" s="5"/>
      <c r="AK15" s="5"/>
      <c r="AL15" s="5"/>
      <c r="AM15" s="5"/>
      <c r="AN15" s="5"/>
      <c r="AO15" s="6">
        <f>AVERAGE(AO2:AO13)</f>
        <v>12.666666666666666</v>
      </c>
      <c r="AP15" s="6">
        <f>AVERAGE(AP2:AP13)</f>
        <v>92</v>
      </c>
      <c r="AQ15" s="5"/>
      <c r="AR15" s="5"/>
      <c r="AS15" s="5"/>
      <c r="AT15" s="5"/>
      <c r="AU15" s="5"/>
      <c r="AV15" s="5"/>
      <c r="AW15" s="5"/>
      <c r="AX15" s="5"/>
      <c r="AY15" s="5"/>
      <c r="AZ15" s="5"/>
      <c r="BA15" s="5"/>
      <c r="BB15" s="6">
        <f>AVERAGE(BB2:BB13)</f>
        <v>2.1818181818181817</v>
      </c>
      <c r="BC15" s="6">
        <f>AVERAGE(BC2:BC13)</f>
        <v>31.272727272727273</v>
      </c>
      <c r="BD15" s="5"/>
      <c r="BE15" s="5"/>
      <c r="BF15" s="6">
        <f>AVERAGE(BF2:BF13)</f>
        <v>1.7777777777777777</v>
      </c>
      <c r="BG15" s="6">
        <f>AVERAGE(BG2:BG13)</f>
        <v>25</v>
      </c>
      <c r="BH15" s="5"/>
      <c r="BI15" s="5"/>
      <c r="BJ15" s="6">
        <f>AVERAGE(BJ2:BJ13)</f>
        <v>1.2222222222222223</v>
      </c>
      <c r="BK15" s="6">
        <f>AVERAGE(BK2:BK13)</f>
        <v>13.333333333333334</v>
      </c>
      <c r="BL15" s="5"/>
      <c r="BM15" s="5"/>
      <c r="BN15" s="6">
        <f>AVERAGE(BN2:BN13)</f>
        <v>2.2000000000000002</v>
      </c>
      <c r="BO15" s="6">
        <f>AVERAGE(BO2:BO13)</f>
        <v>28.6</v>
      </c>
      <c r="BP15" s="5"/>
      <c r="BQ15" s="5"/>
      <c r="BR15" s="5"/>
      <c r="BS15" s="5"/>
      <c r="BT15" s="5"/>
      <c r="BU15" s="5"/>
      <c r="BV15" s="5"/>
      <c r="BW15" s="6">
        <f>AVERAGE(BW2:BW13)</f>
        <v>2.6363636363636362</v>
      </c>
      <c r="BX15" s="6">
        <f>AVERAGE(BX2:BX13)</f>
        <v>52.272727272727273</v>
      </c>
      <c r="BY15" s="5"/>
      <c r="BZ15" s="5"/>
      <c r="CA15" s="6">
        <f>AVERAGE(CA2:CA13)</f>
        <v>2.2857142857142856</v>
      </c>
      <c r="CB15" s="6">
        <f>AVERAGE(CB2:CB13)</f>
        <v>50.285714285714285</v>
      </c>
      <c r="CC15" s="5"/>
      <c r="CD15" s="5"/>
      <c r="CE15" s="6">
        <f>AVERAGE(CE2:CE13)</f>
        <v>3.5</v>
      </c>
      <c r="CF15" s="6">
        <f>AVERAGE(CF2:CF14)</f>
        <v>340</v>
      </c>
      <c r="CG15" s="5"/>
      <c r="CH15" s="5"/>
      <c r="CI15" s="6">
        <f>AVERAGE(CI2:CI13)</f>
        <v>2.8</v>
      </c>
      <c r="CJ15" s="6">
        <f>AVERAGE(CJ2:CJ13)</f>
        <v>32.799999999999997</v>
      </c>
      <c r="CK15" s="5"/>
      <c r="CL15" s="5"/>
      <c r="CM15" s="6">
        <f>AVERAGE(CM2:CM13)</f>
        <v>3.2</v>
      </c>
      <c r="CN15" s="6">
        <f>AVERAGE(CN2:CN13)</f>
        <v>31.6</v>
      </c>
      <c r="CO15" s="5"/>
      <c r="CP15" s="5"/>
      <c r="CQ15" s="5"/>
      <c r="CR15" s="6">
        <f>AVERAGE(CR2:CR13)</f>
        <v>2.8333333333333335</v>
      </c>
      <c r="CS15" s="6">
        <f>AVERAGE(CS2:CS13)</f>
        <v>87.333333333333329</v>
      </c>
      <c r="CT15" s="5"/>
      <c r="CU15" s="5"/>
      <c r="CV15" s="5"/>
      <c r="CW15" s="6">
        <f>AVERAGE(CW2:CW13)</f>
        <v>2</v>
      </c>
      <c r="CX15" s="6">
        <f>AVERAGE(CX2:CX13)</f>
        <v>64.75</v>
      </c>
      <c r="CY15" s="5"/>
      <c r="CZ15" s="5"/>
      <c r="DA15" s="5"/>
      <c r="DB15" s="6">
        <f>AVERAGE(DB2:DB13)</f>
        <v>2.5</v>
      </c>
      <c r="DC15" s="6">
        <f>AVERAGE(DC2:DC13)</f>
        <v>108.5</v>
      </c>
      <c r="DD15" s="5"/>
      <c r="DE15" s="5"/>
      <c r="DF15" s="5"/>
      <c r="DG15" s="5"/>
      <c r="DH15" s="5"/>
      <c r="DI15" s="5"/>
      <c r="DJ15" s="5"/>
      <c r="DK15" s="5"/>
      <c r="DL15" s="5"/>
      <c r="DM15" s="5"/>
      <c r="DN15" s="5"/>
      <c r="DO15" s="5"/>
      <c r="DP15" s="5"/>
      <c r="DQ15" s="5"/>
      <c r="DR15" s="5"/>
      <c r="DS15" s="5"/>
      <c r="DT15" s="5"/>
      <c r="DU15" s="5"/>
      <c r="DV15" s="6">
        <f>AVERAGE(DV2:DV13)</f>
        <v>82</v>
      </c>
      <c r="DW15" s="19"/>
    </row>
    <row r="16" spans="1:135" x14ac:dyDescent="0.25">
      <c r="A16" s="20" t="s">
        <v>457</v>
      </c>
      <c r="B16" s="7"/>
      <c r="C16" s="7">
        <f>MIN(C2:C13)</f>
        <v>1725</v>
      </c>
      <c r="D16" s="7">
        <f>MIN(D2:D13)</f>
        <v>24</v>
      </c>
      <c r="E16" s="47">
        <f>MIN(E2:E13)</f>
        <v>63.888888888888886</v>
      </c>
      <c r="F16" s="7"/>
      <c r="G16" s="7">
        <f>MIN(G2:G13)</f>
        <v>1</v>
      </c>
      <c r="H16" s="7">
        <f>MIN(H2:H13)</f>
        <v>185</v>
      </c>
      <c r="I16" s="7"/>
      <c r="J16" s="7"/>
      <c r="K16" s="7"/>
      <c r="L16" s="7"/>
      <c r="M16" s="7">
        <f>MIN(M2:M13)</f>
        <v>0</v>
      </c>
      <c r="N16" s="7">
        <f>MIN(N2:N13)</f>
        <v>0</v>
      </c>
      <c r="O16" s="7"/>
      <c r="P16" s="7"/>
      <c r="Q16" s="7"/>
      <c r="R16" s="7"/>
      <c r="S16" s="7">
        <f>MIN(S2:S13)</f>
        <v>13</v>
      </c>
      <c r="T16" s="7">
        <f>MIN(T2:T13)</f>
        <v>44</v>
      </c>
      <c r="U16" s="7"/>
      <c r="V16" s="7"/>
      <c r="W16" s="7"/>
      <c r="X16" s="7"/>
      <c r="Y16" s="7">
        <f>MIN(Y2:Y13)</f>
        <v>0</v>
      </c>
      <c r="Z16" s="7">
        <f>MIN(Z2:Z13)</f>
        <v>0</v>
      </c>
      <c r="AA16" s="7"/>
      <c r="AB16" s="7"/>
      <c r="AC16" s="7"/>
      <c r="AD16" s="7"/>
      <c r="AE16" s="7">
        <f>MIN(AE2:AE13)</f>
        <v>9</v>
      </c>
      <c r="AF16" s="7">
        <f>MIN(AF2:AF13)</f>
        <v>41</v>
      </c>
      <c r="AG16" s="7"/>
      <c r="AH16" s="7"/>
      <c r="AI16" s="7"/>
      <c r="AJ16" s="7"/>
      <c r="AK16" s="7"/>
      <c r="AL16" s="7"/>
      <c r="AM16" s="7"/>
      <c r="AN16" s="7"/>
      <c r="AO16" s="7">
        <f>MIN(AO2:AO13)</f>
        <v>2</v>
      </c>
      <c r="AP16" s="7">
        <f>MIN(AP2:AP13)</f>
        <v>72</v>
      </c>
      <c r="AQ16" s="7"/>
      <c r="AR16" s="7"/>
      <c r="AS16" s="7"/>
      <c r="AT16" s="7"/>
      <c r="AU16" s="7"/>
      <c r="AV16" s="7"/>
      <c r="AW16" s="7"/>
      <c r="AX16" s="7"/>
      <c r="AY16" s="7"/>
      <c r="AZ16" s="7"/>
      <c r="BA16" s="7"/>
      <c r="BB16" s="7">
        <f>MIN(BB2:BB13)</f>
        <v>1</v>
      </c>
      <c r="BC16" s="7">
        <f>MIN(BC2:BC13)</f>
        <v>20</v>
      </c>
      <c r="BD16" s="7"/>
      <c r="BE16" s="7"/>
      <c r="BF16" s="7">
        <f>MIN(BF2:BF13)</f>
        <v>1</v>
      </c>
      <c r="BG16" s="7">
        <f>MIN(BG2:BG13)</f>
        <v>4</v>
      </c>
      <c r="BH16" s="7"/>
      <c r="BI16" s="7"/>
      <c r="BJ16" s="7">
        <f>MIN(BJ2:BJ13)</f>
        <v>0</v>
      </c>
      <c r="BK16" s="7">
        <f>MIN(BK2:BK13)</f>
        <v>0</v>
      </c>
      <c r="BL16" s="7"/>
      <c r="BM16" s="7"/>
      <c r="BN16" s="7">
        <f>MIN(BN2:BN13)</f>
        <v>1</v>
      </c>
      <c r="BO16" s="7">
        <f>MIN(BO2:BO13)</f>
        <v>10</v>
      </c>
      <c r="BP16" s="7"/>
      <c r="BQ16" s="7"/>
      <c r="BR16" s="7"/>
      <c r="BS16" s="7"/>
      <c r="BT16" s="7"/>
      <c r="BU16" s="7"/>
      <c r="BV16" s="7"/>
      <c r="BW16" s="7">
        <f>MIN(BW2:BW13)</f>
        <v>1</v>
      </c>
      <c r="BX16" s="7">
        <f>MIN(BX2:BX13)</f>
        <v>12</v>
      </c>
      <c r="BY16" s="7"/>
      <c r="BZ16" s="7"/>
      <c r="CA16" s="7">
        <f>MIN(CA2:CA13)</f>
        <v>0</v>
      </c>
      <c r="CB16" s="7">
        <f>MIN(CB2:CB13)</f>
        <v>0</v>
      </c>
      <c r="CC16" s="7"/>
      <c r="CD16" s="7"/>
      <c r="CE16" s="7">
        <f>MIN(CE2:CE13)</f>
        <v>1</v>
      </c>
      <c r="CF16" s="7">
        <f>MIN(CF2:CF13)</f>
        <v>110</v>
      </c>
      <c r="CG16" s="7"/>
      <c r="CH16" s="7"/>
      <c r="CI16" s="7">
        <f>MIN(CI2:CI13)</f>
        <v>0</v>
      </c>
      <c r="CJ16" s="7">
        <f>MIN(CJ2:CJ13)</f>
        <v>0</v>
      </c>
      <c r="CK16" s="7"/>
      <c r="CL16" s="7"/>
      <c r="CM16" s="7">
        <f>MIN(CM2:CM13)</f>
        <v>1</v>
      </c>
      <c r="CN16" s="7">
        <f>MIN(CN2:CN13)</f>
        <v>10</v>
      </c>
      <c r="CO16" s="7"/>
      <c r="CP16" s="7"/>
      <c r="CQ16" s="7"/>
      <c r="CR16" s="7">
        <f>MIN(CR2:CR13)</f>
        <v>1</v>
      </c>
      <c r="CS16" s="7">
        <f>MIN(CS2:CS13)</f>
        <v>42</v>
      </c>
      <c r="CT16" s="7"/>
      <c r="CU16" s="7"/>
      <c r="CV16" s="7"/>
      <c r="CW16" s="7">
        <f>MIN(CW2:CW13)</f>
        <v>1</v>
      </c>
      <c r="CX16" s="7">
        <f>MIN(CX2:CX13)</f>
        <v>0</v>
      </c>
      <c r="CY16" s="7"/>
      <c r="CZ16" s="7"/>
      <c r="DA16" s="7"/>
      <c r="DB16" s="7">
        <f>MIN(DB2:DB13)</f>
        <v>0</v>
      </c>
      <c r="DC16" s="7">
        <f>MIN(DC2:DC13)</f>
        <v>20</v>
      </c>
      <c r="DD16" s="7"/>
      <c r="DE16" s="7"/>
      <c r="DF16" s="7"/>
      <c r="DG16" s="7"/>
      <c r="DH16" s="7"/>
      <c r="DI16" s="7"/>
      <c r="DJ16" s="7"/>
      <c r="DK16" s="7"/>
      <c r="DL16" s="7"/>
      <c r="DM16" s="7"/>
      <c r="DN16" s="7"/>
      <c r="DO16" s="7"/>
      <c r="DP16" s="7"/>
      <c r="DQ16" s="7"/>
      <c r="DR16" s="7"/>
      <c r="DS16" s="7"/>
      <c r="DT16" s="7"/>
      <c r="DU16" s="7"/>
      <c r="DV16" s="7">
        <f>MIN(DV2:DV13)</f>
        <v>60</v>
      </c>
      <c r="DW16" s="21"/>
    </row>
    <row r="17" spans="1:127" x14ac:dyDescent="0.25">
      <c r="A17" s="22" t="s">
        <v>458</v>
      </c>
      <c r="B17" s="8"/>
      <c r="C17" s="8">
        <f>LARGE(C2:C13,1)</f>
        <v>6835</v>
      </c>
      <c r="D17" s="8">
        <f>LARGE(D2:D13,1)</f>
        <v>77</v>
      </c>
      <c r="E17" s="48">
        <f>LARGE(E2:E13,1)</f>
        <v>165.83333333333334</v>
      </c>
      <c r="F17" s="8"/>
      <c r="G17" s="8">
        <f>LARGE(G2:G13,1)</f>
        <v>8</v>
      </c>
      <c r="H17" s="8">
        <f>LARGE(H2:H13,1)</f>
        <v>600</v>
      </c>
      <c r="I17" s="8"/>
      <c r="J17" s="8"/>
      <c r="K17" s="8"/>
      <c r="L17" s="8"/>
      <c r="M17" s="8">
        <f>LARGE(M2:M13,1)</f>
        <v>28</v>
      </c>
      <c r="N17" s="8">
        <f>LARGE(N2:N13,1)</f>
        <v>88</v>
      </c>
      <c r="O17" s="8"/>
      <c r="P17" s="8"/>
      <c r="Q17" s="8"/>
      <c r="R17" s="8"/>
      <c r="S17" s="8">
        <f>LARGE(S2:S13,1)</f>
        <v>13</v>
      </c>
      <c r="T17" s="8">
        <f>LARGE(T2:T13,1)</f>
        <v>44</v>
      </c>
      <c r="U17" s="8"/>
      <c r="V17" s="8"/>
      <c r="W17" s="8"/>
      <c r="X17" s="8"/>
      <c r="Y17" s="8" t="e">
        <f>LARGE(Y2:Y13,1)</f>
        <v>#NUM!</v>
      </c>
      <c r="Z17" s="8" t="e">
        <f>LARGE(Z2:Z13,1)</f>
        <v>#NUM!</v>
      </c>
      <c r="AA17" s="8"/>
      <c r="AB17" s="8"/>
      <c r="AC17" s="8"/>
      <c r="AD17" s="8"/>
      <c r="AE17" s="8">
        <f>LARGE(AE2:AE13,1)</f>
        <v>66</v>
      </c>
      <c r="AF17" s="8">
        <f>LARGE(AF2:AF13,1)</f>
        <v>142</v>
      </c>
      <c r="AG17" s="8"/>
      <c r="AH17" s="8"/>
      <c r="AI17" s="8"/>
      <c r="AJ17" s="8"/>
      <c r="AK17" s="8"/>
      <c r="AL17" s="8"/>
      <c r="AM17" s="8"/>
      <c r="AN17" s="8"/>
      <c r="AO17" s="8">
        <f>LARGE(AO2:AO13,1)</f>
        <v>25</v>
      </c>
      <c r="AP17" s="8">
        <f>LARGE(AP2:AP13,1)</f>
        <v>140</v>
      </c>
      <c r="AQ17" s="8"/>
      <c r="AR17" s="8"/>
      <c r="AS17" s="8"/>
      <c r="AT17" s="8"/>
      <c r="AU17" s="8"/>
      <c r="AV17" s="8"/>
      <c r="AW17" s="8"/>
      <c r="AX17" s="8"/>
      <c r="AY17" s="8"/>
      <c r="AZ17" s="8"/>
      <c r="BA17" s="8"/>
      <c r="BB17" s="8">
        <f>LARGE(BB2:BB13,1)</f>
        <v>4</v>
      </c>
      <c r="BC17" s="8">
        <f>LARGE(BC2:BC13,1)</f>
        <v>45</v>
      </c>
      <c r="BD17" s="8"/>
      <c r="BE17" s="8"/>
      <c r="BF17" s="8">
        <f>LARGE(BF2:BF13,1)</f>
        <v>4</v>
      </c>
      <c r="BG17" s="8">
        <f>LARGE(BG2:BG13,1)</f>
        <v>45</v>
      </c>
      <c r="BH17" s="8"/>
      <c r="BI17" s="8"/>
      <c r="BJ17" s="8">
        <f>LARGE(BJ2:BJ13,1)</f>
        <v>3</v>
      </c>
      <c r="BK17" s="8">
        <f>LARGE(BK2:BK13,1)</f>
        <v>45</v>
      </c>
      <c r="BL17" s="8"/>
      <c r="BM17" s="8"/>
      <c r="BN17" s="8">
        <f>LARGE(BN2:BN13,1)</f>
        <v>4</v>
      </c>
      <c r="BO17" s="8">
        <f>LARGE(BO2:BO13,1)</f>
        <v>50</v>
      </c>
      <c r="BP17" s="8"/>
      <c r="BQ17" s="8"/>
      <c r="BR17" s="8"/>
      <c r="BS17" s="8"/>
      <c r="BT17" s="8"/>
      <c r="BU17" s="8"/>
      <c r="BV17" s="8"/>
      <c r="BW17" s="8">
        <f>LARGE(BW2:BW13,1)</f>
        <v>5</v>
      </c>
      <c r="BX17" s="8">
        <f>LARGE(BX2:BX13,1)</f>
        <v>123</v>
      </c>
      <c r="BY17" s="8"/>
      <c r="BZ17" s="8"/>
      <c r="CA17" s="8">
        <f>LARGE(CA2:CA13,1)</f>
        <v>5</v>
      </c>
      <c r="CB17" s="8">
        <f>LARGE(CB2:CB13,1)</f>
        <v>91</v>
      </c>
      <c r="CC17" s="8"/>
      <c r="CD17" s="8"/>
      <c r="CE17" s="8">
        <f>LARGE(CE2:CE13,1)</f>
        <v>6</v>
      </c>
      <c r="CF17" s="8">
        <f>LARGE(CF2:CF13,1)</f>
        <v>400</v>
      </c>
      <c r="CG17" s="8"/>
      <c r="CH17" s="8"/>
      <c r="CI17" s="8">
        <f>LARGE(CI2:CI13,1)</f>
        <v>6</v>
      </c>
      <c r="CJ17" s="8">
        <f>LARGE(CJ2:CJ13,1)</f>
        <v>84</v>
      </c>
      <c r="CK17" s="8"/>
      <c r="CL17" s="8"/>
      <c r="CM17" s="8">
        <f>LARGE(CM2:CM13,1)</f>
        <v>7</v>
      </c>
      <c r="CN17" s="8">
        <f>LARGE(CN2:CN13,1)</f>
        <v>58</v>
      </c>
      <c r="CO17" s="8"/>
      <c r="CP17" s="8"/>
      <c r="CQ17" s="8"/>
      <c r="CR17" s="8">
        <f>LARGE(CR2:CR13,1)</f>
        <v>7</v>
      </c>
      <c r="CS17" s="8">
        <f>LARGE(CS2:CS13,1)</f>
        <v>212</v>
      </c>
      <c r="CT17" s="8"/>
      <c r="CU17" s="8"/>
      <c r="CV17" s="8"/>
      <c r="CW17" s="8">
        <f>LARGE(CW2:CW13,1)</f>
        <v>3</v>
      </c>
      <c r="CX17" s="8">
        <f>LARGE(CX2:CX13,1)</f>
        <v>185</v>
      </c>
      <c r="CY17" s="8"/>
      <c r="CZ17" s="8"/>
      <c r="DA17" s="8"/>
      <c r="DB17" s="8">
        <f>LARGE(DB2:DB13,1)</f>
        <v>4</v>
      </c>
      <c r="DC17" s="8">
        <f>LARGE(DC2:DC13,1)</f>
        <v>267</v>
      </c>
      <c r="DD17" s="8"/>
      <c r="DE17" s="8"/>
      <c r="DF17" s="8"/>
      <c r="DG17" s="8"/>
      <c r="DH17" s="8"/>
      <c r="DI17" s="8"/>
      <c r="DJ17" s="8"/>
      <c r="DK17" s="8"/>
      <c r="DL17" s="8"/>
      <c r="DM17" s="8"/>
      <c r="DN17" s="8"/>
      <c r="DO17" s="8"/>
      <c r="DP17" s="8"/>
      <c r="DQ17" s="8"/>
      <c r="DR17" s="8"/>
      <c r="DS17" s="8"/>
      <c r="DT17" s="8"/>
      <c r="DU17" s="8"/>
      <c r="DV17" s="8">
        <f>LARGE(DV2:DV13,1)</f>
        <v>100</v>
      </c>
      <c r="DW17" s="23"/>
    </row>
    <row r="18" spans="1:127" x14ac:dyDescent="0.25">
      <c r="A18" s="24" t="s">
        <v>459</v>
      </c>
      <c r="B18" s="9"/>
      <c r="C18" s="9"/>
      <c r="D18" s="9"/>
      <c r="E18" s="9"/>
      <c r="F18" s="9">
        <f>COUNTIF(F2:F13,"yes")</f>
        <v>9</v>
      </c>
      <c r="G18" s="9"/>
      <c r="H18" s="9"/>
      <c r="I18" s="9"/>
      <c r="J18" s="9"/>
      <c r="K18" s="9"/>
      <c r="L18" s="9">
        <f>COUNTIF(L2:L13,"yes")</f>
        <v>1</v>
      </c>
      <c r="M18" s="9"/>
      <c r="N18" s="9"/>
      <c r="O18" s="9"/>
      <c r="P18" s="9"/>
      <c r="Q18" s="9"/>
      <c r="R18" s="9">
        <f>COUNTIF(R2:R13,"yes")</f>
        <v>1</v>
      </c>
      <c r="S18" s="9"/>
      <c r="T18" s="9"/>
      <c r="U18" s="9"/>
      <c r="V18" s="9"/>
      <c r="W18" s="9"/>
      <c r="X18" s="9">
        <f>COUNTIF(X2:X13,"yes")</f>
        <v>0</v>
      </c>
      <c r="Y18" s="9"/>
      <c r="Z18" s="9"/>
      <c r="AA18" s="9"/>
      <c r="AB18" s="9"/>
      <c r="AC18" s="9"/>
      <c r="AD18" s="9">
        <f>COUNTIF(AD2:AD13,"yes")</f>
        <v>8</v>
      </c>
      <c r="AE18" s="9"/>
      <c r="AF18" s="9"/>
      <c r="AG18" s="9"/>
      <c r="AH18" s="9"/>
      <c r="AI18" s="9"/>
      <c r="AJ18" s="9"/>
      <c r="AK18" s="9"/>
      <c r="AL18" s="9"/>
      <c r="AM18" s="9"/>
      <c r="AN18" s="9">
        <f>COUNTIF(AN2:AN13,"yes")</f>
        <v>6</v>
      </c>
      <c r="AO18" s="9"/>
      <c r="AP18" s="9"/>
      <c r="AQ18" s="9"/>
      <c r="AR18" s="9"/>
      <c r="AS18" s="9"/>
      <c r="AT18" s="9"/>
      <c r="AU18" s="9"/>
      <c r="AV18" s="9"/>
      <c r="AW18" s="9"/>
      <c r="AX18" s="9"/>
      <c r="AY18" s="9"/>
      <c r="AZ18" s="9">
        <f>COUNTIF(AZ2:AZ13,"yes")</f>
        <v>11</v>
      </c>
      <c r="BA18" s="9">
        <f>COUNTIF(BA2:BA13,"yes")</f>
        <v>11</v>
      </c>
      <c r="BB18" s="9"/>
      <c r="BC18" s="9"/>
      <c r="BD18" s="9"/>
      <c r="BE18" s="9">
        <f>COUNTIF(BE2:BE13,"yes")</f>
        <v>9</v>
      </c>
      <c r="BF18" s="9"/>
      <c r="BG18" s="9"/>
      <c r="BH18" s="9"/>
      <c r="BI18" s="9">
        <f>COUNTIF(BI2:BI13,"yes")</f>
        <v>9</v>
      </c>
      <c r="BJ18" s="9"/>
      <c r="BK18" s="9"/>
      <c r="BL18" s="9"/>
      <c r="BM18" s="9">
        <f>COUNTIF(BM2:BM13,"yes")</f>
        <v>5</v>
      </c>
      <c r="BN18" s="9"/>
      <c r="BO18" s="9"/>
      <c r="BP18" s="9"/>
      <c r="BQ18" s="9">
        <f>COUNTIF(BQ2:BQ13,"yes")</f>
        <v>2</v>
      </c>
      <c r="BR18" s="9"/>
      <c r="BS18" s="9"/>
      <c r="BT18" s="9"/>
      <c r="BU18" s="9"/>
      <c r="BV18" s="9">
        <f>COUNTIF(BV2:BV13,"yes")</f>
        <v>11</v>
      </c>
      <c r="BW18" s="9"/>
      <c r="BX18" s="9"/>
      <c r="BY18" s="9"/>
      <c r="BZ18" s="9">
        <f>COUNTIF(BZ2:BZ13,"yes")</f>
        <v>7</v>
      </c>
      <c r="CA18" s="9"/>
      <c r="CB18" s="9"/>
      <c r="CC18" s="9"/>
      <c r="CD18" s="9">
        <f>COUNTIF(CD2:CD13,"yes")</f>
        <v>2</v>
      </c>
      <c r="CE18" s="9"/>
      <c r="CF18" s="9"/>
      <c r="CG18" s="9"/>
      <c r="CH18" s="9">
        <f>COUNTIF(CH2:CH13,"yes")</f>
        <v>5</v>
      </c>
      <c r="CI18" s="9"/>
      <c r="CJ18" s="9"/>
      <c r="CK18" s="9"/>
      <c r="CL18" s="9">
        <f>COUNTIF(CL2:CL13,"yes")</f>
        <v>5</v>
      </c>
      <c r="CM18" s="9"/>
      <c r="CN18" s="9"/>
      <c r="CO18" s="9"/>
      <c r="CP18" s="9">
        <f>COUNTIF(CP2:CP13,"yes")</f>
        <v>6</v>
      </c>
      <c r="CQ18" s="9"/>
      <c r="CR18" s="9"/>
      <c r="CS18" s="9"/>
      <c r="CT18" s="9"/>
      <c r="CU18" s="9">
        <f>COUNTIF(CU2:CU13,"yes")</f>
        <v>4</v>
      </c>
      <c r="CV18" s="9"/>
      <c r="CW18" s="9"/>
      <c r="CX18" s="9"/>
      <c r="CY18" s="9"/>
      <c r="CZ18" s="9">
        <f>COUNTIF(CZ2:CZ13,"yes")</f>
        <v>4</v>
      </c>
      <c r="DA18" s="9"/>
      <c r="DB18" s="9"/>
      <c r="DC18" s="9"/>
      <c r="DD18" s="9"/>
      <c r="DE18" s="9">
        <f>COUNTIF(DE2:DE13,"arrest*")</f>
        <v>10</v>
      </c>
      <c r="DF18" s="9">
        <f>COUNTIF(DF2:DF13,"Attending*")</f>
        <v>9</v>
      </c>
      <c r="DG18" s="9">
        <f>COUNTIF(DG2:DG13,"computing*")</f>
        <v>8</v>
      </c>
      <c r="DH18" s="9">
        <f>COUNTIF(DH2:DH13,"courthouse*")</f>
        <v>1</v>
      </c>
      <c r="DI18" s="9">
        <f>COUNTIF(DI2:DI13,"CRN*")</f>
        <v>5</v>
      </c>
      <c r="DJ18" s="9">
        <f>COUNTIF(DJ2:DJ13,"Departmental*")</f>
        <v>9</v>
      </c>
      <c r="DK18" s="9">
        <f>COUNTIF(DK2:DK13,"DNA*")</f>
        <v>11</v>
      </c>
      <c r="DL18" s="9">
        <f>COUNTIF(DL2:DL13,"Drug*")</f>
        <v>8</v>
      </c>
      <c r="DM18" s="9">
        <f>COUNTIF(DM2:DM13,"Duty*")</f>
        <v>10</v>
      </c>
      <c r="DN18" s="9">
        <f>COUNTIF(DN2:DN13,"Facilitating*")</f>
        <v>8</v>
      </c>
      <c r="DO18" s="9">
        <f>COUNTIF(DO2:DO13,"Intakes*")</f>
        <v>9</v>
      </c>
      <c r="DP18" s="9">
        <f>COUNTIF(DP2:DP13,"Office*")</f>
        <v>1</v>
      </c>
      <c r="DQ18" s="9">
        <f>COUNTIF(DQ2:DQ13,"Parole*")</f>
        <v>11</v>
      </c>
      <c r="DR18" s="9">
        <f>COUNTIF(DR2:DR13,"Sorna*")</f>
        <v>10</v>
      </c>
      <c r="DS18" s="9">
        <f>COUNTIF(DS2:DS13,"Transports*")</f>
        <v>8</v>
      </c>
      <c r="DT18" s="9">
        <f>COUNTIF(DT2:DT13,"Writing*")</f>
        <v>11</v>
      </c>
      <c r="DU18" s="9"/>
      <c r="DV18" s="9"/>
      <c r="DW18" s="25"/>
    </row>
    <row r="19" spans="1:127" x14ac:dyDescent="0.25">
      <c r="A19" s="26" t="s">
        <v>460</v>
      </c>
      <c r="B19" s="10"/>
      <c r="C19" s="10"/>
      <c r="D19" s="10"/>
      <c r="E19" s="10"/>
      <c r="F19" s="10">
        <f>COUNTIF(F2:F13,"no")</f>
        <v>2</v>
      </c>
      <c r="G19" s="10"/>
      <c r="H19" s="10"/>
      <c r="I19" s="10"/>
      <c r="J19" s="10"/>
      <c r="K19" s="10"/>
      <c r="L19" s="10">
        <f>COUNTIF(L2:L13,"no")</f>
        <v>10</v>
      </c>
      <c r="M19" s="10"/>
      <c r="N19" s="10"/>
      <c r="O19" s="10"/>
      <c r="P19" s="10"/>
      <c r="Q19" s="10"/>
      <c r="R19" s="10">
        <f>COUNTIF(R2:R13,"no")</f>
        <v>10</v>
      </c>
      <c r="S19" s="10"/>
      <c r="T19" s="10"/>
      <c r="U19" s="10"/>
      <c r="V19" s="10"/>
      <c r="W19" s="10"/>
      <c r="X19" s="10">
        <f>COUNTIF(X2:X13,"no")</f>
        <v>11</v>
      </c>
      <c r="Y19" s="10"/>
      <c r="Z19" s="10"/>
      <c r="AA19" s="10"/>
      <c r="AB19" s="10"/>
      <c r="AC19" s="10"/>
      <c r="AD19" s="10">
        <f>COUNTIF(AD2:AD13,"no")</f>
        <v>3</v>
      </c>
      <c r="AE19" s="10"/>
      <c r="AF19" s="10"/>
      <c r="AG19" s="10"/>
      <c r="AH19" s="10"/>
      <c r="AI19" s="10"/>
      <c r="AJ19" s="10"/>
      <c r="AK19" s="10"/>
      <c r="AL19" s="10"/>
      <c r="AM19" s="10"/>
      <c r="AN19" s="10">
        <f>COUNTIF(AN2:AN13,"no")</f>
        <v>5</v>
      </c>
      <c r="AO19" s="10"/>
      <c r="AP19" s="10"/>
      <c r="AQ19" s="10"/>
      <c r="AR19" s="10"/>
      <c r="AS19" s="10"/>
      <c r="AT19" s="10"/>
      <c r="AU19" s="10"/>
      <c r="AV19" s="10"/>
      <c r="AW19" s="10"/>
      <c r="AX19" s="10"/>
      <c r="AY19" s="10"/>
      <c r="AZ19" s="10">
        <f>COUNTIF(AZ2:AZ13,"no")</f>
        <v>0</v>
      </c>
      <c r="BA19" s="10">
        <f>COUNTIF(BA2:BA13,"no")</f>
        <v>0</v>
      </c>
      <c r="BB19" s="10"/>
      <c r="BC19" s="10"/>
      <c r="BD19" s="10"/>
      <c r="BE19" s="10">
        <f>COUNTIF(BE2:BE13,"no")</f>
        <v>2</v>
      </c>
      <c r="BF19" s="10"/>
      <c r="BG19" s="10"/>
      <c r="BH19" s="10"/>
      <c r="BI19" s="10">
        <f>COUNTIF(BI2:BI13,"no")</f>
        <v>2</v>
      </c>
      <c r="BJ19" s="10"/>
      <c r="BK19" s="10"/>
      <c r="BL19" s="10"/>
      <c r="BM19" s="10">
        <f>COUNTIF(BM2:BM13,"no")</f>
        <v>6</v>
      </c>
      <c r="BN19" s="10"/>
      <c r="BO19" s="10"/>
      <c r="BP19" s="10"/>
      <c r="BQ19" s="10">
        <f>COUNTIF(BQ2:BQ13,"no")</f>
        <v>9</v>
      </c>
      <c r="BR19" s="10"/>
      <c r="BS19" s="10"/>
      <c r="BT19" s="10"/>
      <c r="BU19" s="10"/>
      <c r="BV19" s="10">
        <f>COUNTIF(BV2:BV13,"no")</f>
        <v>0</v>
      </c>
      <c r="BW19" s="10"/>
      <c r="BX19" s="10"/>
      <c r="BY19" s="10"/>
      <c r="BZ19" s="10">
        <f>COUNTIF(BZ2:BZ13,"no")</f>
        <v>4</v>
      </c>
      <c r="CA19" s="10"/>
      <c r="CB19" s="10"/>
      <c r="CC19" s="10"/>
      <c r="CD19" s="10">
        <f>COUNTIF(CD2:CD13,"no")</f>
        <v>9</v>
      </c>
      <c r="CE19" s="10"/>
      <c r="CF19" s="10"/>
      <c r="CG19" s="10"/>
      <c r="CH19" s="10">
        <f>COUNTIF(CH2:CH13,"no")</f>
        <v>6</v>
      </c>
      <c r="CI19" s="10"/>
      <c r="CJ19" s="10"/>
      <c r="CK19" s="10"/>
      <c r="CL19" s="10">
        <f>COUNTIF(CL2:CL13,"no")</f>
        <v>6</v>
      </c>
      <c r="CM19" s="10"/>
      <c r="CN19" s="10"/>
      <c r="CO19" s="10"/>
      <c r="CP19" s="10">
        <f>COUNTIF(CP2:CP13,"no")</f>
        <v>5</v>
      </c>
      <c r="CQ19" s="10"/>
      <c r="CR19" s="10"/>
      <c r="CS19" s="10"/>
      <c r="CT19" s="10"/>
      <c r="CU19" s="10">
        <f>COUNTIF(CU2:CU13,"no")</f>
        <v>2</v>
      </c>
      <c r="CV19" s="10"/>
      <c r="CW19" s="10"/>
      <c r="CX19" s="10"/>
      <c r="CY19" s="10"/>
      <c r="CZ19" s="10">
        <f>COUNTIF(CZ2:CZ13,"no")</f>
        <v>0</v>
      </c>
      <c r="DA19" s="10"/>
      <c r="DB19" s="10"/>
      <c r="DC19" s="10"/>
      <c r="DD19" s="10"/>
      <c r="DE19" s="10">
        <v>65</v>
      </c>
      <c r="DF19" s="10">
        <v>65</v>
      </c>
      <c r="DG19" s="10">
        <v>65</v>
      </c>
      <c r="DH19" s="10">
        <v>65</v>
      </c>
      <c r="DI19" s="10">
        <v>65</v>
      </c>
      <c r="DJ19" s="10">
        <v>65</v>
      </c>
      <c r="DK19" s="10">
        <v>65</v>
      </c>
      <c r="DL19" s="10">
        <v>65</v>
      </c>
      <c r="DM19" s="10">
        <v>65</v>
      </c>
      <c r="DN19" s="10">
        <v>65</v>
      </c>
      <c r="DO19" s="10">
        <v>65</v>
      </c>
      <c r="DP19" s="10">
        <v>65</v>
      </c>
      <c r="DQ19" s="10">
        <v>65</v>
      </c>
      <c r="DR19" s="10">
        <v>65</v>
      </c>
      <c r="DS19" s="10">
        <v>65</v>
      </c>
      <c r="DT19" s="10">
        <v>65</v>
      </c>
      <c r="DU19" s="10"/>
      <c r="DV19" s="10"/>
      <c r="DW19" s="27"/>
    </row>
    <row r="20" spans="1:127" x14ac:dyDescent="0.25">
      <c r="A20" s="28" t="s">
        <v>473</v>
      </c>
      <c r="B20" s="11"/>
      <c r="C20" s="11"/>
      <c r="D20" s="11"/>
      <c r="E20" s="11"/>
      <c r="F20" s="11">
        <f>F18/(F18+F19)</f>
        <v>0.81818181818181823</v>
      </c>
      <c r="G20" s="11"/>
      <c r="H20" s="11"/>
      <c r="I20" s="11"/>
      <c r="J20" s="11"/>
      <c r="K20" s="11"/>
      <c r="L20" s="11">
        <f>L18/(L18+L19)</f>
        <v>9.0909090909090912E-2</v>
      </c>
      <c r="M20" s="11"/>
      <c r="N20" s="11"/>
      <c r="O20" s="11"/>
      <c r="P20" s="11"/>
      <c r="Q20" s="11"/>
      <c r="R20" s="11">
        <f>R18/(R18+R19)</f>
        <v>9.0909090909090912E-2</v>
      </c>
      <c r="S20" s="11"/>
      <c r="T20" s="11"/>
      <c r="U20" s="11"/>
      <c r="V20" s="11"/>
      <c r="W20" s="11"/>
      <c r="X20" s="11">
        <f>X18/(X18+X19)</f>
        <v>0</v>
      </c>
      <c r="Y20" s="11"/>
      <c r="Z20" s="11"/>
      <c r="AA20" s="11"/>
      <c r="AB20" s="11"/>
      <c r="AC20" s="11"/>
      <c r="AD20" s="11">
        <f>AD18/(AD18+AD19)</f>
        <v>0.72727272727272729</v>
      </c>
      <c r="AE20" s="11"/>
      <c r="AF20" s="11"/>
      <c r="AG20" s="11"/>
      <c r="AH20" s="11"/>
      <c r="AI20" s="11"/>
      <c r="AJ20" s="11"/>
      <c r="AK20" s="11"/>
      <c r="AL20" s="11"/>
      <c r="AM20" s="11"/>
      <c r="AN20" s="11">
        <f>AN18/(AN18+AN19)</f>
        <v>0.54545454545454541</v>
      </c>
      <c r="AO20" s="11"/>
      <c r="AP20" s="11"/>
      <c r="AQ20" s="11"/>
      <c r="AR20" s="11"/>
      <c r="AS20" s="11"/>
      <c r="AT20" s="11"/>
      <c r="AU20" s="11"/>
      <c r="AV20" s="11"/>
      <c r="AW20" s="11"/>
      <c r="AX20" s="11"/>
      <c r="AY20" s="11"/>
      <c r="AZ20" s="11">
        <f>AZ18/(AZ18+AZ19)</f>
        <v>1</v>
      </c>
      <c r="BA20" s="11">
        <f>BA18/(BA18+BA19)</f>
        <v>1</v>
      </c>
      <c r="BB20" s="11"/>
      <c r="BC20" s="11"/>
      <c r="BD20" s="11"/>
      <c r="BE20" s="11">
        <f>BE18/(BE18+BE19)</f>
        <v>0.81818181818181823</v>
      </c>
      <c r="BF20" s="11"/>
      <c r="BG20" s="11"/>
      <c r="BH20" s="11"/>
      <c r="BI20" s="11">
        <f>BI18/(BI18+BI19)</f>
        <v>0.81818181818181823</v>
      </c>
      <c r="BJ20" s="11"/>
      <c r="BK20" s="11"/>
      <c r="BL20" s="11"/>
      <c r="BM20" s="11">
        <f>BM18/(BM18+BM19)</f>
        <v>0.45454545454545453</v>
      </c>
      <c r="BN20" s="11"/>
      <c r="BO20" s="11"/>
      <c r="BP20" s="11"/>
      <c r="BQ20" s="11">
        <f>BQ18/(BQ18+BQ19)</f>
        <v>0.18181818181818182</v>
      </c>
      <c r="BR20" s="11"/>
      <c r="BS20" s="11"/>
      <c r="BT20" s="11"/>
      <c r="BU20" s="11"/>
      <c r="BV20" s="11">
        <f>BV18/(BV18+BV19)</f>
        <v>1</v>
      </c>
      <c r="BW20" s="11"/>
      <c r="BX20" s="11"/>
      <c r="BY20" s="11"/>
      <c r="BZ20" s="11">
        <f>BZ18/(BZ18+BZ19)</f>
        <v>0.63636363636363635</v>
      </c>
      <c r="CA20" s="11"/>
      <c r="CB20" s="11"/>
      <c r="CC20" s="11"/>
      <c r="CD20" s="11">
        <f>CD18/(CD18+CD19)</f>
        <v>0.18181818181818182</v>
      </c>
      <c r="CE20" s="11"/>
      <c r="CF20" s="11"/>
      <c r="CG20" s="11"/>
      <c r="CH20" s="11">
        <f>CH18/(CH18+CH19)</f>
        <v>0.45454545454545453</v>
      </c>
      <c r="CI20" s="11"/>
      <c r="CJ20" s="11"/>
      <c r="CK20" s="11"/>
      <c r="CL20" s="11">
        <f>CL18/(CL18+CL19)</f>
        <v>0.45454545454545453</v>
      </c>
      <c r="CM20" s="11"/>
      <c r="CN20" s="11"/>
      <c r="CO20" s="11"/>
      <c r="CP20" s="11">
        <f>CP18/(CP18+CP19)</f>
        <v>0.54545454545454541</v>
      </c>
      <c r="CQ20" s="11"/>
      <c r="CR20" s="11"/>
      <c r="CS20" s="11"/>
      <c r="CT20" s="11"/>
      <c r="CU20" s="11">
        <f>CU18/(CU18+CU19)</f>
        <v>0.66666666666666663</v>
      </c>
      <c r="CV20" s="11"/>
      <c r="CW20" s="11"/>
      <c r="CX20" s="11"/>
      <c r="CY20" s="11"/>
      <c r="CZ20" s="11">
        <f>CZ18/(CZ18+CZ19)</f>
        <v>1</v>
      </c>
      <c r="DA20" s="11"/>
      <c r="DB20" s="11"/>
      <c r="DC20" s="11"/>
      <c r="DD20" s="11"/>
      <c r="DE20" s="11">
        <f t="shared" ref="DE20:DT20" si="3">DE18/(DE18+DE19)</f>
        <v>0.13333333333333333</v>
      </c>
      <c r="DF20" s="11">
        <f t="shared" si="3"/>
        <v>0.12162162162162163</v>
      </c>
      <c r="DG20" s="11">
        <f t="shared" si="3"/>
        <v>0.1095890410958904</v>
      </c>
      <c r="DH20" s="11">
        <f t="shared" si="3"/>
        <v>1.5151515151515152E-2</v>
      </c>
      <c r="DI20" s="11">
        <f t="shared" si="3"/>
        <v>7.1428571428571425E-2</v>
      </c>
      <c r="DJ20" s="11">
        <f t="shared" si="3"/>
        <v>0.12162162162162163</v>
      </c>
      <c r="DK20" s="11">
        <f t="shared" si="3"/>
        <v>0.14473684210526316</v>
      </c>
      <c r="DL20" s="11">
        <f t="shared" si="3"/>
        <v>0.1095890410958904</v>
      </c>
      <c r="DM20" s="11">
        <f t="shared" si="3"/>
        <v>0.13333333333333333</v>
      </c>
      <c r="DN20" s="11">
        <f t="shared" si="3"/>
        <v>0.1095890410958904</v>
      </c>
      <c r="DO20" s="11">
        <f t="shared" si="3"/>
        <v>0.12162162162162163</v>
      </c>
      <c r="DP20" s="11">
        <f t="shared" si="3"/>
        <v>1.5151515151515152E-2</v>
      </c>
      <c r="DQ20" s="11">
        <f t="shared" si="3"/>
        <v>0.14473684210526316</v>
      </c>
      <c r="DR20" s="11">
        <f t="shared" si="3"/>
        <v>0.13333333333333333</v>
      </c>
      <c r="DS20" s="11">
        <f t="shared" si="3"/>
        <v>0.1095890410958904</v>
      </c>
      <c r="DT20" s="11">
        <f t="shared" si="3"/>
        <v>0.14473684210526316</v>
      </c>
      <c r="DU20" s="11"/>
      <c r="DV20" s="11"/>
      <c r="DW20" s="29"/>
    </row>
    <row r="21" spans="1:127" ht="30" x14ac:dyDescent="0.25">
      <c r="A21" s="38" t="s">
        <v>472</v>
      </c>
      <c r="B21" s="36"/>
      <c r="C21" s="36"/>
      <c r="D21" s="36"/>
      <c r="E21" s="36"/>
      <c r="F21" s="36"/>
      <c r="G21" s="36"/>
      <c r="H21" s="12">
        <f>COUNTIF(H2:H13,"&lt;1000")</f>
        <v>9</v>
      </c>
      <c r="I21" s="36"/>
      <c r="J21" s="36"/>
      <c r="K21" s="36"/>
      <c r="L21" s="36"/>
      <c r="M21" s="36"/>
      <c r="N21" s="13">
        <f>COUNTIF(N2:N13,"&lt;50")</f>
        <v>1</v>
      </c>
      <c r="O21" s="36"/>
      <c r="P21" s="36"/>
      <c r="Q21" s="36"/>
      <c r="R21" s="36"/>
      <c r="S21" s="36"/>
      <c r="T21" s="36">
        <f>COUNTIF(T2:T13,"&lt;50")</f>
        <v>1</v>
      </c>
      <c r="U21" s="36"/>
      <c r="V21" s="36"/>
      <c r="W21" s="36"/>
      <c r="X21" s="36"/>
      <c r="Y21" s="36"/>
      <c r="Z21" s="36">
        <f>COUNTIF(Z2:Z13,"&lt;20")</f>
        <v>0</v>
      </c>
      <c r="AA21" s="36"/>
      <c r="AB21" s="36"/>
      <c r="AC21" s="36"/>
      <c r="AD21" s="36"/>
      <c r="AE21" s="36"/>
      <c r="AF21" s="36">
        <f>COUNTIF(AF2:AF13,"&lt;50")</f>
        <v>2</v>
      </c>
      <c r="AG21" s="36"/>
      <c r="AH21" s="36"/>
      <c r="AI21" s="36"/>
      <c r="AJ21" s="36"/>
      <c r="AK21" s="36"/>
      <c r="AL21" s="36"/>
      <c r="AM21" s="36"/>
      <c r="AN21" s="36"/>
      <c r="AO21" s="36"/>
      <c r="AP21" s="36">
        <f>COUNTIF(AP2:AP13,"&lt;50")</f>
        <v>0</v>
      </c>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9"/>
    </row>
    <row r="22" spans="1:127" x14ac:dyDescent="0.25">
      <c r="A22" s="38" t="s">
        <v>475</v>
      </c>
      <c r="B22" s="36"/>
      <c r="C22" s="36"/>
      <c r="D22" s="36"/>
      <c r="E22" s="36"/>
      <c r="F22" s="36"/>
      <c r="G22" s="36"/>
      <c r="H22" s="12">
        <f>COUNTA(A2:A13)</f>
        <v>11</v>
      </c>
      <c r="I22" s="36"/>
      <c r="J22" s="36"/>
      <c r="K22" s="36"/>
      <c r="L22" s="36"/>
      <c r="M22" s="36"/>
      <c r="N22" s="12">
        <f>COUNTA(A2:A13)</f>
        <v>11</v>
      </c>
      <c r="O22" s="36"/>
      <c r="P22" s="36"/>
      <c r="Q22" s="36"/>
      <c r="R22" s="36"/>
      <c r="S22" s="36"/>
      <c r="T22" s="36">
        <f>COUNTA(A2:A13)</f>
        <v>11</v>
      </c>
      <c r="U22" s="36"/>
      <c r="V22" s="36"/>
      <c r="W22" s="36"/>
      <c r="X22" s="36"/>
      <c r="Y22" s="36"/>
      <c r="Z22" s="36">
        <f>COUNTA(A2:A13)</f>
        <v>11</v>
      </c>
      <c r="AA22" s="36"/>
      <c r="AB22" s="36"/>
      <c r="AC22" s="36"/>
      <c r="AD22" s="36"/>
      <c r="AE22" s="36"/>
      <c r="AF22" s="36">
        <f>COUNTA(AF2:AF13)</f>
        <v>8</v>
      </c>
      <c r="AG22" s="36"/>
      <c r="AH22" s="36"/>
      <c r="AI22" s="36"/>
      <c r="AJ22" s="36"/>
      <c r="AK22" s="36"/>
      <c r="AL22" s="36"/>
      <c r="AM22" s="36"/>
      <c r="AN22" s="36"/>
      <c r="AO22" s="36"/>
      <c r="AP22" s="36">
        <f>COUNTA(AP2:AP13)</f>
        <v>6</v>
      </c>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9"/>
    </row>
    <row r="23" spans="1:127" ht="45.75" thickBot="1" x14ac:dyDescent="0.3">
      <c r="A23" s="40" t="s">
        <v>474</v>
      </c>
      <c r="B23" s="37"/>
      <c r="C23" s="37"/>
      <c r="D23" s="37"/>
      <c r="E23" s="37"/>
      <c r="F23" s="37"/>
      <c r="G23" s="37"/>
      <c r="H23" s="37">
        <f>H21/H22</f>
        <v>0.81818181818181823</v>
      </c>
      <c r="I23" s="37"/>
      <c r="J23" s="37"/>
      <c r="K23" s="37"/>
      <c r="L23" s="37"/>
      <c r="M23" s="37"/>
      <c r="N23" s="37">
        <f>N21/N22</f>
        <v>9.0909090909090912E-2</v>
      </c>
      <c r="O23" s="37"/>
      <c r="P23" s="37"/>
      <c r="Q23" s="37"/>
      <c r="R23" s="37"/>
      <c r="S23" s="37"/>
      <c r="T23" s="37">
        <f>T21/T22</f>
        <v>9.0909090909090912E-2</v>
      </c>
      <c r="U23" s="37"/>
      <c r="V23" s="37"/>
      <c r="W23" s="37"/>
      <c r="X23" s="37"/>
      <c r="Y23" s="37"/>
      <c r="Z23" s="37">
        <f>Z21/Z22</f>
        <v>0</v>
      </c>
      <c r="AA23" s="37"/>
      <c r="AB23" s="37"/>
      <c r="AC23" s="37"/>
      <c r="AD23" s="37"/>
      <c r="AE23" s="37"/>
      <c r="AF23" s="37">
        <f>AF21/AF22</f>
        <v>0.25</v>
      </c>
      <c r="AG23" s="37"/>
      <c r="AH23" s="37"/>
      <c r="AI23" s="37"/>
      <c r="AJ23" s="37"/>
      <c r="AK23" s="37"/>
      <c r="AL23" s="37"/>
      <c r="AM23" s="37"/>
      <c r="AN23" s="37"/>
      <c r="AO23" s="37"/>
      <c r="AP23" s="37">
        <f>AP21/AP22</f>
        <v>0</v>
      </c>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41"/>
    </row>
    <row r="24" spans="1:127" x14ac:dyDescent="0.25">
      <c r="A24" t="s">
        <v>486</v>
      </c>
      <c r="C24">
        <f>MEDIAN(C2:C13)</f>
        <v>4805</v>
      </c>
      <c r="D24">
        <f>MEDIAN(D2:D13)</f>
        <v>37</v>
      </c>
      <c r="E24" s="50">
        <f>MEDIAN(E2:E13)</f>
        <v>106.78787878787878</v>
      </c>
    </row>
    <row r="25" spans="1:127" x14ac:dyDescent="0.25">
      <c r="A25" t="s">
        <v>485</v>
      </c>
      <c r="C25" s="51">
        <f>_xlfn.STDEV.P(C2:C13)</f>
        <v>1322.9915699712058</v>
      </c>
      <c r="D25" s="51">
        <f>_xlfn.STDEV.P(D2:D13)</f>
        <v>14.765382789674632</v>
      </c>
      <c r="E25" s="51">
        <f>_xlfn.STDEV.P(E2:E13)</f>
        <v>27.380370256975979</v>
      </c>
    </row>
    <row r="26" spans="1:127" x14ac:dyDescent="0.25">
      <c r="A26" t="s">
        <v>487</v>
      </c>
      <c r="C26" s="52">
        <f>C25/C15</f>
        <v>0.29024545811095459</v>
      </c>
      <c r="D26" s="52">
        <f>D25/D15</f>
        <v>0.34928862513208808</v>
      </c>
      <c r="E26" s="52">
        <f>E25/E15</f>
        <v>0.24582907489357961</v>
      </c>
    </row>
  </sheetData>
  <sheetProtection algorithmName="SHA-512" hashValue="KaN1CjLfx41pl8/5eG5IJCnIdC31LSU+KrEYJsREpUtOfDCss80LGh70acmty+FmwX0BzUuQkLXTX2pvJwiPVg==" saltValue="InEEQvX4UvCV+Heol/4d7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F71D-6F1C-44F5-B1C1-99445E825B72}">
  <dimension ref="A1:EE21"/>
  <sheetViews>
    <sheetView zoomScale="85" zoomScaleNormal="100" workbookViewId="0">
      <pane xSplit="1" ySplit="1" topLeftCell="AC6"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 min="132" max="132" width="8.85546875" bestFit="1" customWidth="1"/>
    <col min="133" max="133" width="10.5703125" bestFit="1" customWidth="1"/>
    <col min="134" max="134" width="8.85546875" bestFit="1" customWidth="1"/>
    <col min="135" max="135" width="9.5703125" bestFit="1" customWidth="1"/>
  </cols>
  <sheetData>
    <row r="1" spans="1:135" s="1" customFormat="1" ht="150.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90" x14ac:dyDescent="0.25">
      <c r="A2" s="34" t="s">
        <v>370</v>
      </c>
      <c r="B2" s="2">
        <v>4</v>
      </c>
      <c r="C2" s="2">
        <v>1698</v>
      </c>
      <c r="D2" s="2">
        <v>23</v>
      </c>
      <c r="E2" s="45">
        <f t="shared" ref="E2:E10" si="0">C2/D2</f>
        <v>73.826086956521735</v>
      </c>
      <c r="F2" s="2" t="s">
        <v>115</v>
      </c>
      <c r="G2" s="2">
        <v>4</v>
      </c>
      <c r="H2" s="2">
        <v>235</v>
      </c>
      <c r="I2" s="2" t="s">
        <v>96</v>
      </c>
      <c r="J2" s="2" t="s">
        <v>371</v>
      </c>
      <c r="K2" s="2"/>
      <c r="L2" s="2" t="s">
        <v>114</v>
      </c>
      <c r="M2" s="2">
        <v>4</v>
      </c>
      <c r="N2" s="2">
        <v>72</v>
      </c>
      <c r="O2" s="2" t="s">
        <v>116</v>
      </c>
      <c r="P2" s="2"/>
      <c r="Q2" s="2" t="s">
        <v>372</v>
      </c>
      <c r="R2" s="2" t="s">
        <v>114</v>
      </c>
      <c r="S2" s="2">
        <v>5</v>
      </c>
      <c r="T2" s="2">
        <v>50</v>
      </c>
      <c r="U2" s="2" t="s">
        <v>117</v>
      </c>
      <c r="V2" s="2"/>
      <c r="W2" s="2" t="s">
        <v>373</v>
      </c>
      <c r="X2" s="2" t="s">
        <v>115</v>
      </c>
      <c r="Y2" s="2">
        <v>2</v>
      </c>
      <c r="Z2" s="2">
        <v>58</v>
      </c>
      <c r="AA2" s="2" t="s">
        <v>136</v>
      </c>
      <c r="AB2" s="2"/>
      <c r="AC2" s="2" t="s">
        <v>374</v>
      </c>
      <c r="AD2" s="2" t="s">
        <v>114</v>
      </c>
      <c r="AE2" s="2"/>
      <c r="AF2" s="2"/>
      <c r="AG2" s="2"/>
      <c r="AH2" s="2"/>
      <c r="AI2" s="2"/>
      <c r="AJ2" s="2"/>
      <c r="AK2" s="2"/>
      <c r="AL2" s="2"/>
      <c r="AM2" s="2"/>
      <c r="AN2" s="2" t="s">
        <v>115</v>
      </c>
      <c r="AO2" s="2">
        <v>12</v>
      </c>
      <c r="AP2" s="2">
        <v>59</v>
      </c>
      <c r="AQ2" s="2" t="s">
        <v>96</v>
      </c>
      <c r="AR2" s="2" t="s">
        <v>375</v>
      </c>
      <c r="AS2" s="2" t="s">
        <v>116</v>
      </c>
      <c r="AT2" s="2"/>
      <c r="AU2" s="2" t="s">
        <v>117</v>
      </c>
      <c r="AV2" s="2"/>
      <c r="AW2" s="2" t="s">
        <v>136</v>
      </c>
      <c r="AX2" s="2"/>
      <c r="AY2" s="2" t="s">
        <v>376</v>
      </c>
      <c r="AZ2" s="2" t="s">
        <v>115</v>
      </c>
      <c r="BA2" s="2" t="s">
        <v>114</v>
      </c>
      <c r="BB2" s="2"/>
      <c r="BC2" s="2"/>
      <c r="BD2" s="2"/>
      <c r="BE2" s="2" t="s">
        <v>114</v>
      </c>
      <c r="BF2" s="2"/>
      <c r="BG2" s="2"/>
      <c r="BH2" s="2"/>
      <c r="BI2" s="2" t="s">
        <v>115</v>
      </c>
      <c r="BJ2" s="2">
        <v>1</v>
      </c>
      <c r="BK2" s="2">
        <v>8</v>
      </c>
      <c r="BL2" s="2" t="s">
        <v>377</v>
      </c>
      <c r="BM2" s="2" t="s">
        <v>114</v>
      </c>
      <c r="BN2" s="2"/>
      <c r="BO2" s="2"/>
      <c r="BP2" s="2"/>
      <c r="BQ2" s="2" t="s">
        <v>115</v>
      </c>
      <c r="BR2" s="2" t="s">
        <v>378</v>
      </c>
      <c r="BS2" s="2">
        <v>1</v>
      </c>
      <c r="BT2" s="2">
        <v>30</v>
      </c>
      <c r="BU2" s="2" t="s">
        <v>379</v>
      </c>
      <c r="BV2" s="2" t="s">
        <v>115</v>
      </c>
      <c r="BW2" s="2">
        <v>1</v>
      </c>
      <c r="BX2" s="2">
        <v>58</v>
      </c>
      <c r="BY2" s="2"/>
      <c r="BZ2" s="2" t="s">
        <v>114</v>
      </c>
      <c r="CA2" s="2"/>
      <c r="CB2" s="2"/>
      <c r="CC2" s="2"/>
      <c r="CD2" s="2" t="s">
        <v>114</v>
      </c>
      <c r="CE2" s="2"/>
      <c r="CF2" s="2"/>
      <c r="CG2" s="2"/>
      <c r="CH2" s="2" t="s">
        <v>114</v>
      </c>
      <c r="CI2" s="2"/>
      <c r="CJ2" s="2"/>
      <c r="CK2" s="2"/>
      <c r="CL2" s="2" t="s">
        <v>114</v>
      </c>
      <c r="CM2" s="2"/>
      <c r="CN2" s="2"/>
      <c r="CO2" s="2"/>
      <c r="CP2" s="2" t="s">
        <v>115</v>
      </c>
      <c r="CQ2" s="2" t="s">
        <v>380</v>
      </c>
      <c r="CR2" s="2">
        <v>1</v>
      </c>
      <c r="CS2" s="2">
        <v>115</v>
      </c>
      <c r="CT2" s="2" t="s">
        <v>381</v>
      </c>
      <c r="CU2" s="2" t="s">
        <v>114</v>
      </c>
      <c r="CV2" s="2"/>
      <c r="CW2" s="2"/>
      <c r="CX2" s="2"/>
      <c r="CY2" s="2"/>
      <c r="CZ2" s="2"/>
      <c r="DA2" s="2"/>
      <c r="DB2" s="2"/>
      <c r="DC2" s="2"/>
      <c r="DD2" s="2"/>
      <c r="DE2" s="2"/>
      <c r="DF2" s="2" t="s">
        <v>98</v>
      </c>
      <c r="DG2" s="2"/>
      <c r="DH2" s="2"/>
      <c r="DI2" s="2" t="s">
        <v>101</v>
      </c>
      <c r="DJ2" s="2" t="s">
        <v>102</v>
      </c>
      <c r="DK2" s="2" t="s">
        <v>103</v>
      </c>
      <c r="DL2" s="2" t="s">
        <v>104</v>
      </c>
      <c r="DM2" s="2"/>
      <c r="DN2" s="2"/>
      <c r="DO2" s="2" t="s">
        <v>107</v>
      </c>
      <c r="DP2" s="2"/>
      <c r="DQ2" s="2" t="s">
        <v>109</v>
      </c>
      <c r="DR2" s="2" t="s">
        <v>110</v>
      </c>
      <c r="DS2" s="2"/>
      <c r="DT2" s="2" t="s">
        <v>112</v>
      </c>
      <c r="DU2" s="2" t="s">
        <v>382</v>
      </c>
      <c r="DV2" s="2">
        <v>60</v>
      </c>
      <c r="DW2" s="2" t="s">
        <v>383</v>
      </c>
      <c r="DX2" s="73">
        <v>165631</v>
      </c>
      <c r="DY2" s="74">
        <v>434.7</v>
      </c>
      <c r="DZ2" s="74">
        <f t="shared" ref="DZ2:DZ10" si="1">DX2/DY2</f>
        <v>381.02369450195539</v>
      </c>
      <c r="EA2" s="75">
        <f t="shared" ref="EA2:EA10" si="2">DY2/D2</f>
        <v>18.899999999999999</v>
      </c>
      <c r="EB2" s="75" t="s">
        <v>571</v>
      </c>
      <c r="EC2" s="2" t="s">
        <v>116</v>
      </c>
      <c r="ED2" s="2" t="s">
        <v>117</v>
      </c>
      <c r="EE2" s="2" t="s">
        <v>136</v>
      </c>
    </row>
    <row r="3" spans="1:135" ht="90" x14ac:dyDescent="0.25">
      <c r="A3" s="34" t="s">
        <v>345</v>
      </c>
      <c r="B3" s="2">
        <v>4</v>
      </c>
      <c r="C3" s="2">
        <v>1767</v>
      </c>
      <c r="D3" s="2">
        <v>22</v>
      </c>
      <c r="E3" s="45">
        <f t="shared" si="0"/>
        <v>80.318181818181813</v>
      </c>
      <c r="F3" s="2" t="s">
        <v>114</v>
      </c>
      <c r="G3" s="2"/>
      <c r="H3" s="2"/>
      <c r="I3" s="2"/>
      <c r="J3" s="2"/>
      <c r="K3" s="2"/>
      <c r="L3" s="2" t="s">
        <v>114</v>
      </c>
      <c r="M3" s="2"/>
      <c r="N3" s="2"/>
      <c r="O3" s="2"/>
      <c r="P3" s="2"/>
      <c r="Q3" s="2"/>
      <c r="R3" s="2" t="s">
        <v>114</v>
      </c>
      <c r="S3" s="2"/>
      <c r="T3" s="2"/>
      <c r="U3" s="2"/>
      <c r="V3" s="2"/>
      <c r="W3" s="2"/>
      <c r="X3" s="2" t="s">
        <v>114</v>
      </c>
      <c r="Y3" s="2"/>
      <c r="Z3" s="2"/>
      <c r="AA3" s="2"/>
      <c r="AB3" s="2"/>
      <c r="AC3" s="2"/>
      <c r="AD3" s="2" t="s">
        <v>115</v>
      </c>
      <c r="AE3" s="2">
        <v>9</v>
      </c>
      <c r="AF3" s="2">
        <v>73</v>
      </c>
      <c r="AG3" s="2" t="s">
        <v>184</v>
      </c>
      <c r="AH3" s="2"/>
      <c r="AI3" s="2" t="s">
        <v>116</v>
      </c>
      <c r="AJ3" s="2"/>
      <c r="AK3" s="2" t="s">
        <v>117</v>
      </c>
      <c r="AL3" s="2"/>
      <c r="AM3" s="2"/>
      <c r="AN3" s="2" t="s">
        <v>115</v>
      </c>
      <c r="AO3" s="2">
        <v>10</v>
      </c>
      <c r="AP3" s="2">
        <v>55</v>
      </c>
      <c r="AQ3" s="2" t="s">
        <v>180</v>
      </c>
      <c r="AR3" s="2"/>
      <c r="AS3" s="2" t="s">
        <v>184</v>
      </c>
      <c r="AT3" s="2"/>
      <c r="AU3" s="2" t="s">
        <v>116</v>
      </c>
      <c r="AV3" s="2"/>
      <c r="AW3" s="2" t="s">
        <v>117</v>
      </c>
      <c r="AX3" s="2"/>
      <c r="AY3" s="2"/>
      <c r="AZ3" s="2" t="s">
        <v>115</v>
      </c>
      <c r="BA3" s="2" t="s">
        <v>115</v>
      </c>
      <c r="BB3" s="2">
        <v>1</v>
      </c>
      <c r="BC3" s="2">
        <v>35</v>
      </c>
      <c r="BD3" s="2"/>
      <c r="BE3" s="2" t="s">
        <v>115</v>
      </c>
      <c r="BF3" s="2">
        <v>1</v>
      </c>
      <c r="BG3" s="2">
        <v>22</v>
      </c>
      <c r="BH3" s="2"/>
      <c r="BI3" s="2" t="s">
        <v>115</v>
      </c>
      <c r="BJ3" s="2">
        <v>1</v>
      </c>
      <c r="BK3" s="2">
        <v>30</v>
      </c>
      <c r="BL3" s="2"/>
      <c r="BM3" s="2" t="s">
        <v>114</v>
      </c>
      <c r="BN3" s="2"/>
      <c r="BO3" s="2"/>
      <c r="BP3" s="2"/>
      <c r="BQ3" s="2" t="s">
        <v>114</v>
      </c>
      <c r="BR3" s="2"/>
      <c r="BS3" s="2"/>
      <c r="BT3" s="2"/>
      <c r="BU3" s="2"/>
      <c r="BV3" s="2" t="s">
        <v>115</v>
      </c>
      <c r="BW3" s="2">
        <v>1</v>
      </c>
      <c r="BX3" s="2">
        <v>57</v>
      </c>
      <c r="BY3" s="2"/>
      <c r="BZ3" s="2" t="s">
        <v>115</v>
      </c>
      <c r="CA3" s="2">
        <v>1</v>
      </c>
      <c r="CB3" s="2">
        <v>11</v>
      </c>
      <c r="CC3" s="2"/>
      <c r="CD3" s="2" t="s">
        <v>114</v>
      </c>
      <c r="CE3" s="2"/>
      <c r="CF3" s="2"/>
      <c r="CG3" s="2"/>
      <c r="CH3" s="2" t="s">
        <v>114</v>
      </c>
      <c r="CI3" s="2"/>
      <c r="CJ3" s="2"/>
      <c r="CK3" s="2"/>
      <c r="CL3" s="2" t="s">
        <v>115</v>
      </c>
      <c r="CM3" s="2">
        <v>1</v>
      </c>
      <c r="CN3" s="2">
        <v>48</v>
      </c>
      <c r="CO3" s="2" t="s">
        <v>346</v>
      </c>
      <c r="CP3" s="2" t="s">
        <v>115</v>
      </c>
      <c r="CQ3" s="2" t="s">
        <v>347</v>
      </c>
      <c r="CR3" s="2">
        <v>3</v>
      </c>
      <c r="CS3" s="2">
        <v>83</v>
      </c>
      <c r="CT3" s="2" t="s">
        <v>348</v>
      </c>
      <c r="CU3" s="2" t="s">
        <v>115</v>
      </c>
      <c r="CV3" s="2" t="s">
        <v>349</v>
      </c>
      <c r="CW3" s="2">
        <v>1</v>
      </c>
      <c r="CX3" s="2">
        <v>12</v>
      </c>
      <c r="CY3" s="2"/>
      <c r="CZ3" s="2" t="s">
        <v>115</v>
      </c>
      <c r="DA3" s="2" t="s">
        <v>350</v>
      </c>
      <c r="DB3" s="2">
        <v>1</v>
      </c>
      <c r="DC3" s="2">
        <v>331</v>
      </c>
      <c r="DD3" s="2"/>
      <c r="DE3" s="2" t="s">
        <v>97</v>
      </c>
      <c r="DF3" s="2" t="s">
        <v>98</v>
      </c>
      <c r="DG3" s="2"/>
      <c r="DH3" s="2"/>
      <c r="DI3" s="2"/>
      <c r="DJ3" s="2" t="s">
        <v>102</v>
      </c>
      <c r="DK3" s="2" t="s">
        <v>103</v>
      </c>
      <c r="DL3" s="2" t="s">
        <v>104</v>
      </c>
      <c r="DM3" s="2" t="s">
        <v>105</v>
      </c>
      <c r="DN3" s="2"/>
      <c r="DO3" s="2" t="s">
        <v>107</v>
      </c>
      <c r="DP3" s="2"/>
      <c r="DQ3" s="2" t="s">
        <v>109</v>
      </c>
      <c r="DR3" s="2" t="s">
        <v>110</v>
      </c>
      <c r="DS3" s="2"/>
      <c r="DT3" s="2" t="s">
        <v>112</v>
      </c>
      <c r="DU3" s="2" t="s">
        <v>351</v>
      </c>
      <c r="DV3" s="2">
        <v>95</v>
      </c>
      <c r="DW3" s="2"/>
      <c r="DX3" s="73">
        <v>198413</v>
      </c>
      <c r="DY3" s="74">
        <v>789</v>
      </c>
      <c r="DZ3" s="74">
        <f t="shared" si="1"/>
        <v>251.47401774397972</v>
      </c>
      <c r="EA3" s="75">
        <f t="shared" si="2"/>
        <v>35.863636363636367</v>
      </c>
      <c r="EB3" s="75" t="s">
        <v>518</v>
      </c>
      <c r="EC3" s="2" t="s">
        <v>184</v>
      </c>
      <c r="ED3" s="2" t="s">
        <v>116</v>
      </c>
      <c r="EE3" s="2" t="s">
        <v>117</v>
      </c>
    </row>
    <row r="4" spans="1:135" ht="75" x14ac:dyDescent="0.25">
      <c r="A4" s="34" t="s">
        <v>238</v>
      </c>
      <c r="B4" s="2">
        <v>4</v>
      </c>
      <c r="C4" s="2">
        <v>1470</v>
      </c>
      <c r="D4" s="2">
        <v>20</v>
      </c>
      <c r="E4" s="45">
        <f t="shared" si="0"/>
        <v>73.5</v>
      </c>
      <c r="F4" s="2" t="s">
        <v>115</v>
      </c>
      <c r="G4" s="2">
        <v>3</v>
      </c>
      <c r="H4" s="2">
        <v>95</v>
      </c>
      <c r="I4" s="2" t="s">
        <v>116</v>
      </c>
      <c r="J4" s="2"/>
      <c r="K4" s="2" t="s">
        <v>239</v>
      </c>
      <c r="L4" s="2" t="s">
        <v>115</v>
      </c>
      <c r="M4" s="2">
        <v>3</v>
      </c>
      <c r="N4" s="2">
        <v>60</v>
      </c>
      <c r="O4" s="2" t="s">
        <v>116</v>
      </c>
      <c r="P4" s="2"/>
      <c r="Q4" s="2" t="s">
        <v>239</v>
      </c>
      <c r="R4" s="2" t="s">
        <v>115</v>
      </c>
      <c r="S4" s="2">
        <v>3</v>
      </c>
      <c r="T4" s="2">
        <v>70</v>
      </c>
      <c r="U4" s="2" t="s">
        <v>136</v>
      </c>
      <c r="V4" s="2"/>
      <c r="W4" s="2" t="s">
        <v>239</v>
      </c>
      <c r="X4" s="2" t="s">
        <v>114</v>
      </c>
      <c r="Y4" s="2"/>
      <c r="Z4" s="2"/>
      <c r="AA4" s="2"/>
      <c r="AB4" s="2"/>
      <c r="AC4" s="2"/>
      <c r="AD4" s="2" t="s">
        <v>114</v>
      </c>
      <c r="AE4" s="2"/>
      <c r="AF4" s="2"/>
      <c r="AG4" s="2"/>
      <c r="AH4" s="2"/>
      <c r="AI4" s="2"/>
      <c r="AJ4" s="2"/>
      <c r="AK4" s="2"/>
      <c r="AL4" s="2"/>
      <c r="AM4" s="2"/>
      <c r="AN4" s="2" t="s">
        <v>114</v>
      </c>
      <c r="AO4" s="2"/>
      <c r="AP4" s="2"/>
      <c r="AQ4" s="2"/>
      <c r="AR4" s="2"/>
      <c r="AS4" s="2"/>
      <c r="AT4" s="2"/>
      <c r="AU4" s="2"/>
      <c r="AV4" s="2"/>
      <c r="AW4" s="2"/>
      <c r="AX4" s="2"/>
      <c r="AY4" s="2"/>
      <c r="AZ4" s="2" t="s">
        <v>115</v>
      </c>
      <c r="BA4" s="2" t="s">
        <v>114</v>
      </c>
      <c r="BB4" s="2"/>
      <c r="BC4" s="2"/>
      <c r="BD4" s="2"/>
      <c r="BE4" s="2" t="s">
        <v>115</v>
      </c>
      <c r="BF4" s="2">
        <v>1</v>
      </c>
      <c r="BG4" s="2">
        <v>15</v>
      </c>
      <c r="BH4" s="2" t="s">
        <v>239</v>
      </c>
      <c r="BI4" s="2" t="s">
        <v>115</v>
      </c>
      <c r="BJ4" s="2">
        <v>1</v>
      </c>
      <c r="BK4" s="2">
        <v>15</v>
      </c>
      <c r="BL4" s="2" t="s">
        <v>239</v>
      </c>
      <c r="BM4" s="2" t="s">
        <v>114</v>
      </c>
      <c r="BN4" s="2"/>
      <c r="BO4" s="2"/>
      <c r="BP4" s="2"/>
      <c r="BQ4" s="2" t="s">
        <v>114</v>
      </c>
      <c r="BR4" s="2"/>
      <c r="BS4" s="2"/>
      <c r="BT4" s="2"/>
      <c r="BU4" s="2"/>
      <c r="BV4" s="2" t="s">
        <v>115</v>
      </c>
      <c r="BW4" s="2">
        <v>1</v>
      </c>
      <c r="BX4" s="2">
        <v>60</v>
      </c>
      <c r="BY4" s="2" t="s">
        <v>239</v>
      </c>
      <c r="BZ4" s="2" t="s">
        <v>114</v>
      </c>
      <c r="CA4" s="2"/>
      <c r="CB4" s="2"/>
      <c r="CC4" s="2"/>
      <c r="CD4" s="2" t="s">
        <v>115</v>
      </c>
      <c r="CE4" s="2">
        <v>2</v>
      </c>
      <c r="CF4" s="2">
        <v>200</v>
      </c>
      <c r="CG4" s="2" t="s">
        <v>239</v>
      </c>
      <c r="CH4" s="2" t="s">
        <v>114</v>
      </c>
      <c r="CI4" s="2"/>
      <c r="CJ4" s="2"/>
      <c r="CK4" s="2"/>
      <c r="CL4" s="2" t="s">
        <v>114</v>
      </c>
      <c r="CM4" s="2"/>
      <c r="CN4" s="2"/>
      <c r="CO4" s="2"/>
      <c r="CP4" s="2" t="s">
        <v>114</v>
      </c>
      <c r="CQ4" s="2"/>
      <c r="CR4" s="2"/>
      <c r="CS4" s="2"/>
      <c r="CT4" s="2"/>
      <c r="CU4" s="2"/>
      <c r="CV4" s="2"/>
      <c r="CW4" s="2"/>
      <c r="CX4" s="2"/>
      <c r="CY4" s="2"/>
      <c r="CZ4" s="2"/>
      <c r="DA4" s="2"/>
      <c r="DB4" s="2"/>
      <c r="DC4" s="2"/>
      <c r="DD4" s="2"/>
      <c r="DE4" s="2" t="s">
        <v>97</v>
      </c>
      <c r="DF4" s="2" t="s">
        <v>98</v>
      </c>
      <c r="DG4" s="2"/>
      <c r="DH4" s="2"/>
      <c r="DI4" s="2"/>
      <c r="DJ4" s="2"/>
      <c r="DK4" s="2"/>
      <c r="DL4" s="2" t="s">
        <v>104</v>
      </c>
      <c r="DM4" s="2"/>
      <c r="DN4" s="2"/>
      <c r="DO4" s="2"/>
      <c r="DP4" s="2"/>
      <c r="DQ4" s="2" t="s">
        <v>109</v>
      </c>
      <c r="DR4" s="2" t="s">
        <v>110</v>
      </c>
      <c r="DS4" s="2"/>
      <c r="DT4" s="2" t="s">
        <v>112</v>
      </c>
      <c r="DU4" s="2"/>
      <c r="DV4" s="2">
        <v>85</v>
      </c>
      <c r="DW4" s="2" t="s">
        <v>239</v>
      </c>
      <c r="DX4" s="73">
        <v>130668</v>
      </c>
      <c r="DY4" s="74">
        <v>688</v>
      </c>
      <c r="DZ4" s="74">
        <f t="shared" si="1"/>
        <v>189.92441860465115</v>
      </c>
      <c r="EA4" s="75">
        <f t="shared" si="2"/>
        <v>34.4</v>
      </c>
      <c r="EB4" s="2" t="s">
        <v>116</v>
      </c>
      <c r="EC4" s="2" t="s">
        <v>116</v>
      </c>
      <c r="ED4" s="2" t="s">
        <v>136</v>
      </c>
      <c r="EE4" s="73"/>
    </row>
    <row r="5" spans="1:135" ht="75" x14ac:dyDescent="0.25">
      <c r="A5" s="34" t="s">
        <v>395</v>
      </c>
      <c r="B5" s="2">
        <v>4</v>
      </c>
      <c r="C5" s="2">
        <v>1608</v>
      </c>
      <c r="D5" s="2">
        <v>18</v>
      </c>
      <c r="E5" s="45">
        <f t="shared" si="0"/>
        <v>89.333333333333329</v>
      </c>
      <c r="F5" s="2" t="s">
        <v>114</v>
      </c>
      <c r="G5" s="2"/>
      <c r="H5" s="2"/>
      <c r="I5" s="2"/>
      <c r="J5" s="2"/>
      <c r="K5" s="2"/>
      <c r="L5" s="2" t="s">
        <v>114</v>
      </c>
      <c r="M5" s="2"/>
      <c r="N5" s="2"/>
      <c r="O5" s="2"/>
      <c r="P5" s="2"/>
      <c r="Q5" s="2"/>
      <c r="R5" s="2" t="s">
        <v>115</v>
      </c>
      <c r="S5" s="2">
        <v>2</v>
      </c>
      <c r="T5" s="2">
        <v>50</v>
      </c>
      <c r="U5" s="2" t="s">
        <v>136</v>
      </c>
      <c r="V5" s="2"/>
      <c r="W5" s="2"/>
      <c r="X5" s="2" t="s">
        <v>114</v>
      </c>
      <c r="Y5" s="2"/>
      <c r="Z5" s="2"/>
      <c r="AA5" s="2"/>
      <c r="AB5" s="2"/>
      <c r="AC5" s="2"/>
      <c r="AD5" s="2" t="s">
        <v>114</v>
      </c>
      <c r="AE5" s="2"/>
      <c r="AF5" s="2"/>
      <c r="AG5" s="2"/>
      <c r="AH5" s="2"/>
      <c r="AI5" s="2"/>
      <c r="AJ5" s="2"/>
      <c r="AK5" s="2"/>
      <c r="AL5" s="2"/>
      <c r="AM5" s="2"/>
      <c r="AN5" s="2" t="s">
        <v>115</v>
      </c>
      <c r="AO5" s="2">
        <v>12</v>
      </c>
      <c r="AP5" s="2">
        <v>70</v>
      </c>
      <c r="AQ5" s="2" t="s">
        <v>180</v>
      </c>
      <c r="AR5" s="2"/>
      <c r="AS5" s="2" t="s">
        <v>116</v>
      </c>
      <c r="AT5" s="2"/>
      <c r="AU5" s="2" t="s">
        <v>117</v>
      </c>
      <c r="AV5" s="2"/>
      <c r="AW5" s="2" t="s">
        <v>136</v>
      </c>
      <c r="AX5" s="2"/>
      <c r="AY5" s="2"/>
      <c r="AZ5" s="2" t="s">
        <v>115</v>
      </c>
      <c r="BA5" s="2" t="s">
        <v>115</v>
      </c>
      <c r="BB5" s="2">
        <v>2</v>
      </c>
      <c r="BC5" s="2">
        <v>14</v>
      </c>
      <c r="BD5" s="2"/>
      <c r="BE5" s="2" t="s">
        <v>115</v>
      </c>
      <c r="BF5" s="2">
        <v>1</v>
      </c>
      <c r="BG5" s="2">
        <v>6</v>
      </c>
      <c r="BH5" s="2"/>
      <c r="BI5" s="2" t="s">
        <v>115</v>
      </c>
      <c r="BJ5" s="2">
        <v>1</v>
      </c>
      <c r="BK5" s="2">
        <v>1</v>
      </c>
      <c r="BL5" s="2" t="s">
        <v>396</v>
      </c>
      <c r="BM5" s="2" t="s">
        <v>115</v>
      </c>
      <c r="BN5" s="2">
        <v>2</v>
      </c>
      <c r="BO5" s="2">
        <v>32</v>
      </c>
      <c r="BP5" s="2"/>
      <c r="BQ5" s="2" t="s">
        <v>114</v>
      </c>
      <c r="BR5" s="2"/>
      <c r="BS5" s="2"/>
      <c r="BT5" s="2"/>
      <c r="BU5" s="2"/>
      <c r="BV5" s="2" t="s">
        <v>115</v>
      </c>
      <c r="BW5" s="2">
        <v>1</v>
      </c>
      <c r="BX5" s="2">
        <v>25</v>
      </c>
      <c r="BY5" s="2"/>
      <c r="BZ5" s="2" t="s">
        <v>115</v>
      </c>
      <c r="CA5" s="2">
        <v>1</v>
      </c>
      <c r="CB5" s="2">
        <v>56</v>
      </c>
      <c r="CC5" s="2"/>
      <c r="CD5" s="2" t="s">
        <v>115</v>
      </c>
      <c r="CE5" s="2">
        <v>2</v>
      </c>
      <c r="CF5" s="2">
        <v>70</v>
      </c>
      <c r="CG5" s="2"/>
      <c r="CH5" s="2" t="s">
        <v>114</v>
      </c>
      <c r="CI5" s="2"/>
      <c r="CJ5" s="2"/>
      <c r="CK5" s="2"/>
      <c r="CL5" s="2" t="s">
        <v>115</v>
      </c>
      <c r="CM5" s="2">
        <v>1</v>
      </c>
      <c r="CN5" s="2">
        <v>51</v>
      </c>
      <c r="CO5" s="2"/>
      <c r="CP5" s="2" t="s">
        <v>114</v>
      </c>
      <c r="CQ5" s="2"/>
      <c r="CR5" s="2"/>
      <c r="CS5" s="2"/>
      <c r="CT5" s="2"/>
      <c r="CU5" s="2"/>
      <c r="CV5" s="2"/>
      <c r="CW5" s="2"/>
      <c r="CX5" s="2"/>
      <c r="CY5" s="2"/>
      <c r="CZ5" s="2"/>
      <c r="DA5" s="2"/>
      <c r="DB5" s="2"/>
      <c r="DC5" s="2"/>
      <c r="DD5" s="2"/>
      <c r="DE5" s="2" t="s">
        <v>97</v>
      </c>
      <c r="DF5" s="2" t="s">
        <v>98</v>
      </c>
      <c r="DG5" s="2" t="s">
        <v>99</v>
      </c>
      <c r="DH5" s="2" t="s">
        <v>100</v>
      </c>
      <c r="DI5" s="2" t="s">
        <v>101</v>
      </c>
      <c r="DJ5" s="2" t="s">
        <v>102</v>
      </c>
      <c r="DK5" s="2" t="s">
        <v>103</v>
      </c>
      <c r="DL5" s="2" t="s">
        <v>104</v>
      </c>
      <c r="DM5" s="2"/>
      <c r="DN5" s="2"/>
      <c r="DO5" s="2" t="s">
        <v>107</v>
      </c>
      <c r="DP5" s="2" t="s">
        <v>108</v>
      </c>
      <c r="DQ5" s="2" t="s">
        <v>109</v>
      </c>
      <c r="DR5" s="2" t="s">
        <v>110</v>
      </c>
      <c r="DS5" s="2" t="s">
        <v>111</v>
      </c>
      <c r="DT5" s="2" t="s">
        <v>112</v>
      </c>
      <c r="DU5" s="2"/>
      <c r="DV5" s="2">
        <v>60</v>
      </c>
      <c r="DW5" s="2"/>
      <c r="DX5" s="73">
        <v>157795</v>
      </c>
      <c r="DY5" s="74">
        <v>1107.3</v>
      </c>
      <c r="DZ5" s="74">
        <f t="shared" si="1"/>
        <v>142.50428971371807</v>
      </c>
      <c r="EA5" s="75">
        <f t="shared" si="2"/>
        <v>61.516666666666666</v>
      </c>
      <c r="EB5" s="75" t="s">
        <v>518</v>
      </c>
      <c r="EC5" s="2" t="s">
        <v>116</v>
      </c>
      <c r="ED5" s="2" t="s">
        <v>136</v>
      </c>
      <c r="EE5" s="2" t="s">
        <v>136</v>
      </c>
    </row>
    <row r="6" spans="1:135" ht="90" x14ac:dyDescent="0.25">
      <c r="A6" s="34" t="s">
        <v>234</v>
      </c>
      <c r="B6" s="2">
        <v>4</v>
      </c>
      <c r="C6" s="2">
        <v>1661</v>
      </c>
      <c r="D6" s="2">
        <v>15</v>
      </c>
      <c r="E6" s="45">
        <f t="shared" si="0"/>
        <v>110.73333333333333</v>
      </c>
      <c r="F6" s="2" t="s">
        <v>114</v>
      </c>
      <c r="G6" s="2"/>
      <c r="H6" s="2"/>
      <c r="I6" s="2"/>
      <c r="J6" s="2"/>
      <c r="K6" s="2"/>
      <c r="L6" s="2" t="s">
        <v>114</v>
      </c>
      <c r="M6" s="2"/>
      <c r="N6" s="2"/>
      <c r="O6" s="2"/>
      <c r="P6" s="2"/>
      <c r="Q6" s="2"/>
      <c r="R6" s="2" t="s">
        <v>114</v>
      </c>
      <c r="S6" s="2"/>
      <c r="T6" s="2"/>
      <c r="U6" s="2"/>
      <c r="V6" s="2"/>
      <c r="W6" s="2"/>
      <c r="X6" s="2" t="s">
        <v>114</v>
      </c>
      <c r="Y6" s="2"/>
      <c r="Z6" s="2"/>
      <c r="AA6" s="2"/>
      <c r="AB6" s="2"/>
      <c r="AC6" s="2"/>
      <c r="AD6" s="2" t="s">
        <v>114</v>
      </c>
      <c r="AE6" s="2"/>
      <c r="AF6" s="2"/>
      <c r="AG6" s="2"/>
      <c r="AH6" s="2"/>
      <c r="AI6" s="2"/>
      <c r="AJ6" s="2"/>
      <c r="AK6" s="2"/>
      <c r="AL6" s="2"/>
      <c r="AM6" s="2"/>
      <c r="AN6" s="2" t="s">
        <v>115</v>
      </c>
      <c r="AO6" s="2">
        <v>15</v>
      </c>
      <c r="AP6" s="2">
        <v>180</v>
      </c>
      <c r="AQ6" s="2" t="s">
        <v>180</v>
      </c>
      <c r="AR6" s="2"/>
      <c r="AS6" s="2" t="s">
        <v>116</v>
      </c>
      <c r="AT6" s="2"/>
      <c r="AU6" s="2" t="s">
        <v>117</v>
      </c>
      <c r="AV6" s="2"/>
      <c r="AW6" s="2" t="s">
        <v>117</v>
      </c>
      <c r="AX6" s="2"/>
      <c r="AY6" s="2"/>
      <c r="AZ6" s="2" t="s">
        <v>115</v>
      </c>
      <c r="BA6" s="2" t="s">
        <v>115</v>
      </c>
      <c r="BB6" s="2">
        <v>2</v>
      </c>
      <c r="BC6" s="2">
        <v>30</v>
      </c>
      <c r="BD6" s="2"/>
      <c r="BE6" s="2" t="s">
        <v>115</v>
      </c>
      <c r="BF6" s="2">
        <v>30</v>
      </c>
      <c r="BG6" s="2">
        <v>30</v>
      </c>
      <c r="BH6" s="2" t="s">
        <v>235</v>
      </c>
      <c r="BI6" s="2" t="s">
        <v>115</v>
      </c>
      <c r="BJ6" s="2">
        <v>2</v>
      </c>
      <c r="BK6" s="2">
        <v>30</v>
      </c>
      <c r="BL6" s="2"/>
      <c r="BM6" s="2" t="s">
        <v>114</v>
      </c>
      <c r="BN6" s="2"/>
      <c r="BO6" s="2"/>
      <c r="BP6" s="2"/>
      <c r="BQ6" s="2" t="s">
        <v>114</v>
      </c>
      <c r="BR6" s="2"/>
      <c r="BS6" s="2"/>
      <c r="BT6" s="2"/>
      <c r="BU6" s="2"/>
      <c r="BV6" s="2" t="s">
        <v>115</v>
      </c>
      <c r="BW6" s="2">
        <v>1</v>
      </c>
      <c r="BX6" s="2">
        <v>30</v>
      </c>
      <c r="BY6" s="2"/>
      <c r="BZ6" s="2" t="s">
        <v>114</v>
      </c>
      <c r="CA6" s="2"/>
      <c r="CB6" s="2"/>
      <c r="CC6" s="2"/>
      <c r="CD6" s="2" t="s">
        <v>114</v>
      </c>
      <c r="CE6" s="2"/>
      <c r="CF6" s="2"/>
      <c r="CG6" s="2"/>
      <c r="CH6" s="2" t="s">
        <v>114</v>
      </c>
      <c r="CI6" s="2"/>
      <c r="CJ6" s="2"/>
      <c r="CK6" s="2"/>
      <c r="CL6" s="2" t="s">
        <v>114</v>
      </c>
      <c r="CM6" s="2"/>
      <c r="CN6" s="2"/>
      <c r="CO6" s="2"/>
      <c r="CP6" s="2" t="s">
        <v>114</v>
      </c>
      <c r="CQ6" s="2"/>
      <c r="CR6" s="2"/>
      <c r="CS6" s="2"/>
      <c r="CT6" s="2"/>
      <c r="CU6" s="2"/>
      <c r="CV6" s="2"/>
      <c r="CW6" s="2"/>
      <c r="CX6" s="2"/>
      <c r="CY6" s="2"/>
      <c r="CZ6" s="2"/>
      <c r="DA6" s="2"/>
      <c r="DB6" s="2"/>
      <c r="DC6" s="2"/>
      <c r="DD6" s="2"/>
      <c r="DE6" s="2" t="s">
        <v>97</v>
      </c>
      <c r="DF6" s="2" t="s">
        <v>98</v>
      </c>
      <c r="DG6" s="2" t="s">
        <v>99</v>
      </c>
      <c r="DH6" s="2"/>
      <c r="DI6" s="2"/>
      <c r="DJ6" s="2" t="s">
        <v>102</v>
      </c>
      <c r="DK6" s="2" t="s">
        <v>103</v>
      </c>
      <c r="DL6" s="2" t="s">
        <v>104</v>
      </c>
      <c r="DM6" s="2" t="s">
        <v>105</v>
      </c>
      <c r="DN6" s="2"/>
      <c r="DO6" s="2" t="s">
        <v>107</v>
      </c>
      <c r="DP6" s="2"/>
      <c r="DQ6" s="2" t="s">
        <v>109</v>
      </c>
      <c r="DR6" s="2" t="s">
        <v>110</v>
      </c>
      <c r="DS6" s="2" t="s">
        <v>111</v>
      </c>
      <c r="DT6" s="2" t="s">
        <v>112</v>
      </c>
      <c r="DU6" s="2"/>
      <c r="DV6" s="2">
        <v>50</v>
      </c>
      <c r="DW6" s="2"/>
      <c r="DX6" s="73">
        <v>123915</v>
      </c>
      <c r="DY6" s="74">
        <v>790.8</v>
      </c>
      <c r="DZ6" s="74">
        <f t="shared" si="1"/>
        <v>156.69575113808801</v>
      </c>
      <c r="EA6" s="75">
        <f t="shared" si="2"/>
        <v>52.72</v>
      </c>
      <c r="EB6" s="75" t="s">
        <v>518</v>
      </c>
      <c r="EC6" s="2" t="s">
        <v>116</v>
      </c>
      <c r="ED6" s="2" t="s">
        <v>117</v>
      </c>
      <c r="EE6" s="2" t="s">
        <v>117</v>
      </c>
    </row>
    <row r="7" spans="1:135" ht="120" x14ac:dyDescent="0.25">
      <c r="A7" s="34" t="s">
        <v>403</v>
      </c>
      <c r="B7" s="2">
        <v>4</v>
      </c>
      <c r="C7" s="2">
        <v>1755</v>
      </c>
      <c r="D7" s="2">
        <v>45</v>
      </c>
      <c r="E7" s="45">
        <f t="shared" si="0"/>
        <v>39</v>
      </c>
      <c r="F7" s="2" t="s">
        <v>115</v>
      </c>
      <c r="G7" s="2">
        <v>3</v>
      </c>
      <c r="H7" s="2">
        <v>150</v>
      </c>
      <c r="I7" s="2" t="s">
        <v>134</v>
      </c>
      <c r="J7" s="2"/>
      <c r="K7" s="2" t="s">
        <v>439</v>
      </c>
      <c r="L7" s="4" t="s">
        <v>115</v>
      </c>
      <c r="M7" s="2">
        <v>0</v>
      </c>
      <c r="N7" s="2">
        <v>0</v>
      </c>
      <c r="O7" s="2" t="s">
        <v>96</v>
      </c>
      <c r="P7" s="2" t="s">
        <v>440</v>
      </c>
      <c r="Q7" s="2" t="s">
        <v>441</v>
      </c>
      <c r="R7" s="2" t="s">
        <v>115</v>
      </c>
      <c r="S7" s="2">
        <v>2</v>
      </c>
      <c r="T7" s="2">
        <v>25</v>
      </c>
      <c r="U7" s="2" t="s">
        <v>116</v>
      </c>
      <c r="V7" s="2"/>
      <c r="W7" s="2" t="s">
        <v>442</v>
      </c>
      <c r="X7" s="2" t="s">
        <v>114</v>
      </c>
      <c r="Y7" s="2"/>
      <c r="Z7" s="2"/>
      <c r="AA7" s="2"/>
      <c r="AB7" s="2"/>
      <c r="AC7" s="2"/>
      <c r="AD7" s="2" t="s">
        <v>114</v>
      </c>
      <c r="AE7" s="2">
        <v>7</v>
      </c>
      <c r="AF7" s="2">
        <v>45</v>
      </c>
      <c r="AG7" s="2" t="s">
        <v>96</v>
      </c>
      <c r="AH7" s="2" t="s">
        <v>443</v>
      </c>
      <c r="AI7" s="2" t="s">
        <v>116</v>
      </c>
      <c r="AJ7" s="2"/>
      <c r="AK7" s="2" t="s">
        <v>117</v>
      </c>
      <c r="AL7" s="2"/>
      <c r="AM7" s="2"/>
      <c r="AN7" s="2" t="s">
        <v>115</v>
      </c>
      <c r="AO7" s="2">
        <v>7</v>
      </c>
      <c r="AP7" s="2">
        <v>50</v>
      </c>
      <c r="AQ7" s="2" t="s">
        <v>134</v>
      </c>
      <c r="AR7" s="2"/>
      <c r="AS7" s="2" t="s">
        <v>96</v>
      </c>
      <c r="AT7" s="2" t="s">
        <v>443</v>
      </c>
      <c r="AU7" s="2" t="s">
        <v>116</v>
      </c>
      <c r="AV7" s="2"/>
      <c r="AW7" s="2" t="s">
        <v>117</v>
      </c>
      <c r="AX7" s="2"/>
      <c r="AY7" s="2" t="s">
        <v>444</v>
      </c>
      <c r="AZ7" s="2" t="s">
        <v>115</v>
      </c>
      <c r="BA7" s="2" t="s">
        <v>115</v>
      </c>
      <c r="BB7" s="2">
        <v>1</v>
      </c>
      <c r="BC7" s="2">
        <v>25</v>
      </c>
      <c r="BD7" s="2" t="s">
        <v>445</v>
      </c>
      <c r="BE7" s="2" t="s">
        <v>114</v>
      </c>
      <c r="BF7" s="2"/>
      <c r="BG7" s="2"/>
      <c r="BH7" s="2"/>
      <c r="BI7" s="2" t="s">
        <v>114</v>
      </c>
      <c r="BJ7" s="2"/>
      <c r="BK7" s="2"/>
      <c r="BL7" s="2"/>
      <c r="BM7" s="2" t="s">
        <v>114</v>
      </c>
      <c r="BN7" s="2"/>
      <c r="BO7" s="2"/>
      <c r="BP7" s="2"/>
      <c r="BQ7" s="2" t="s">
        <v>114</v>
      </c>
      <c r="BR7" s="2"/>
      <c r="BS7" s="2"/>
      <c r="BT7" s="2"/>
      <c r="BU7" s="2"/>
      <c r="BV7" s="2" t="s">
        <v>115</v>
      </c>
      <c r="BW7" s="2">
        <v>1</v>
      </c>
      <c r="BX7" s="2">
        <v>44</v>
      </c>
      <c r="BY7" s="2"/>
      <c r="BZ7" s="2" t="s">
        <v>114</v>
      </c>
      <c r="CA7" s="2"/>
      <c r="CB7" s="2"/>
      <c r="CC7" s="2"/>
      <c r="CD7" s="2" t="s">
        <v>115</v>
      </c>
      <c r="CE7" s="2">
        <v>5</v>
      </c>
      <c r="CF7" s="2">
        <v>50</v>
      </c>
      <c r="CG7" s="2"/>
      <c r="CH7" s="2" t="s">
        <v>115</v>
      </c>
      <c r="CI7" s="2">
        <v>1</v>
      </c>
      <c r="CJ7" s="2">
        <v>40</v>
      </c>
      <c r="CK7" s="2"/>
      <c r="CL7" s="2" t="s">
        <v>114</v>
      </c>
      <c r="CM7" s="2"/>
      <c r="CN7" s="2"/>
      <c r="CO7" s="2"/>
      <c r="CP7" s="2" t="s">
        <v>115</v>
      </c>
      <c r="CQ7" s="2" t="s">
        <v>446</v>
      </c>
      <c r="CR7" s="2">
        <v>1</v>
      </c>
      <c r="CS7" s="2">
        <v>275</v>
      </c>
      <c r="CT7" s="2"/>
      <c r="CU7" s="2" t="s">
        <v>114</v>
      </c>
      <c r="CV7" s="2"/>
      <c r="CW7" s="2"/>
      <c r="CX7" s="2"/>
      <c r="CY7" s="2"/>
      <c r="CZ7" s="2"/>
      <c r="DA7" s="2"/>
      <c r="DB7" s="2"/>
      <c r="DC7" s="2"/>
      <c r="DD7" s="2"/>
      <c r="DE7" s="2" t="s">
        <v>97</v>
      </c>
      <c r="DF7" s="2" t="s">
        <v>98</v>
      </c>
      <c r="DG7" s="2" t="s">
        <v>99</v>
      </c>
      <c r="DH7" s="2"/>
      <c r="DI7" s="2" t="s">
        <v>101</v>
      </c>
      <c r="DJ7" s="2" t="s">
        <v>102</v>
      </c>
      <c r="DK7" s="2" t="s">
        <v>103</v>
      </c>
      <c r="DL7" s="2" t="s">
        <v>104</v>
      </c>
      <c r="DM7" s="2" t="s">
        <v>105</v>
      </c>
      <c r="DN7" s="2" t="s">
        <v>106</v>
      </c>
      <c r="DO7" s="2" t="s">
        <v>107</v>
      </c>
      <c r="DP7" s="2"/>
      <c r="DQ7" s="2" t="s">
        <v>109</v>
      </c>
      <c r="DR7" s="2" t="s">
        <v>110</v>
      </c>
      <c r="DS7" s="2"/>
      <c r="DT7" s="2"/>
      <c r="DU7" s="2"/>
      <c r="DV7" s="2">
        <v>80</v>
      </c>
      <c r="DW7" s="2" t="s">
        <v>447</v>
      </c>
      <c r="DX7" s="73">
        <v>157854</v>
      </c>
      <c r="DY7" s="74">
        <v>772.3</v>
      </c>
      <c r="DZ7" s="74">
        <f t="shared" si="1"/>
        <v>204.39466528551083</v>
      </c>
      <c r="EA7" s="75">
        <f t="shared" si="2"/>
        <v>17.162222222222223</v>
      </c>
      <c r="EB7" s="2" t="s">
        <v>134</v>
      </c>
      <c r="EC7" s="73" t="s">
        <v>580</v>
      </c>
      <c r="ED7" s="2" t="s">
        <v>116</v>
      </c>
      <c r="EE7" s="2" t="s">
        <v>117</v>
      </c>
    </row>
    <row r="8" spans="1:135" ht="45" x14ac:dyDescent="0.25">
      <c r="A8" s="34" t="s">
        <v>321</v>
      </c>
      <c r="B8" s="2">
        <v>4</v>
      </c>
      <c r="C8" s="2">
        <v>2493</v>
      </c>
      <c r="D8" s="2">
        <v>19</v>
      </c>
      <c r="E8" s="45">
        <f t="shared" si="0"/>
        <v>131.21052631578948</v>
      </c>
      <c r="F8" s="2" t="s">
        <v>114</v>
      </c>
      <c r="G8" s="2"/>
      <c r="H8" s="2"/>
      <c r="I8" s="2"/>
      <c r="J8" s="2"/>
      <c r="K8" s="2"/>
      <c r="L8" s="2" t="s">
        <v>114</v>
      </c>
      <c r="M8" s="2"/>
      <c r="N8" s="2"/>
      <c r="O8" s="2"/>
      <c r="P8" s="2"/>
      <c r="Q8" s="2"/>
      <c r="R8" s="2" t="s">
        <v>114</v>
      </c>
      <c r="S8" s="2"/>
      <c r="T8" s="2"/>
      <c r="U8" s="2"/>
      <c r="V8" s="2"/>
      <c r="W8" s="2"/>
      <c r="X8" s="2" t="s">
        <v>114</v>
      </c>
      <c r="Y8" s="2"/>
      <c r="Z8" s="2"/>
      <c r="AA8" s="2"/>
      <c r="AB8" s="2"/>
      <c r="AC8" s="2"/>
      <c r="AD8" s="2" t="s">
        <v>114</v>
      </c>
      <c r="AE8" s="2"/>
      <c r="AF8" s="2"/>
      <c r="AG8" s="2"/>
      <c r="AH8" s="2"/>
      <c r="AI8" s="2"/>
      <c r="AJ8" s="2"/>
      <c r="AK8" s="2"/>
      <c r="AL8" s="2"/>
      <c r="AM8" s="2"/>
      <c r="AN8" s="2" t="s">
        <v>114</v>
      </c>
      <c r="AO8" s="2"/>
      <c r="AP8" s="2"/>
      <c r="AQ8" s="2"/>
      <c r="AR8" s="2"/>
      <c r="AS8" s="2"/>
      <c r="AT8" s="2"/>
      <c r="AU8" s="2"/>
      <c r="AV8" s="2"/>
      <c r="AW8" s="2"/>
      <c r="AX8" s="2"/>
      <c r="AY8" s="2"/>
      <c r="AZ8" s="2" t="s">
        <v>114</v>
      </c>
      <c r="BA8" s="2"/>
      <c r="BB8" s="2"/>
      <c r="BC8" s="2"/>
      <c r="BD8" s="2"/>
      <c r="BE8" s="2"/>
      <c r="BF8" s="2"/>
      <c r="BG8" s="2"/>
      <c r="BH8" s="2"/>
      <c r="BI8" s="2"/>
      <c r="BJ8" s="2"/>
      <c r="BK8" s="2"/>
      <c r="BL8" s="2"/>
      <c r="BM8" s="2"/>
      <c r="BN8" s="2"/>
      <c r="BO8" s="2"/>
      <c r="BP8" s="2"/>
      <c r="BQ8" s="2"/>
      <c r="BR8" s="2"/>
      <c r="BS8" s="2"/>
      <c r="BT8" s="2"/>
      <c r="BU8" s="2"/>
      <c r="BV8" s="2" t="s">
        <v>115</v>
      </c>
      <c r="BW8" s="2">
        <v>1</v>
      </c>
      <c r="BX8" s="2">
        <v>75</v>
      </c>
      <c r="BY8" s="2"/>
      <c r="BZ8" s="2" t="s">
        <v>114</v>
      </c>
      <c r="CA8" s="2"/>
      <c r="CB8" s="2"/>
      <c r="CC8" s="2"/>
      <c r="CD8" s="2" t="s">
        <v>115</v>
      </c>
      <c r="CE8" s="2">
        <v>3</v>
      </c>
      <c r="CF8" s="2">
        <v>247</v>
      </c>
      <c r="CG8" s="2"/>
      <c r="CH8" s="2" t="s">
        <v>114</v>
      </c>
      <c r="CI8" s="2"/>
      <c r="CJ8" s="2"/>
      <c r="CK8" s="2"/>
      <c r="CL8" s="2" t="s">
        <v>115</v>
      </c>
      <c r="CM8" s="2">
        <v>2</v>
      </c>
      <c r="CN8" s="2">
        <v>173</v>
      </c>
      <c r="CO8" s="2"/>
      <c r="CP8" s="2" t="s">
        <v>114</v>
      </c>
      <c r="CQ8" s="2"/>
      <c r="CR8" s="2"/>
      <c r="CS8" s="2"/>
      <c r="CT8" s="2"/>
      <c r="CU8" s="2"/>
      <c r="CV8" s="2"/>
      <c r="CW8" s="2"/>
      <c r="CX8" s="2"/>
      <c r="CY8" s="2"/>
      <c r="CZ8" s="2"/>
      <c r="DA8" s="2"/>
      <c r="DB8" s="2"/>
      <c r="DC8" s="2"/>
      <c r="DD8" s="2"/>
      <c r="DE8" s="2" t="s">
        <v>97</v>
      </c>
      <c r="DF8" s="2" t="s">
        <v>98</v>
      </c>
      <c r="DG8" s="2" t="s">
        <v>99</v>
      </c>
      <c r="DH8" s="2"/>
      <c r="DI8" s="2"/>
      <c r="DJ8" s="2" t="s">
        <v>102</v>
      </c>
      <c r="DK8" s="2" t="s">
        <v>103</v>
      </c>
      <c r="DL8" s="2" t="s">
        <v>104</v>
      </c>
      <c r="DM8" s="2"/>
      <c r="DN8" s="2"/>
      <c r="DO8" s="2" t="s">
        <v>107</v>
      </c>
      <c r="DP8" s="2"/>
      <c r="DQ8" s="2" t="s">
        <v>109</v>
      </c>
      <c r="DR8" s="2"/>
      <c r="DS8" s="2"/>
      <c r="DT8" s="2" t="s">
        <v>112</v>
      </c>
      <c r="DU8" s="2" t="s">
        <v>322</v>
      </c>
      <c r="DV8" s="2">
        <v>70</v>
      </c>
      <c r="DW8" s="2"/>
      <c r="DX8" s="73">
        <v>166053</v>
      </c>
      <c r="DY8" s="74">
        <v>608.4</v>
      </c>
      <c r="DZ8" s="74">
        <f t="shared" si="1"/>
        <v>272.93392504930966</v>
      </c>
      <c r="EA8" s="75">
        <f t="shared" si="2"/>
        <v>32.021052631578947</v>
      </c>
      <c r="EB8" s="75"/>
      <c r="EC8" s="73"/>
      <c r="ED8" s="73"/>
      <c r="EE8" s="73"/>
    </row>
    <row r="9" spans="1:135" ht="60" x14ac:dyDescent="0.25">
      <c r="A9" s="34" t="s">
        <v>405</v>
      </c>
      <c r="B9" s="2">
        <v>4</v>
      </c>
      <c r="C9" s="2">
        <v>1542</v>
      </c>
      <c r="D9" s="2">
        <v>23</v>
      </c>
      <c r="E9" s="45">
        <f t="shared" si="0"/>
        <v>67.043478260869563</v>
      </c>
      <c r="F9" s="2" t="s">
        <v>114</v>
      </c>
      <c r="G9" s="2"/>
      <c r="H9" s="2"/>
      <c r="I9" s="2"/>
      <c r="J9" s="2"/>
      <c r="K9" s="2"/>
      <c r="L9" s="2" t="s">
        <v>114</v>
      </c>
      <c r="M9" s="2"/>
      <c r="N9" s="2"/>
      <c r="O9" s="2"/>
      <c r="P9" s="2"/>
      <c r="Q9" s="2"/>
      <c r="R9" s="2" t="s">
        <v>114</v>
      </c>
      <c r="S9" s="2"/>
      <c r="T9" s="2"/>
      <c r="U9" s="2"/>
      <c r="V9" s="2"/>
      <c r="W9" s="2"/>
      <c r="X9" s="2" t="s">
        <v>115</v>
      </c>
      <c r="Y9" s="2">
        <v>3</v>
      </c>
      <c r="Z9" s="2">
        <v>30</v>
      </c>
      <c r="AA9" s="2" t="s">
        <v>136</v>
      </c>
      <c r="AB9" s="2"/>
      <c r="AC9" s="2"/>
      <c r="AD9" s="2" t="s">
        <v>114</v>
      </c>
      <c r="AE9" s="2"/>
      <c r="AF9" s="2"/>
      <c r="AG9" s="2"/>
      <c r="AH9" s="2"/>
      <c r="AI9" s="2"/>
      <c r="AJ9" s="2"/>
      <c r="AK9" s="2"/>
      <c r="AL9" s="2"/>
      <c r="AM9" s="2"/>
      <c r="AN9" s="2" t="s">
        <v>114</v>
      </c>
      <c r="AO9" s="2"/>
      <c r="AP9" s="2"/>
      <c r="AQ9" s="2"/>
      <c r="AR9" s="2"/>
      <c r="AS9" s="2"/>
      <c r="AT9" s="2"/>
      <c r="AU9" s="2"/>
      <c r="AV9" s="2"/>
      <c r="AW9" s="2"/>
      <c r="AX9" s="2"/>
      <c r="AY9" s="2"/>
      <c r="AZ9" s="2" t="s">
        <v>115</v>
      </c>
      <c r="BA9" s="2" t="s">
        <v>115</v>
      </c>
      <c r="BB9" s="2">
        <v>1</v>
      </c>
      <c r="BC9" s="2">
        <v>25</v>
      </c>
      <c r="BD9" s="2"/>
      <c r="BE9" s="2" t="s">
        <v>114</v>
      </c>
      <c r="BF9" s="2"/>
      <c r="BG9" s="2"/>
      <c r="BH9" s="2"/>
      <c r="BI9" s="2" t="s">
        <v>114</v>
      </c>
      <c r="BJ9" s="2"/>
      <c r="BK9" s="2"/>
      <c r="BL9" s="2"/>
      <c r="BM9" s="2" t="s">
        <v>114</v>
      </c>
      <c r="BN9" s="2"/>
      <c r="BO9" s="2"/>
      <c r="BP9" s="2"/>
      <c r="BQ9" s="2" t="s">
        <v>114</v>
      </c>
      <c r="BR9" s="2"/>
      <c r="BS9" s="2"/>
      <c r="BT9" s="2"/>
      <c r="BU9" s="2"/>
      <c r="BV9" s="2" t="s">
        <v>115</v>
      </c>
      <c r="BW9" s="2">
        <v>1</v>
      </c>
      <c r="BX9" s="2">
        <v>45</v>
      </c>
      <c r="BY9" s="2"/>
      <c r="BZ9" s="2" t="s">
        <v>115</v>
      </c>
      <c r="CA9" s="2">
        <v>1</v>
      </c>
      <c r="CB9" s="2">
        <v>15</v>
      </c>
      <c r="CC9" s="2"/>
      <c r="CD9" s="2" t="s">
        <v>114</v>
      </c>
      <c r="CE9" s="2"/>
      <c r="CF9" s="2"/>
      <c r="CG9" s="2"/>
      <c r="CH9" s="2" t="s">
        <v>114</v>
      </c>
      <c r="CI9" s="2"/>
      <c r="CJ9" s="2"/>
      <c r="CK9" s="2"/>
      <c r="CL9" s="2" t="s">
        <v>114</v>
      </c>
      <c r="CM9" s="2"/>
      <c r="CN9" s="2"/>
      <c r="CO9" s="2"/>
      <c r="CP9" s="2" t="s">
        <v>115</v>
      </c>
      <c r="CQ9" s="2" t="s">
        <v>406</v>
      </c>
      <c r="CR9" s="2">
        <v>1</v>
      </c>
      <c r="CS9" s="2">
        <v>15</v>
      </c>
      <c r="CT9" s="2"/>
      <c r="CU9" s="2" t="s">
        <v>114</v>
      </c>
      <c r="CV9" s="2"/>
      <c r="CW9" s="2"/>
      <c r="CX9" s="2"/>
      <c r="CY9" s="2"/>
      <c r="CZ9" s="2"/>
      <c r="DA9" s="2"/>
      <c r="DB9" s="2"/>
      <c r="DC9" s="2"/>
      <c r="DD9" s="2"/>
      <c r="DE9" s="2" t="s">
        <v>97</v>
      </c>
      <c r="DF9" s="2"/>
      <c r="DG9" s="2"/>
      <c r="DH9" s="2"/>
      <c r="DI9" s="2"/>
      <c r="DJ9" s="2" t="s">
        <v>102</v>
      </c>
      <c r="DK9" s="2"/>
      <c r="DL9" s="2" t="s">
        <v>104</v>
      </c>
      <c r="DM9" s="2"/>
      <c r="DN9" s="2"/>
      <c r="DO9" s="2" t="s">
        <v>107</v>
      </c>
      <c r="DP9" s="2"/>
      <c r="DQ9" s="2" t="s">
        <v>109</v>
      </c>
      <c r="DR9" s="2" t="s">
        <v>110</v>
      </c>
      <c r="DS9" s="2" t="s">
        <v>111</v>
      </c>
      <c r="DT9" s="2" t="s">
        <v>112</v>
      </c>
      <c r="DU9" s="2"/>
      <c r="DV9" s="2">
        <v>100</v>
      </c>
      <c r="DW9" s="2"/>
      <c r="DX9" s="73">
        <v>143786</v>
      </c>
      <c r="DY9" s="74">
        <v>778.6</v>
      </c>
      <c r="DZ9" s="74">
        <f t="shared" si="1"/>
        <v>184.67248908296943</v>
      </c>
      <c r="EA9" s="75">
        <f t="shared" si="2"/>
        <v>33.85217391304348</v>
      </c>
      <c r="EB9" s="75"/>
      <c r="EC9" s="73"/>
      <c r="ED9" s="73"/>
      <c r="EE9" s="2" t="s">
        <v>136</v>
      </c>
    </row>
    <row r="10" spans="1:135" ht="90.75" thickBot="1" x14ac:dyDescent="0.3">
      <c r="A10" s="34" t="s">
        <v>452</v>
      </c>
      <c r="B10" s="2">
        <v>4</v>
      </c>
      <c r="C10" s="2">
        <v>3418</v>
      </c>
      <c r="D10" s="2">
        <v>21</v>
      </c>
      <c r="E10" s="45">
        <f t="shared" si="0"/>
        <v>162.76190476190476</v>
      </c>
      <c r="F10" s="2" t="s">
        <v>115</v>
      </c>
      <c r="G10" s="2">
        <v>3</v>
      </c>
      <c r="H10" s="2">
        <v>250</v>
      </c>
      <c r="I10" s="2" t="s">
        <v>96</v>
      </c>
      <c r="J10" s="2" t="s">
        <v>470</v>
      </c>
      <c r="K10" s="2"/>
      <c r="L10" s="2" t="s">
        <v>115</v>
      </c>
      <c r="M10" s="2">
        <v>7</v>
      </c>
      <c r="N10" s="2">
        <v>185</v>
      </c>
      <c r="O10" s="2" t="s">
        <v>136</v>
      </c>
      <c r="P10" s="2"/>
      <c r="Q10" s="2"/>
      <c r="R10" s="2" t="s">
        <v>115</v>
      </c>
      <c r="S10" s="2">
        <v>3</v>
      </c>
      <c r="T10" s="2">
        <v>75</v>
      </c>
      <c r="U10" s="2" t="s">
        <v>96</v>
      </c>
      <c r="V10" s="2" t="s">
        <v>471</v>
      </c>
      <c r="W10" s="2"/>
      <c r="X10" s="2" t="s">
        <v>114</v>
      </c>
      <c r="Y10" s="2"/>
      <c r="Z10" s="2"/>
      <c r="AA10" s="2"/>
      <c r="AB10" s="2"/>
      <c r="AC10" s="2"/>
      <c r="AD10" s="2" t="s">
        <v>114</v>
      </c>
      <c r="AE10" s="2"/>
      <c r="AF10" s="2"/>
      <c r="AG10" s="2"/>
      <c r="AH10" s="2"/>
      <c r="AI10" s="2"/>
      <c r="AJ10" s="2"/>
      <c r="AK10" s="2"/>
      <c r="AL10" s="2"/>
      <c r="AM10" s="2"/>
      <c r="AN10" s="2" t="s">
        <v>114</v>
      </c>
      <c r="AO10" s="2"/>
      <c r="AP10" s="2"/>
      <c r="AQ10" s="2"/>
      <c r="AR10" s="2"/>
      <c r="AS10" s="2"/>
      <c r="AT10" s="2"/>
      <c r="AU10" s="2"/>
      <c r="AV10" s="2"/>
      <c r="AW10" s="2"/>
      <c r="AX10" s="2"/>
      <c r="AY10" s="2"/>
      <c r="AZ10" s="2" t="s">
        <v>115</v>
      </c>
      <c r="BA10" s="2" t="s">
        <v>115</v>
      </c>
      <c r="BB10" s="2">
        <v>2</v>
      </c>
      <c r="BC10" s="2">
        <v>25</v>
      </c>
      <c r="BD10" s="2"/>
      <c r="BE10" s="2" t="s">
        <v>115</v>
      </c>
      <c r="BF10" s="2">
        <v>1</v>
      </c>
      <c r="BG10" s="2">
        <v>15</v>
      </c>
      <c r="BH10" s="2"/>
      <c r="BI10" s="2" t="s">
        <v>115</v>
      </c>
      <c r="BJ10" s="2">
        <v>1</v>
      </c>
      <c r="BK10" s="2">
        <v>15</v>
      </c>
      <c r="BL10" s="2"/>
      <c r="BM10" s="2" t="s">
        <v>115</v>
      </c>
      <c r="BN10" s="2">
        <v>2</v>
      </c>
      <c r="BO10" s="2">
        <v>50</v>
      </c>
      <c r="BP10" s="2"/>
      <c r="BQ10" s="2" t="s">
        <v>114</v>
      </c>
      <c r="BR10" s="2"/>
      <c r="BS10" s="2"/>
      <c r="BT10" s="2"/>
      <c r="BU10" s="2"/>
      <c r="BV10" s="2" t="s">
        <v>114</v>
      </c>
      <c r="BW10" s="2"/>
      <c r="BX10" s="2"/>
      <c r="BY10" s="2"/>
      <c r="BZ10" s="2" t="s">
        <v>114</v>
      </c>
      <c r="CA10" s="2"/>
      <c r="CB10" s="2"/>
      <c r="CC10" s="2"/>
      <c r="CD10" s="2" t="s">
        <v>115</v>
      </c>
      <c r="CE10" s="2">
        <v>3</v>
      </c>
      <c r="CF10" s="2">
        <v>200</v>
      </c>
      <c r="CG10" s="2"/>
      <c r="CH10" s="2" t="s">
        <v>114</v>
      </c>
      <c r="CI10" s="2"/>
      <c r="CJ10" s="2"/>
      <c r="CK10" s="2"/>
      <c r="CL10" s="2" t="s">
        <v>114</v>
      </c>
      <c r="CM10" s="2"/>
      <c r="CN10" s="2"/>
      <c r="CO10" s="2"/>
      <c r="CP10" s="2" t="s">
        <v>114</v>
      </c>
      <c r="CQ10" s="2"/>
      <c r="CR10" s="2"/>
      <c r="CS10" s="2"/>
      <c r="CT10" s="2"/>
      <c r="CU10" s="2"/>
      <c r="CV10" s="2"/>
      <c r="CW10" s="2"/>
      <c r="CX10" s="2"/>
      <c r="CY10" s="2"/>
      <c r="CZ10" s="2"/>
      <c r="DA10" s="2"/>
      <c r="DB10" s="2"/>
      <c r="DC10" s="2"/>
      <c r="DD10" s="2"/>
      <c r="DE10" s="2" t="s">
        <v>97</v>
      </c>
      <c r="DF10" s="2" t="s">
        <v>98</v>
      </c>
      <c r="DG10" s="2"/>
      <c r="DH10" s="2"/>
      <c r="DI10" s="2"/>
      <c r="DJ10" s="2" t="s">
        <v>102</v>
      </c>
      <c r="DK10" s="2"/>
      <c r="DL10" s="2"/>
      <c r="DM10" s="2" t="s">
        <v>105</v>
      </c>
      <c r="DN10" s="2"/>
      <c r="DO10" s="2" t="s">
        <v>107</v>
      </c>
      <c r="DP10" s="2"/>
      <c r="DQ10" s="2"/>
      <c r="DR10" s="2"/>
      <c r="DS10" s="2"/>
      <c r="DT10" s="2" t="s">
        <v>112</v>
      </c>
      <c r="DU10" s="2"/>
      <c r="DV10" s="2">
        <v>75</v>
      </c>
      <c r="DW10" s="2"/>
      <c r="DX10" s="73">
        <v>210232</v>
      </c>
      <c r="DY10" s="74">
        <v>857</v>
      </c>
      <c r="DZ10" s="74">
        <f t="shared" si="1"/>
        <v>245.31155192532088</v>
      </c>
      <c r="EA10" s="75">
        <f t="shared" si="2"/>
        <v>40.80952380952381</v>
      </c>
      <c r="EB10" s="75" t="s">
        <v>574</v>
      </c>
      <c r="EC10" s="2" t="s">
        <v>136</v>
      </c>
      <c r="ED10" s="2" t="s">
        <v>519</v>
      </c>
      <c r="EE10" s="73"/>
    </row>
    <row r="11" spans="1:135" x14ac:dyDescent="0.25">
      <c r="A11" s="14" t="s">
        <v>448</v>
      </c>
      <c r="B11" s="15"/>
      <c r="C11" s="16">
        <f>SUM(C2:C10)</f>
        <v>17412</v>
      </c>
      <c r="D11" s="16">
        <f>SUM(D2:D10)</f>
        <v>206</v>
      </c>
      <c r="E11" s="44">
        <f>SUM(E2:E10)</f>
        <v>827.72684477993403</v>
      </c>
      <c r="F11" s="16">
        <f>F15+F16</f>
        <v>9</v>
      </c>
      <c r="G11" s="16">
        <f>SUM(G2:G10)</f>
        <v>13</v>
      </c>
      <c r="H11" s="16">
        <f>SUM(H2:H10)</f>
        <v>730</v>
      </c>
      <c r="I11" s="15"/>
      <c r="J11" s="15"/>
      <c r="K11" s="15"/>
      <c r="L11" s="15">
        <f>L15+L16</f>
        <v>9</v>
      </c>
      <c r="M11" s="15">
        <f>SUM(M2:M10)</f>
        <v>14</v>
      </c>
      <c r="N11" s="15">
        <f>SUM(N2:N10)</f>
        <v>317</v>
      </c>
      <c r="O11" s="15"/>
      <c r="P11" s="15"/>
      <c r="Q11" s="15"/>
      <c r="R11" s="15">
        <f>R15+R16</f>
        <v>9</v>
      </c>
      <c r="S11" s="16">
        <f>SUM(S2:S10)</f>
        <v>15</v>
      </c>
      <c r="T11" s="16">
        <f>SUM(T2:T10)</f>
        <v>270</v>
      </c>
      <c r="U11" s="15"/>
      <c r="V11" s="15"/>
      <c r="W11" s="15"/>
      <c r="X11" s="15">
        <f>X15+X16</f>
        <v>9</v>
      </c>
      <c r="Y11" s="16">
        <f>SUM(Y2:Y10)</f>
        <v>5</v>
      </c>
      <c r="Z11" s="16">
        <f>SUM(Z2:Z10)</f>
        <v>88</v>
      </c>
      <c r="AA11" s="15"/>
      <c r="AB11" s="15"/>
      <c r="AC11" s="15"/>
      <c r="AD11" s="15">
        <f>AD15+AD16</f>
        <v>9</v>
      </c>
      <c r="AE11" s="16">
        <f>SUM(AE2:AE10)</f>
        <v>16</v>
      </c>
      <c r="AF11" s="16">
        <f>SUM(AF2:AF10)</f>
        <v>118</v>
      </c>
      <c r="AG11" s="15"/>
      <c r="AH11" s="15"/>
      <c r="AI11" s="15"/>
      <c r="AJ11" s="15"/>
      <c r="AK11" s="15"/>
      <c r="AL11" s="15"/>
      <c r="AM11" s="15"/>
      <c r="AN11" s="15">
        <f>AN15+AN16</f>
        <v>9</v>
      </c>
      <c r="AO11" s="16">
        <f>SUM(AO2:AO10)</f>
        <v>56</v>
      </c>
      <c r="AP11" s="16">
        <f>SUM(AP2:AP10)</f>
        <v>414</v>
      </c>
      <c r="AQ11" s="15"/>
      <c r="AR11" s="15"/>
      <c r="AS11" s="15"/>
      <c r="AT11" s="15"/>
      <c r="AU11" s="15"/>
      <c r="AV11" s="15"/>
      <c r="AW11" s="15"/>
      <c r="AX11" s="15"/>
      <c r="AY11" s="15"/>
      <c r="AZ11" s="15">
        <f>AZ15+AZ16</f>
        <v>9</v>
      </c>
      <c r="BA11" s="15">
        <f>BA15+BA16</f>
        <v>8</v>
      </c>
      <c r="BB11" s="16">
        <f>SUM(BB2:BB10)</f>
        <v>9</v>
      </c>
      <c r="BC11" s="16">
        <f>SUM(BC2:BC10)</f>
        <v>154</v>
      </c>
      <c r="BD11" s="15"/>
      <c r="BE11" s="15">
        <f>BE15+BE16</f>
        <v>8</v>
      </c>
      <c r="BF11" s="16">
        <f>SUM(BF2:BF10)</f>
        <v>34</v>
      </c>
      <c r="BG11" s="16">
        <f>SUM(BG2:BG10)</f>
        <v>88</v>
      </c>
      <c r="BH11" s="15"/>
      <c r="BI11" s="15">
        <f>BI15+BI16</f>
        <v>8</v>
      </c>
      <c r="BJ11" s="16">
        <f>SUM(BJ2:BJ10)</f>
        <v>7</v>
      </c>
      <c r="BK11" s="16">
        <f>SUM(BK2:BK10)</f>
        <v>99</v>
      </c>
      <c r="BL11" s="15"/>
      <c r="BM11" s="15">
        <f>BM15+BM16</f>
        <v>8</v>
      </c>
      <c r="BN11" s="16">
        <f>SUM(BN2:BN10)</f>
        <v>4</v>
      </c>
      <c r="BO11" s="16">
        <f>SUM(BO2:BO10)</f>
        <v>82</v>
      </c>
      <c r="BP11" s="15"/>
      <c r="BQ11" s="15">
        <f>BQ15+BQ16</f>
        <v>8</v>
      </c>
      <c r="BR11" s="15"/>
      <c r="BS11" s="15"/>
      <c r="BT11" s="15"/>
      <c r="BU11" s="15"/>
      <c r="BV11" s="15">
        <f>BV15+BV16</f>
        <v>9</v>
      </c>
      <c r="BW11" s="16">
        <f>SUM(BW2:BW10)</f>
        <v>8</v>
      </c>
      <c r="BX11" s="16">
        <f>SUM(BX2:BX10)</f>
        <v>394</v>
      </c>
      <c r="BY11" s="15"/>
      <c r="BZ11" s="15">
        <f>BZ15+BZ16</f>
        <v>9</v>
      </c>
      <c r="CA11" s="16">
        <f>SUM(CA2:CA10)</f>
        <v>3</v>
      </c>
      <c r="CB11" s="16">
        <f>SUM(CB2:CB10)</f>
        <v>82</v>
      </c>
      <c r="CC11" s="15"/>
      <c r="CD11" s="15">
        <f>CD15+CD16</f>
        <v>9</v>
      </c>
      <c r="CE11" s="16">
        <f>SUM(CE2:CE10)</f>
        <v>15</v>
      </c>
      <c r="CF11" s="16">
        <f>SUM(CF2:CF10)</f>
        <v>767</v>
      </c>
      <c r="CG11" s="15"/>
      <c r="CH11" s="15">
        <f>CH15+CH16</f>
        <v>9</v>
      </c>
      <c r="CI11" s="16">
        <f>SUM(CI2:CI10)</f>
        <v>1</v>
      </c>
      <c r="CJ11" s="16">
        <f>SUM(CJ2:CJ10)</f>
        <v>40</v>
      </c>
      <c r="CK11" s="15"/>
      <c r="CL11" s="15">
        <f>CL15+CL16</f>
        <v>9</v>
      </c>
      <c r="CM11" s="16">
        <f>SUM(CM2:CM10)</f>
        <v>4</v>
      </c>
      <c r="CN11" s="16">
        <f>SUM(CN2:CN10)</f>
        <v>272</v>
      </c>
      <c r="CO11" s="15"/>
      <c r="CP11" s="15">
        <f>CP15+CP16</f>
        <v>9</v>
      </c>
      <c r="CQ11" s="15"/>
      <c r="CR11" s="16">
        <f>SUM(CR2:CR10)</f>
        <v>6</v>
      </c>
      <c r="CS11" s="16">
        <f>SUM(CS2:CS10)</f>
        <v>488</v>
      </c>
      <c r="CT11" s="15"/>
      <c r="CU11" s="15">
        <f>CU15+CU16</f>
        <v>4</v>
      </c>
      <c r="CV11" s="15"/>
      <c r="CW11" s="16">
        <f>SUM(CW2:CW10)</f>
        <v>1</v>
      </c>
      <c r="CX11" s="16">
        <f>SUM(CX2:CX10)</f>
        <v>12</v>
      </c>
      <c r="CY11" s="15"/>
      <c r="CZ11" s="15">
        <f>CZ15+CZ16</f>
        <v>1</v>
      </c>
      <c r="DA11" s="15"/>
      <c r="DB11" s="16">
        <f>SUM(DB2:DB10)</f>
        <v>1</v>
      </c>
      <c r="DC11" s="16">
        <f>SUM(DC2:DC10)</f>
        <v>331</v>
      </c>
      <c r="DD11" s="15"/>
      <c r="DE11" s="15"/>
      <c r="DF11" s="15"/>
      <c r="DG11" s="15"/>
      <c r="DH11" s="15"/>
      <c r="DI11" s="15"/>
      <c r="DJ11" s="15"/>
      <c r="DK11" s="15"/>
      <c r="DL11" s="15"/>
      <c r="DM11" s="15"/>
      <c r="DN11" s="15"/>
      <c r="DO11" s="15"/>
      <c r="DP11" s="15"/>
      <c r="DQ11" s="15"/>
      <c r="DR11" s="15"/>
      <c r="DS11" s="15"/>
      <c r="DT11" s="15"/>
      <c r="DU11" s="15"/>
      <c r="DV11" s="16">
        <f>SUM(DV2:DV10)</f>
        <v>675</v>
      </c>
      <c r="DW11" s="17"/>
    </row>
    <row r="12" spans="1:135" x14ac:dyDescent="0.25">
      <c r="A12" s="18" t="s">
        <v>449</v>
      </c>
      <c r="B12" s="5"/>
      <c r="C12" s="6">
        <f>AVERAGE(C2:C10)</f>
        <v>1934.6666666666667</v>
      </c>
      <c r="D12" s="6">
        <f>AVERAGE(D2:D10)</f>
        <v>22.888888888888889</v>
      </c>
      <c r="E12" s="6">
        <f>AVERAGE(E2:E10)</f>
        <v>91.969649419992663</v>
      </c>
      <c r="F12" s="6"/>
      <c r="G12" s="6">
        <f>AVERAGE(G2:G10)</f>
        <v>3.25</v>
      </c>
      <c r="H12" s="6">
        <f>AVERAGE(H2:H10)</f>
        <v>182.5</v>
      </c>
      <c r="I12" s="5"/>
      <c r="J12" s="5"/>
      <c r="K12" s="5"/>
      <c r="L12" s="5"/>
      <c r="M12" s="6">
        <f>AVERAGE(M2:M10)</f>
        <v>3.5</v>
      </c>
      <c r="N12" s="6">
        <f>AVERAGE(N2:N10)</f>
        <v>79.25</v>
      </c>
      <c r="O12" s="5"/>
      <c r="P12" s="5"/>
      <c r="Q12" s="5"/>
      <c r="R12" s="5"/>
      <c r="S12" s="6">
        <f>AVERAGE(S2:S10)</f>
        <v>3</v>
      </c>
      <c r="T12" s="6">
        <f>AVERAGE(T2:T10)</f>
        <v>54</v>
      </c>
      <c r="U12" s="5"/>
      <c r="V12" s="5"/>
      <c r="W12" s="5"/>
      <c r="X12" s="5"/>
      <c r="Y12" s="6">
        <f>AVERAGE(Y2:Y10)</f>
        <v>2.5</v>
      </c>
      <c r="Z12" s="6">
        <f>AVERAGE(Z2:Z10)</f>
        <v>44</v>
      </c>
      <c r="AA12" s="5"/>
      <c r="AB12" s="5"/>
      <c r="AC12" s="5"/>
      <c r="AD12" s="5"/>
      <c r="AE12" s="6">
        <f>AVERAGE(AE2:AE10)</f>
        <v>8</v>
      </c>
      <c r="AF12" s="6">
        <f>AVERAGE(AF2:AF10)</f>
        <v>59</v>
      </c>
      <c r="AG12" s="5"/>
      <c r="AH12" s="5"/>
      <c r="AI12" s="5"/>
      <c r="AJ12" s="5"/>
      <c r="AK12" s="5"/>
      <c r="AL12" s="5"/>
      <c r="AM12" s="5"/>
      <c r="AN12" s="5"/>
      <c r="AO12" s="6">
        <f>AVERAGE(AO2:AO10)</f>
        <v>11.2</v>
      </c>
      <c r="AP12" s="6">
        <f>AVERAGE(AP2:AP10)</f>
        <v>82.8</v>
      </c>
      <c r="AQ12" s="5"/>
      <c r="AR12" s="5"/>
      <c r="AS12" s="5"/>
      <c r="AT12" s="5"/>
      <c r="AU12" s="5"/>
      <c r="AV12" s="5"/>
      <c r="AW12" s="5"/>
      <c r="AX12" s="5"/>
      <c r="AY12" s="5"/>
      <c r="AZ12" s="5"/>
      <c r="BA12" s="5"/>
      <c r="BB12" s="6">
        <f>AVERAGE(BB2:BB10)</f>
        <v>1.5</v>
      </c>
      <c r="BC12" s="6">
        <f>AVERAGE(BC2:BC10)</f>
        <v>25.666666666666668</v>
      </c>
      <c r="BD12" s="5"/>
      <c r="BE12" s="5"/>
      <c r="BF12" s="6">
        <f>AVERAGE(BF2:BF10)</f>
        <v>6.8</v>
      </c>
      <c r="BG12" s="6">
        <f>AVERAGE(BG2:BG10)</f>
        <v>17.600000000000001</v>
      </c>
      <c r="BH12" s="5"/>
      <c r="BI12" s="5"/>
      <c r="BJ12" s="6">
        <f>AVERAGE(BJ2:BJ10)</f>
        <v>1.1666666666666667</v>
      </c>
      <c r="BK12" s="6">
        <f>AVERAGE(BK2:BK10)</f>
        <v>16.5</v>
      </c>
      <c r="BL12" s="5"/>
      <c r="BM12" s="5"/>
      <c r="BN12" s="6">
        <f>AVERAGE(BN2:BN10)</f>
        <v>2</v>
      </c>
      <c r="BO12" s="6">
        <f>AVERAGE(BO2:BO10)</f>
        <v>41</v>
      </c>
      <c r="BP12" s="5"/>
      <c r="BQ12" s="5"/>
      <c r="BR12" s="5"/>
      <c r="BS12" s="5"/>
      <c r="BT12" s="5"/>
      <c r="BU12" s="5"/>
      <c r="BV12" s="5"/>
      <c r="BW12" s="6">
        <f>AVERAGE(BW2:BW10)</f>
        <v>1</v>
      </c>
      <c r="BX12" s="6">
        <f>AVERAGE(BX2:BX10)</f>
        <v>49.25</v>
      </c>
      <c r="BY12" s="5"/>
      <c r="BZ12" s="5"/>
      <c r="CA12" s="6">
        <f>AVERAGE(CA2:CA10)</f>
        <v>1</v>
      </c>
      <c r="CB12" s="6">
        <f>AVERAGE(CB2:CB10)</f>
        <v>27.333333333333332</v>
      </c>
      <c r="CC12" s="5"/>
      <c r="CD12" s="5"/>
      <c r="CE12" s="6">
        <f>AVERAGE(CE2:CE10)</f>
        <v>3</v>
      </c>
      <c r="CF12" s="6">
        <f>AVERAGE(CF2:CF11)</f>
        <v>255.66666666666666</v>
      </c>
      <c r="CG12" s="5"/>
      <c r="CH12" s="5"/>
      <c r="CI12" s="6">
        <f>AVERAGE(CI2:CI10)</f>
        <v>1</v>
      </c>
      <c r="CJ12" s="6">
        <f>AVERAGE(CJ2:CJ10)</f>
        <v>40</v>
      </c>
      <c r="CK12" s="5"/>
      <c r="CL12" s="5"/>
      <c r="CM12" s="6">
        <f>AVERAGE(CM2:CM10)</f>
        <v>1.3333333333333333</v>
      </c>
      <c r="CN12" s="6">
        <f>AVERAGE(CN2:CN10)</f>
        <v>90.666666666666671</v>
      </c>
      <c r="CO12" s="5"/>
      <c r="CP12" s="5"/>
      <c r="CQ12" s="5"/>
      <c r="CR12" s="6">
        <f>AVERAGE(CR2:CR10)</f>
        <v>1.5</v>
      </c>
      <c r="CS12" s="6">
        <f>AVERAGE(CS2:CS10)</f>
        <v>122</v>
      </c>
      <c r="CT12" s="5"/>
      <c r="CU12" s="5"/>
      <c r="CV12" s="5"/>
      <c r="CW12" s="6">
        <f>AVERAGE(CW2:CW10)</f>
        <v>1</v>
      </c>
      <c r="CX12" s="6">
        <f>AVERAGE(CX2:CX10)</f>
        <v>12</v>
      </c>
      <c r="CY12" s="5"/>
      <c r="CZ12" s="5"/>
      <c r="DA12" s="5"/>
      <c r="DB12" s="6">
        <f>AVERAGE(DB2:DB10)</f>
        <v>1</v>
      </c>
      <c r="DC12" s="6">
        <f>AVERAGE(DC2:DC10)</f>
        <v>331</v>
      </c>
      <c r="DD12" s="5"/>
      <c r="DE12" s="5"/>
      <c r="DF12" s="5"/>
      <c r="DG12" s="5"/>
      <c r="DH12" s="5"/>
      <c r="DI12" s="5"/>
      <c r="DJ12" s="5"/>
      <c r="DK12" s="5"/>
      <c r="DL12" s="5"/>
      <c r="DM12" s="5"/>
      <c r="DN12" s="5"/>
      <c r="DO12" s="5"/>
      <c r="DP12" s="5"/>
      <c r="DQ12" s="5"/>
      <c r="DR12" s="5"/>
      <c r="DS12" s="5"/>
      <c r="DT12" s="5"/>
      <c r="DU12" s="5"/>
      <c r="DV12" s="6">
        <f>AVERAGE(DV2:DV10)</f>
        <v>75</v>
      </c>
      <c r="DW12" s="19"/>
    </row>
    <row r="13" spans="1:135" x14ac:dyDescent="0.25">
      <c r="A13" s="20" t="s">
        <v>457</v>
      </c>
      <c r="B13" s="7"/>
      <c r="C13" s="7">
        <f>MIN(C2:C10)</f>
        <v>1470</v>
      </c>
      <c r="D13" s="7">
        <f>MIN(D2:D10)</f>
        <v>15</v>
      </c>
      <c r="E13" s="47">
        <f>MIN(E2:E10)</f>
        <v>39</v>
      </c>
      <c r="F13" s="7"/>
      <c r="G13" s="7">
        <f>MIN(G2:G10)</f>
        <v>3</v>
      </c>
      <c r="H13" s="7">
        <f>MIN(H2:H10)</f>
        <v>95</v>
      </c>
      <c r="I13" s="7"/>
      <c r="J13" s="7"/>
      <c r="K13" s="7"/>
      <c r="L13" s="7"/>
      <c r="M13" s="7">
        <f>MIN(M2:M10)</f>
        <v>0</v>
      </c>
      <c r="N13" s="7">
        <f>MIN(N2:N10)</f>
        <v>0</v>
      </c>
      <c r="O13" s="7"/>
      <c r="P13" s="7"/>
      <c r="Q13" s="7"/>
      <c r="R13" s="7"/>
      <c r="S13" s="7">
        <f>MIN(S2:S10)</f>
        <v>2</v>
      </c>
      <c r="T13" s="7">
        <f>MIN(T2:T10)</f>
        <v>25</v>
      </c>
      <c r="U13" s="7"/>
      <c r="V13" s="7"/>
      <c r="W13" s="7"/>
      <c r="X13" s="7"/>
      <c r="Y13" s="7">
        <f>MIN(Y2:Y10)</f>
        <v>2</v>
      </c>
      <c r="Z13" s="7">
        <f>MIN(Z2:Z10)</f>
        <v>30</v>
      </c>
      <c r="AA13" s="7"/>
      <c r="AB13" s="7"/>
      <c r="AC13" s="7"/>
      <c r="AD13" s="7"/>
      <c r="AE13" s="7">
        <f>MIN(AE2:AE10)</f>
        <v>7</v>
      </c>
      <c r="AF13" s="7">
        <f>MIN(AF2:AF10)</f>
        <v>45</v>
      </c>
      <c r="AG13" s="7"/>
      <c r="AH13" s="7"/>
      <c r="AI13" s="7"/>
      <c r="AJ13" s="7"/>
      <c r="AK13" s="7"/>
      <c r="AL13" s="7"/>
      <c r="AM13" s="7"/>
      <c r="AN13" s="7"/>
      <c r="AO13" s="7">
        <f>MIN(AO2:AO10)</f>
        <v>7</v>
      </c>
      <c r="AP13" s="7">
        <f>MIN(AP2:AP10)</f>
        <v>50</v>
      </c>
      <c r="AQ13" s="7"/>
      <c r="AR13" s="7"/>
      <c r="AS13" s="7"/>
      <c r="AT13" s="7"/>
      <c r="AU13" s="7"/>
      <c r="AV13" s="7"/>
      <c r="AW13" s="7"/>
      <c r="AX13" s="7"/>
      <c r="AY13" s="7"/>
      <c r="AZ13" s="7"/>
      <c r="BA13" s="7"/>
      <c r="BB13" s="7">
        <f>MIN(BB2:BB10)</f>
        <v>1</v>
      </c>
      <c r="BC13" s="7">
        <f>MIN(BC2:BC10)</f>
        <v>14</v>
      </c>
      <c r="BD13" s="7"/>
      <c r="BE13" s="7"/>
      <c r="BF13" s="7">
        <f>MIN(BF2:BF10)</f>
        <v>1</v>
      </c>
      <c r="BG13" s="7">
        <f>MIN(BG2:BG10)</f>
        <v>6</v>
      </c>
      <c r="BH13" s="7"/>
      <c r="BI13" s="7"/>
      <c r="BJ13" s="7">
        <f>MIN(BJ2:BJ10)</f>
        <v>1</v>
      </c>
      <c r="BK13" s="7">
        <f>MIN(BK2:BK10)</f>
        <v>1</v>
      </c>
      <c r="BL13" s="7"/>
      <c r="BM13" s="7"/>
      <c r="BN13" s="7">
        <f>MIN(BN2:BN10)</f>
        <v>2</v>
      </c>
      <c r="BO13" s="7">
        <f>MIN(BO2:BO10)</f>
        <v>32</v>
      </c>
      <c r="BP13" s="7"/>
      <c r="BQ13" s="7"/>
      <c r="BR13" s="7"/>
      <c r="BS13" s="7"/>
      <c r="BT13" s="7"/>
      <c r="BU13" s="7"/>
      <c r="BV13" s="7"/>
      <c r="BW13" s="7">
        <f>MIN(BW2:BW10)</f>
        <v>1</v>
      </c>
      <c r="BX13" s="7">
        <f>MIN(BX2:BX10)</f>
        <v>25</v>
      </c>
      <c r="BY13" s="7"/>
      <c r="BZ13" s="7"/>
      <c r="CA13" s="7">
        <f>MIN(CA2:CA10)</f>
        <v>1</v>
      </c>
      <c r="CB13" s="7">
        <f>MIN(CB2:CB10)</f>
        <v>11</v>
      </c>
      <c r="CC13" s="7"/>
      <c r="CD13" s="7"/>
      <c r="CE13" s="7">
        <f>MIN(CE2:CE10)</f>
        <v>2</v>
      </c>
      <c r="CF13" s="7">
        <f>MIN(CF2:CF10)</f>
        <v>50</v>
      </c>
      <c r="CG13" s="7"/>
      <c r="CH13" s="7"/>
      <c r="CI13" s="7">
        <f>MIN(CI2:CI10)</f>
        <v>1</v>
      </c>
      <c r="CJ13" s="7">
        <f>MIN(CJ2:CJ10)</f>
        <v>40</v>
      </c>
      <c r="CK13" s="7"/>
      <c r="CL13" s="7"/>
      <c r="CM13" s="7">
        <f>MIN(CM2:CM10)</f>
        <v>1</v>
      </c>
      <c r="CN13" s="7">
        <f>MIN(CN2:CN10)</f>
        <v>48</v>
      </c>
      <c r="CO13" s="7"/>
      <c r="CP13" s="7"/>
      <c r="CQ13" s="7"/>
      <c r="CR13" s="7">
        <f>MIN(CR2:CR10)</f>
        <v>1</v>
      </c>
      <c r="CS13" s="7">
        <f>MIN(CS2:CS10)</f>
        <v>15</v>
      </c>
      <c r="CT13" s="7"/>
      <c r="CU13" s="7"/>
      <c r="CV13" s="7"/>
      <c r="CW13" s="7">
        <f>MIN(CW2:CW10)</f>
        <v>1</v>
      </c>
      <c r="CX13" s="7">
        <f>MIN(CX2:CX10)</f>
        <v>12</v>
      </c>
      <c r="CY13" s="7"/>
      <c r="CZ13" s="7"/>
      <c r="DA13" s="7"/>
      <c r="DB13" s="7">
        <f>MIN(DB2:DB10)</f>
        <v>1</v>
      </c>
      <c r="DC13" s="7">
        <f>MIN(DC2:DC10)</f>
        <v>331</v>
      </c>
      <c r="DD13" s="7"/>
      <c r="DE13" s="7"/>
      <c r="DF13" s="7"/>
      <c r="DG13" s="7"/>
      <c r="DH13" s="7"/>
      <c r="DI13" s="7"/>
      <c r="DJ13" s="7"/>
      <c r="DK13" s="7"/>
      <c r="DL13" s="7"/>
      <c r="DM13" s="7"/>
      <c r="DN13" s="7"/>
      <c r="DO13" s="7"/>
      <c r="DP13" s="7"/>
      <c r="DQ13" s="7"/>
      <c r="DR13" s="7"/>
      <c r="DS13" s="7"/>
      <c r="DT13" s="7"/>
      <c r="DU13" s="7"/>
      <c r="DV13" s="7">
        <f>MIN(DV2:DV10)</f>
        <v>50</v>
      </c>
      <c r="DW13" s="21"/>
    </row>
    <row r="14" spans="1:135" x14ac:dyDescent="0.25">
      <c r="A14" s="22" t="s">
        <v>458</v>
      </c>
      <c r="B14" s="8"/>
      <c r="C14" s="8">
        <f>LARGE(C2:C10,1)</f>
        <v>3418</v>
      </c>
      <c r="D14" s="8">
        <f>LARGE(D2:D10,1)</f>
        <v>45</v>
      </c>
      <c r="E14" s="48">
        <f>LARGE(E2:E10,1)</f>
        <v>162.76190476190476</v>
      </c>
      <c r="F14" s="8"/>
      <c r="G14" s="8">
        <f>LARGE(G2:G10,1)</f>
        <v>4</v>
      </c>
      <c r="H14" s="8">
        <f>LARGE(H2:H10,1)</f>
        <v>250</v>
      </c>
      <c r="I14" s="8"/>
      <c r="J14" s="8"/>
      <c r="K14" s="8"/>
      <c r="L14" s="8"/>
      <c r="M14" s="8">
        <f>LARGE(M2:M10,1)</f>
        <v>7</v>
      </c>
      <c r="N14" s="8">
        <f>LARGE(N2:N10,1)</f>
        <v>185</v>
      </c>
      <c r="O14" s="8"/>
      <c r="P14" s="8"/>
      <c r="Q14" s="8"/>
      <c r="R14" s="8"/>
      <c r="S14" s="8">
        <f>LARGE(S2:S10,1)</f>
        <v>5</v>
      </c>
      <c r="T14" s="8">
        <f>LARGE(T2:T10,1)</f>
        <v>75</v>
      </c>
      <c r="U14" s="8"/>
      <c r="V14" s="8"/>
      <c r="W14" s="8"/>
      <c r="X14" s="8"/>
      <c r="Y14" s="8">
        <f>LARGE(Y2:Y10,1)</f>
        <v>3</v>
      </c>
      <c r="Z14" s="8">
        <f>LARGE(Z2:Z10,1)</f>
        <v>58</v>
      </c>
      <c r="AA14" s="8"/>
      <c r="AB14" s="8"/>
      <c r="AC14" s="8"/>
      <c r="AD14" s="8"/>
      <c r="AE14" s="8">
        <f>LARGE(AE2:AE10,1)</f>
        <v>9</v>
      </c>
      <c r="AF14" s="8">
        <f>LARGE(AF2:AF10,1)</f>
        <v>73</v>
      </c>
      <c r="AG14" s="8"/>
      <c r="AH14" s="8"/>
      <c r="AI14" s="8"/>
      <c r="AJ14" s="8"/>
      <c r="AK14" s="8"/>
      <c r="AL14" s="8"/>
      <c r="AM14" s="8"/>
      <c r="AN14" s="8"/>
      <c r="AO14" s="8">
        <f>LARGE(AO2:AO10,1)</f>
        <v>15</v>
      </c>
      <c r="AP14" s="8">
        <f>LARGE(AP2:AP10,1)</f>
        <v>180</v>
      </c>
      <c r="AQ14" s="8"/>
      <c r="AR14" s="8"/>
      <c r="AS14" s="8"/>
      <c r="AT14" s="8"/>
      <c r="AU14" s="8"/>
      <c r="AV14" s="8"/>
      <c r="AW14" s="8"/>
      <c r="AX14" s="8"/>
      <c r="AY14" s="8"/>
      <c r="AZ14" s="8"/>
      <c r="BA14" s="8"/>
      <c r="BB14" s="8">
        <f>LARGE(BB2:BB10,1)</f>
        <v>2</v>
      </c>
      <c r="BC14" s="8">
        <f>LARGE(BC2:BC10,1)</f>
        <v>35</v>
      </c>
      <c r="BD14" s="8"/>
      <c r="BE14" s="8"/>
      <c r="BF14" s="8">
        <f>LARGE(BF2:BF10,1)</f>
        <v>30</v>
      </c>
      <c r="BG14" s="8">
        <f>LARGE(BG2:BG10,1)</f>
        <v>30</v>
      </c>
      <c r="BH14" s="8"/>
      <c r="BI14" s="8"/>
      <c r="BJ14" s="8">
        <f>LARGE(BJ2:BJ10,1)</f>
        <v>2</v>
      </c>
      <c r="BK14" s="8">
        <f>LARGE(BK2:BK10,1)</f>
        <v>30</v>
      </c>
      <c r="BL14" s="8"/>
      <c r="BM14" s="8"/>
      <c r="BN14" s="8">
        <f>LARGE(BN2:BN10,1)</f>
        <v>2</v>
      </c>
      <c r="BO14" s="8">
        <f>LARGE(BO2:BO10,1)</f>
        <v>50</v>
      </c>
      <c r="BP14" s="8"/>
      <c r="BQ14" s="8"/>
      <c r="BR14" s="8"/>
      <c r="BS14" s="8"/>
      <c r="BT14" s="8"/>
      <c r="BU14" s="8"/>
      <c r="BV14" s="8"/>
      <c r="BW14" s="8">
        <f>LARGE(BW2:BW10,1)</f>
        <v>1</v>
      </c>
      <c r="BX14" s="8">
        <f>LARGE(BX2:BX10,1)</f>
        <v>75</v>
      </c>
      <c r="BY14" s="8"/>
      <c r="BZ14" s="8"/>
      <c r="CA14" s="8">
        <f>LARGE(CA2:CA10,1)</f>
        <v>1</v>
      </c>
      <c r="CB14" s="8">
        <f>LARGE(CB2:CB10,1)</f>
        <v>56</v>
      </c>
      <c r="CC14" s="8"/>
      <c r="CD14" s="8"/>
      <c r="CE14" s="8">
        <f>LARGE(CE2:CE10,1)</f>
        <v>5</v>
      </c>
      <c r="CF14" s="8">
        <f>LARGE(CF2:CF10,1)</f>
        <v>247</v>
      </c>
      <c r="CG14" s="8"/>
      <c r="CH14" s="8"/>
      <c r="CI14" s="8">
        <f>LARGE(CI2:CI10,1)</f>
        <v>1</v>
      </c>
      <c r="CJ14" s="8">
        <f>LARGE(CJ2:CJ10,1)</f>
        <v>40</v>
      </c>
      <c r="CK14" s="8"/>
      <c r="CL14" s="8"/>
      <c r="CM14" s="8">
        <f>LARGE(CM2:CM10,1)</f>
        <v>2</v>
      </c>
      <c r="CN14" s="8">
        <f>LARGE(CN2:CN10,1)</f>
        <v>173</v>
      </c>
      <c r="CO14" s="8"/>
      <c r="CP14" s="8"/>
      <c r="CQ14" s="8"/>
      <c r="CR14" s="8">
        <f>LARGE(CR2:CR10,1)</f>
        <v>3</v>
      </c>
      <c r="CS14" s="8">
        <f>LARGE(CS2:CS10,1)</f>
        <v>275</v>
      </c>
      <c r="CT14" s="8"/>
      <c r="CU14" s="8"/>
      <c r="CV14" s="8"/>
      <c r="CW14" s="8">
        <f>LARGE(CW2:CW10,1)</f>
        <v>1</v>
      </c>
      <c r="CX14" s="8">
        <f>LARGE(CX2:CX10,1)</f>
        <v>12</v>
      </c>
      <c r="CY14" s="8"/>
      <c r="CZ14" s="8"/>
      <c r="DA14" s="8"/>
      <c r="DB14" s="8">
        <f>LARGE(DB2:DB10,1)</f>
        <v>1</v>
      </c>
      <c r="DC14" s="8">
        <f>LARGE(DC2:DC10,1)</f>
        <v>331</v>
      </c>
      <c r="DD14" s="8"/>
      <c r="DE14" s="8"/>
      <c r="DF14" s="8"/>
      <c r="DG14" s="8"/>
      <c r="DH14" s="8"/>
      <c r="DI14" s="8"/>
      <c r="DJ14" s="8"/>
      <c r="DK14" s="8"/>
      <c r="DL14" s="8"/>
      <c r="DM14" s="8"/>
      <c r="DN14" s="8"/>
      <c r="DO14" s="8"/>
      <c r="DP14" s="8"/>
      <c r="DQ14" s="8"/>
      <c r="DR14" s="8"/>
      <c r="DS14" s="8"/>
      <c r="DT14" s="8"/>
      <c r="DU14" s="8"/>
      <c r="DV14" s="8">
        <f>LARGE(DV2:DV10,1)</f>
        <v>100</v>
      </c>
      <c r="DW14" s="23"/>
    </row>
    <row r="15" spans="1:135" x14ac:dyDescent="0.25">
      <c r="A15" s="24" t="s">
        <v>459</v>
      </c>
      <c r="B15" s="9"/>
      <c r="C15" s="9"/>
      <c r="D15" s="9"/>
      <c r="E15" s="9"/>
      <c r="F15" s="9">
        <f>COUNTIF(F2:F10,"yes")</f>
        <v>4</v>
      </c>
      <c r="G15" s="9"/>
      <c r="H15" s="9"/>
      <c r="I15" s="9"/>
      <c r="J15" s="9"/>
      <c r="K15" s="9"/>
      <c r="L15" s="9">
        <f>COUNTIF(L2:L10,"yes")</f>
        <v>3</v>
      </c>
      <c r="M15" s="9"/>
      <c r="N15" s="9"/>
      <c r="O15" s="9"/>
      <c r="P15" s="9"/>
      <c r="Q15" s="9"/>
      <c r="R15" s="9">
        <f>COUNTIF(R2:R10,"yes")</f>
        <v>4</v>
      </c>
      <c r="S15" s="9"/>
      <c r="T15" s="9"/>
      <c r="U15" s="9"/>
      <c r="V15" s="9"/>
      <c r="W15" s="9"/>
      <c r="X15" s="9">
        <f>COUNTIF(X2:X10,"yes")</f>
        <v>2</v>
      </c>
      <c r="Y15" s="9"/>
      <c r="Z15" s="9"/>
      <c r="AA15" s="9"/>
      <c r="AB15" s="9"/>
      <c r="AC15" s="9"/>
      <c r="AD15" s="9">
        <f>COUNTIF(AD2:AD10,"yes")</f>
        <v>1</v>
      </c>
      <c r="AE15" s="9"/>
      <c r="AF15" s="9"/>
      <c r="AG15" s="9"/>
      <c r="AH15" s="9"/>
      <c r="AI15" s="9"/>
      <c r="AJ15" s="9"/>
      <c r="AK15" s="9"/>
      <c r="AL15" s="9"/>
      <c r="AM15" s="9"/>
      <c r="AN15" s="9">
        <f>COUNTIF(AN2:AN10,"yes")</f>
        <v>5</v>
      </c>
      <c r="AO15" s="9"/>
      <c r="AP15" s="9"/>
      <c r="AQ15" s="9"/>
      <c r="AR15" s="9"/>
      <c r="AS15" s="9"/>
      <c r="AT15" s="9"/>
      <c r="AU15" s="9"/>
      <c r="AV15" s="9"/>
      <c r="AW15" s="9"/>
      <c r="AX15" s="9"/>
      <c r="AY15" s="9"/>
      <c r="AZ15" s="9">
        <f>COUNTIF(AZ2:AZ10,"yes")</f>
        <v>8</v>
      </c>
      <c r="BA15" s="9">
        <f>COUNTIF(BA2:BA10,"yes")</f>
        <v>6</v>
      </c>
      <c r="BB15" s="9"/>
      <c r="BC15" s="9"/>
      <c r="BD15" s="9"/>
      <c r="BE15" s="9">
        <f>COUNTIF(BE2:BE10,"yes")</f>
        <v>5</v>
      </c>
      <c r="BF15" s="9"/>
      <c r="BG15" s="9"/>
      <c r="BH15" s="9"/>
      <c r="BI15" s="9">
        <f>COUNTIF(BI2:BI10,"yes")</f>
        <v>6</v>
      </c>
      <c r="BJ15" s="9"/>
      <c r="BK15" s="9"/>
      <c r="BL15" s="9"/>
      <c r="BM15" s="9">
        <f>COUNTIF(BM2:BM10,"yes")</f>
        <v>2</v>
      </c>
      <c r="BN15" s="9"/>
      <c r="BO15" s="9"/>
      <c r="BP15" s="9"/>
      <c r="BQ15" s="9">
        <f>COUNTIF(BQ2:BQ10,"yes")</f>
        <v>1</v>
      </c>
      <c r="BR15" s="9"/>
      <c r="BS15" s="9"/>
      <c r="BT15" s="9"/>
      <c r="BU15" s="9"/>
      <c r="BV15" s="9">
        <f>COUNTIF(BV2:BV10,"yes")</f>
        <v>8</v>
      </c>
      <c r="BW15" s="9"/>
      <c r="BX15" s="9"/>
      <c r="BY15" s="9"/>
      <c r="BZ15" s="9">
        <f>COUNTIF(BZ2:BZ10,"yes")</f>
        <v>3</v>
      </c>
      <c r="CA15" s="9"/>
      <c r="CB15" s="9"/>
      <c r="CC15" s="9"/>
      <c r="CD15" s="9">
        <f>COUNTIF(CD2:CD10,"yes")</f>
        <v>5</v>
      </c>
      <c r="CE15" s="9"/>
      <c r="CF15" s="9"/>
      <c r="CG15" s="9"/>
      <c r="CH15" s="9">
        <f>COUNTIF(CH2:CH10,"yes")</f>
        <v>1</v>
      </c>
      <c r="CI15" s="9"/>
      <c r="CJ15" s="9"/>
      <c r="CK15" s="9"/>
      <c r="CL15" s="9">
        <f>COUNTIF(CL2:CL10,"yes")</f>
        <v>3</v>
      </c>
      <c r="CM15" s="9"/>
      <c r="CN15" s="9"/>
      <c r="CO15" s="9"/>
      <c r="CP15" s="9">
        <f>COUNTIF(CP2:CP10,"yes")</f>
        <v>4</v>
      </c>
      <c r="CQ15" s="9"/>
      <c r="CR15" s="9"/>
      <c r="CS15" s="9"/>
      <c r="CT15" s="9"/>
      <c r="CU15" s="9">
        <f>COUNTIF(CU2:CU10,"yes")</f>
        <v>1</v>
      </c>
      <c r="CV15" s="9"/>
      <c r="CW15" s="9"/>
      <c r="CX15" s="9"/>
      <c r="CY15" s="9"/>
      <c r="CZ15" s="9">
        <f>COUNTIF(CZ2:CZ10,"yes")</f>
        <v>1</v>
      </c>
      <c r="DA15" s="9"/>
      <c r="DB15" s="9"/>
      <c r="DC15" s="9"/>
      <c r="DD15" s="9"/>
      <c r="DE15" s="9">
        <f>COUNTIF(DE2:DE10,"arrest*")</f>
        <v>8</v>
      </c>
      <c r="DF15" s="9">
        <f>COUNTIF(DF2:DF10,"Attending*")</f>
        <v>8</v>
      </c>
      <c r="DG15" s="9">
        <f>COUNTIF(DG2:DG10,"computing*")</f>
        <v>4</v>
      </c>
      <c r="DH15" s="9">
        <f>COUNTIF(DH2:DH10,"courthouse*")</f>
        <v>1</v>
      </c>
      <c r="DI15" s="9">
        <f>COUNTIF(DI2:DI10,"CRN*")</f>
        <v>3</v>
      </c>
      <c r="DJ15" s="9">
        <f>COUNTIF(DJ2:DJ10,"Departmental*")</f>
        <v>8</v>
      </c>
      <c r="DK15" s="9">
        <f>COUNTIF(DK2:DK10,"DNA*")</f>
        <v>6</v>
      </c>
      <c r="DL15" s="9">
        <f>COUNTIF(DL2:DL10,"Drug*")</f>
        <v>8</v>
      </c>
      <c r="DM15" s="9">
        <f>COUNTIF(DM2:DM10,"Duty*")</f>
        <v>4</v>
      </c>
      <c r="DN15" s="9">
        <f>COUNTIF(DN2:DN10,"Facilitating*")</f>
        <v>1</v>
      </c>
      <c r="DO15" s="9">
        <f>COUNTIF(DO2:DO10,"Intakes*")</f>
        <v>8</v>
      </c>
      <c r="DP15" s="9">
        <f>COUNTIF(DP2:DP10,"Office*")</f>
        <v>1</v>
      </c>
      <c r="DQ15" s="9">
        <f>COUNTIF(DQ2:DQ10,"Parole*")</f>
        <v>8</v>
      </c>
      <c r="DR15" s="9">
        <f>COUNTIF(DR2:DR10,"Sorna*")</f>
        <v>7</v>
      </c>
      <c r="DS15" s="9">
        <f>COUNTIF(DS2:DS10,"Transports*")</f>
        <v>3</v>
      </c>
      <c r="DT15" s="9">
        <f>COUNTIF(DT2:DT10,"Writing*")</f>
        <v>8</v>
      </c>
      <c r="DU15" s="9"/>
      <c r="DV15" s="9"/>
      <c r="DW15" s="25"/>
    </row>
    <row r="16" spans="1:135" x14ac:dyDescent="0.25">
      <c r="A16" s="26" t="s">
        <v>460</v>
      </c>
      <c r="B16" s="10"/>
      <c r="C16" s="10"/>
      <c r="D16" s="10"/>
      <c r="E16" s="10"/>
      <c r="F16" s="10">
        <f>COUNTIF(F2:F10,"no")</f>
        <v>5</v>
      </c>
      <c r="G16" s="10"/>
      <c r="H16" s="10"/>
      <c r="I16" s="10"/>
      <c r="J16" s="10"/>
      <c r="K16" s="10"/>
      <c r="L16" s="10">
        <f>COUNTIF(L2:L10,"no")</f>
        <v>6</v>
      </c>
      <c r="M16" s="10"/>
      <c r="N16" s="10"/>
      <c r="O16" s="10"/>
      <c r="P16" s="10"/>
      <c r="Q16" s="10"/>
      <c r="R16" s="10">
        <f>COUNTIF(R2:R10,"no")</f>
        <v>5</v>
      </c>
      <c r="S16" s="10"/>
      <c r="T16" s="10"/>
      <c r="U16" s="10"/>
      <c r="V16" s="10"/>
      <c r="W16" s="10"/>
      <c r="X16" s="10">
        <f>COUNTIF(X2:X10,"no")</f>
        <v>7</v>
      </c>
      <c r="Y16" s="10"/>
      <c r="Z16" s="10"/>
      <c r="AA16" s="10"/>
      <c r="AB16" s="10"/>
      <c r="AC16" s="10"/>
      <c r="AD16" s="10">
        <f>COUNTIF(AD2:AD10,"no")</f>
        <v>8</v>
      </c>
      <c r="AE16" s="10"/>
      <c r="AF16" s="10"/>
      <c r="AG16" s="10"/>
      <c r="AH16" s="10"/>
      <c r="AI16" s="10"/>
      <c r="AJ16" s="10"/>
      <c r="AK16" s="10"/>
      <c r="AL16" s="10"/>
      <c r="AM16" s="10"/>
      <c r="AN16" s="10">
        <f>COUNTIF(AN2:AN10,"no")</f>
        <v>4</v>
      </c>
      <c r="AO16" s="10"/>
      <c r="AP16" s="10"/>
      <c r="AQ16" s="10"/>
      <c r="AR16" s="10"/>
      <c r="AS16" s="10"/>
      <c r="AT16" s="10"/>
      <c r="AU16" s="10"/>
      <c r="AV16" s="10"/>
      <c r="AW16" s="10"/>
      <c r="AX16" s="10"/>
      <c r="AY16" s="10"/>
      <c r="AZ16" s="10">
        <f>COUNTIF(AZ2:AZ10,"no")</f>
        <v>1</v>
      </c>
      <c r="BA16" s="10">
        <f>COUNTIF(BA2:BA10,"no")</f>
        <v>2</v>
      </c>
      <c r="BB16" s="10"/>
      <c r="BC16" s="10"/>
      <c r="BD16" s="10"/>
      <c r="BE16" s="10">
        <f>COUNTIF(BE2:BE10,"no")</f>
        <v>3</v>
      </c>
      <c r="BF16" s="10"/>
      <c r="BG16" s="10"/>
      <c r="BH16" s="10"/>
      <c r="BI16" s="10">
        <f>COUNTIF(BI2:BI10,"no")</f>
        <v>2</v>
      </c>
      <c r="BJ16" s="10"/>
      <c r="BK16" s="10"/>
      <c r="BL16" s="10"/>
      <c r="BM16" s="10">
        <f>COUNTIF(BM2:BM10,"no")</f>
        <v>6</v>
      </c>
      <c r="BN16" s="10"/>
      <c r="BO16" s="10"/>
      <c r="BP16" s="10"/>
      <c r="BQ16" s="10">
        <f>COUNTIF(BQ2:BQ10,"no")</f>
        <v>7</v>
      </c>
      <c r="BR16" s="10"/>
      <c r="BS16" s="10"/>
      <c r="BT16" s="10"/>
      <c r="BU16" s="10"/>
      <c r="BV16" s="10">
        <f>COUNTIF(BV2:BV10,"no")</f>
        <v>1</v>
      </c>
      <c r="BW16" s="10"/>
      <c r="BX16" s="10"/>
      <c r="BY16" s="10"/>
      <c r="BZ16" s="10">
        <f>COUNTIF(BZ2:BZ10,"no")</f>
        <v>6</v>
      </c>
      <c r="CA16" s="10"/>
      <c r="CB16" s="10"/>
      <c r="CC16" s="10"/>
      <c r="CD16" s="10">
        <f>COUNTIF(CD2:CD10,"no")</f>
        <v>4</v>
      </c>
      <c r="CE16" s="10"/>
      <c r="CF16" s="10"/>
      <c r="CG16" s="10"/>
      <c r="CH16" s="10">
        <f>COUNTIF(CH2:CH10,"no")</f>
        <v>8</v>
      </c>
      <c r="CI16" s="10"/>
      <c r="CJ16" s="10"/>
      <c r="CK16" s="10"/>
      <c r="CL16" s="10">
        <f>COUNTIF(CL2:CL10,"no")</f>
        <v>6</v>
      </c>
      <c r="CM16" s="10"/>
      <c r="CN16" s="10"/>
      <c r="CO16" s="10"/>
      <c r="CP16" s="10">
        <f>COUNTIF(CP2:CP10,"no")</f>
        <v>5</v>
      </c>
      <c r="CQ16" s="10"/>
      <c r="CR16" s="10"/>
      <c r="CS16" s="10"/>
      <c r="CT16" s="10"/>
      <c r="CU16" s="10">
        <f>COUNTIF(CU2:CU10,"no")</f>
        <v>3</v>
      </c>
      <c r="CV16" s="10"/>
      <c r="CW16" s="10"/>
      <c r="CX16" s="10"/>
      <c r="CY16" s="10"/>
      <c r="CZ16" s="10">
        <f>COUNTIF(CZ2:CZ10,"no")</f>
        <v>0</v>
      </c>
      <c r="DA16" s="10"/>
      <c r="DB16" s="10"/>
      <c r="DC16" s="10"/>
      <c r="DD16" s="10"/>
      <c r="DE16" s="10">
        <v>65</v>
      </c>
      <c r="DF16" s="10">
        <v>65</v>
      </c>
      <c r="DG16" s="10">
        <v>65</v>
      </c>
      <c r="DH16" s="10">
        <v>65</v>
      </c>
      <c r="DI16" s="10">
        <v>65</v>
      </c>
      <c r="DJ16" s="10">
        <v>65</v>
      </c>
      <c r="DK16" s="10">
        <v>65</v>
      </c>
      <c r="DL16" s="10">
        <v>65</v>
      </c>
      <c r="DM16" s="10">
        <v>65</v>
      </c>
      <c r="DN16" s="10">
        <v>65</v>
      </c>
      <c r="DO16" s="10">
        <v>65</v>
      </c>
      <c r="DP16" s="10">
        <v>65</v>
      </c>
      <c r="DQ16" s="10">
        <v>65</v>
      </c>
      <c r="DR16" s="10">
        <v>65</v>
      </c>
      <c r="DS16" s="10">
        <v>65</v>
      </c>
      <c r="DT16" s="10">
        <v>65</v>
      </c>
      <c r="DU16" s="10"/>
      <c r="DV16" s="10"/>
      <c r="DW16" s="27"/>
    </row>
    <row r="17" spans="1:127" x14ac:dyDescent="0.25">
      <c r="A17" s="28" t="s">
        <v>473</v>
      </c>
      <c r="B17" s="11"/>
      <c r="C17" s="11"/>
      <c r="D17" s="11"/>
      <c r="E17" s="11"/>
      <c r="F17" s="11">
        <f>F15/(F15+F16)</f>
        <v>0.44444444444444442</v>
      </c>
      <c r="G17" s="11"/>
      <c r="H17" s="11"/>
      <c r="I17" s="11"/>
      <c r="J17" s="11"/>
      <c r="K17" s="11"/>
      <c r="L17" s="11">
        <f>L15/(L15+L16)</f>
        <v>0.33333333333333331</v>
      </c>
      <c r="M17" s="11"/>
      <c r="N17" s="11"/>
      <c r="O17" s="11"/>
      <c r="P17" s="11"/>
      <c r="Q17" s="11"/>
      <c r="R17" s="11">
        <f>R15/(R15+R16)</f>
        <v>0.44444444444444442</v>
      </c>
      <c r="S17" s="11"/>
      <c r="T17" s="11"/>
      <c r="U17" s="11"/>
      <c r="V17" s="11"/>
      <c r="W17" s="11"/>
      <c r="X17" s="11">
        <f>X15/(X15+X16)</f>
        <v>0.22222222222222221</v>
      </c>
      <c r="Y17" s="11"/>
      <c r="Z17" s="11"/>
      <c r="AA17" s="11"/>
      <c r="AB17" s="11"/>
      <c r="AC17" s="11"/>
      <c r="AD17" s="11">
        <f>AD15/(AD15+AD16)</f>
        <v>0.1111111111111111</v>
      </c>
      <c r="AE17" s="11"/>
      <c r="AF17" s="11"/>
      <c r="AG17" s="11"/>
      <c r="AH17" s="11"/>
      <c r="AI17" s="11"/>
      <c r="AJ17" s="11"/>
      <c r="AK17" s="11"/>
      <c r="AL17" s="11"/>
      <c r="AM17" s="11"/>
      <c r="AN17" s="11">
        <f>AN15/(AN15+AN16)</f>
        <v>0.55555555555555558</v>
      </c>
      <c r="AO17" s="11"/>
      <c r="AP17" s="11"/>
      <c r="AQ17" s="11"/>
      <c r="AR17" s="11"/>
      <c r="AS17" s="11"/>
      <c r="AT17" s="11"/>
      <c r="AU17" s="11"/>
      <c r="AV17" s="11"/>
      <c r="AW17" s="11"/>
      <c r="AX17" s="11"/>
      <c r="AY17" s="11"/>
      <c r="AZ17" s="11">
        <f>AZ15/(AZ15+AZ16)</f>
        <v>0.88888888888888884</v>
      </c>
      <c r="BA17" s="11">
        <f>BA15/(BA15+BA16)</f>
        <v>0.75</v>
      </c>
      <c r="BB17" s="11"/>
      <c r="BC17" s="11"/>
      <c r="BD17" s="11"/>
      <c r="BE17" s="11">
        <f>BE15/(BE15+BE16)</f>
        <v>0.625</v>
      </c>
      <c r="BF17" s="11"/>
      <c r="BG17" s="11"/>
      <c r="BH17" s="11"/>
      <c r="BI17" s="11">
        <f>BI15/(BI15+BI16)</f>
        <v>0.75</v>
      </c>
      <c r="BJ17" s="11"/>
      <c r="BK17" s="11"/>
      <c r="BL17" s="11"/>
      <c r="BM17" s="11">
        <f>BM15/(BM15+BM16)</f>
        <v>0.25</v>
      </c>
      <c r="BN17" s="11"/>
      <c r="BO17" s="11"/>
      <c r="BP17" s="11"/>
      <c r="BQ17" s="11">
        <f>BQ15/(BQ15+BQ16)</f>
        <v>0.125</v>
      </c>
      <c r="BR17" s="11"/>
      <c r="BS17" s="11"/>
      <c r="BT17" s="11"/>
      <c r="BU17" s="11"/>
      <c r="BV17" s="11">
        <f>BV15/(BV15+BV16)</f>
        <v>0.88888888888888884</v>
      </c>
      <c r="BW17" s="11"/>
      <c r="BX17" s="11"/>
      <c r="BY17" s="11"/>
      <c r="BZ17" s="11">
        <f>BZ15/(BZ15+BZ16)</f>
        <v>0.33333333333333331</v>
      </c>
      <c r="CA17" s="11"/>
      <c r="CB17" s="11"/>
      <c r="CC17" s="11"/>
      <c r="CD17" s="11">
        <f>CD15/(CD15+CD16)</f>
        <v>0.55555555555555558</v>
      </c>
      <c r="CE17" s="11"/>
      <c r="CF17" s="11"/>
      <c r="CG17" s="11"/>
      <c r="CH17" s="11">
        <f>CH15/(CH15+CH16)</f>
        <v>0.1111111111111111</v>
      </c>
      <c r="CI17" s="11"/>
      <c r="CJ17" s="11"/>
      <c r="CK17" s="11"/>
      <c r="CL17" s="11">
        <f>CL15/(CL15+CL16)</f>
        <v>0.33333333333333331</v>
      </c>
      <c r="CM17" s="11"/>
      <c r="CN17" s="11"/>
      <c r="CO17" s="11"/>
      <c r="CP17" s="11">
        <f>CP15/(CP15+CP16)</f>
        <v>0.44444444444444442</v>
      </c>
      <c r="CQ17" s="11"/>
      <c r="CR17" s="11"/>
      <c r="CS17" s="11"/>
      <c r="CT17" s="11"/>
      <c r="CU17" s="11">
        <f>CU15/(CU15+CU16)</f>
        <v>0.25</v>
      </c>
      <c r="CV17" s="11"/>
      <c r="CW17" s="11"/>
      <c r="CX17" s="11"/>
      <c r="CY17" s="11"/>
      <c r="CZ17" s="11">
        <f>CZ15/(CZ15+CZ16)</f>
        <v>1</v>
      </c>
      <c r="DA17" s="11"/>
      <c r="DB17" s="11"/>
      <c r="DC17" s="11"/>
      <c r="DD17" s="11"/>
      <c r="DE17" s="11">
        <f t="shared" ref="DE17:DT17" si="3">DE15/(DE15+DE16)</f>
        <v>0.1095890410958904</v>
      </c>
      <c r="DF17" s="11">
        <f t="shared" si="3"/>
        <v>0.1095890410958904</v>
      </c>
      <c r="DG17" s="11">
        <f t="shared" si="3"/>
        <v>5.7971014492753624E-2</v>
      </c>
      <c r="DH17" s="11">
        <f t="shared" si="3"/>
        <v>1.5151515151515152E-2</v>
      </c>
      <c r="DI17" s="11">
        <f t="shared" si="3"/>
        <v>4.4117647058823532E-2</v>
      </c>
      <c r="DJ17" s="11">
        <f t="shared" si="3"/>
        <v>0.1095890410958904</v>
      </c>
      <c r="DK17" s="11">
        <f t="shared" si="3"/>
        <v>8.4507042253521125E-2</v>
      </c>
      <c r="DL17" s="11">
        <f t="shared" si="3"/>
        <v>0.1095890410958904</v>
      </c>
      <c r="DM17" s="11">
        <f t="shared" si="3"/>
        <v>5.7971014492753624E-2</v>
      </c>
      <c r="DN17" s="11">
        <f t="shared" si="3"/>
        <v>1.5151515151515152E-2</v>
      </c>
      <c r="DO17" s="11">
        <f t="shared" si="3"/>
        <v>0.1095890410958904</v>
      </c>
      <c r="DP17" s="11">
        <f t="shared" si="3"/>
        <v>1.5151515151515152E-2</v>
      </c>
      <c r="DQ17" s="11">
        <f t="shared" si="3"/>
        <v>0.1095890410958904</v>
      </c>
      <c r="DR17" s="11">
        <f t="shared" si="3"/>
        <v>9.7222222222222224E-2</v>
      </c>
      <c r="DS17" s="11">
        <f t="shared" si="3"/>
        <v>4.4117647058823532E-2</v>
      </c>
      <c r="DT17" s="11">
        <f t="shared" si="3"/>
        <v>0.1095890410958904</v>
      </c>
      <c r="DU17" s="11"/>
      <c r="DV17" s="11"/>
      <c r="DW17" s="29"/>
    </row>
    <row r="18" spans="1:127" ht="30" x14ac:dyDescent="0.25">
      <c r="A18" s="38" t="s">
        <v>472</v>
      </c>
      <c r="B18" s="36"/>
      <c r="C18" s="36"/>
      <c r="D18" s="36"/>
      <c r="E18" s="36"/>
      <c r="F18" s="36"/>
      <c r="G18" s="36"/>
      <c r="H18" s="12">
        <f>COUNTIF(H2:H10,"&lt;1000")</f>
        <v>4</v>
      </c>
      <c r="I18" s="36"/>
      <c r="J18" s="36"/>
      <c r="K18" s="36"/>
      <c r="L18" s="36"/>
      <c r="M18" s="36"/>
      <c r="N18" s="13">
        <f>COUNTIF(N2:N10,"&lt;50")</f>
        <v>1</v>
      </c>
      <c r="O18" s="36"/>
      <c r="P18" s="36"/>
      <c r="Q18" s="36"/>
      <c r="R18" s="36"/>
      <c r="S18" s="36"/>
      <c r="T18" s="36">
        <f>COUNTIF(T2:T10,"&lt;50")</f>
        <v>1</v>
      </c>
      <c r="U18" s="36"/>
      <c r="V18" s="36"/>
      <c r="W18" s="36"/>
      <c r="X18" s="36"/>
      <c r="Y18" s="36"/>
      <c r="Z18" s="36">
        <f>COUNTIF(Z2:Z10,"&lt;20")</f>
        <v>0</v>
      </c>
      <c r="AA18" s="36"/>
      <c r="AB18" s="36"/>
      <c r="AC18" s="36"/>
      <c r="AD18" s="36"/>
      <c r="AE18" s="36"/>
      <c r="AF18" s="36">
        <f>COUNTIF(AF2:AF10,"&lt;50")</f>
        <v>1</v>
      </c>
      <c r="AG18" s="36"/>
      <c r="AH18" s="36"/>
      <c r="AI18" s="36"/>
      <c r="AJ18" s="36"/>
      <c r="AK18" s="36"/>
      <c r="AL18" s="36"/>
      <c r="AM18" s="36"/>
      <c r="AN18" s="36"/>
      <c r="AO18" s="36"/>
      <c r="AP18" s="36">
        <f>COUNTIF(AP2:AP10,"&lt;50")</f>
        <v>0</v>
      </c>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9"/>
    </row>
    <row r="19" spans="1:127" x14ac:dyDescent="0.25">
      <c r="A19" s="38" t="s">
        <v>475</v>
      </c>
      <c r="B19" s="36"/>
      <c r="C19" s="36"/>
      <c r="D19" s="36"/>
      <c r="E19" s="36"/>
      <c r="F19" s="36"/>
      <c r="G19" s="36"/>
      <c r="H19" s="12">
        <f>COUNTA(A2:A10)</f>
        <v>9</v>
      </c>
      <c r="I19" s="36"/>
      <c r="J19" s="36"/>
      <c r="K19" s="36"/>
      <c r="L19" s="36"/>
      <c r="M19" s="36"/>
      <c r="N19" s="13">
        <f>COUNTA(A2:A10)</f>
        <v>9</v>
      </c>
      <c r="O19" s="36"/>
      <c r="P19" s="36"/>
      <c r="Q19" s="36"/>
      <c r="R19" s="36"/>
      <c r="S19" s="36"/>
      <c r="T19" s="36">
        <f>COUNTA(A2:A10)</f>
        <v>9</v>
      </c>
      <c r="U19" s="36"/>
      <c r="V19" s="36"/>
      <c r="W19" s="36"/>
      <c r="X19" s="36"/>
      <c r="Y19" s="36"/>
      <c r="Z19" s="36">
        <f>COUNTA(A2:A10)</f>
        <v>9</v>
      </c>
      <c r="AA19" s="36"/>
      <c r="AB19" s="36"/>
      <c r="AC19" s="36"/>
      <c r="AD19" s="36"/>
      <c r="AE19" s="36"/>
      <c r="AF19" s="36">
        <f>COUNTA(A2:A10)</f>
        <v>9</v>
      </c>
      <c r="AG19" s="36"/>
      <c r="AH19" s="36"/>
      <c r="AI19" s="36"/>
      <c r="AJ19" s="36"/>
      <c r="AK19" s="36"/>
      <c r="AL19" s="36"/>
      <c r="AM19" s="36"/>
      <c r="AN19" s="36"/>
      <c r="AO19" s="36"/>
      <c r="AP19" s="36">
        <f>COUNTA(A2:A10)</f>
        <v>9</v>
      </c>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9"/>
    </row>
    <row r="20" spans="1:127" ht="45.75" thickBot="1" x14ac:dyDescent="0.3">
      <c r="A20" s="40" t="s">
        <v>474</v>
      </c>
      <c r="B20" s="37"/>
      <c r="C20" s="37"/>
      <c r="D20" s="37"/>
      <c r="E20" s="37"/>
      <c r="F20" s="37"/>
      <c r="G20" s="37"/>
      <c r="H20" s="37">
        <f>H18/H19</f>
        <v>0.44444444444444442</v>
      </c>
      <c r="I20" s="37"/>
      <c r="J20" s="37"/>
      <c r="K20" s="37"/>
      <c r="L20" s="37"/>
      <c r="M20" s="37"/>
      <c r="N20" s="37">
        <f>N18/N19</f>
        <v>0.1111111111111111</v>
      </c>
      <c r="O20" s="37"/>
      <c r="P20" s="37"/>
      <c r="Q20" s="37"/>
      <c r="R20" s="37"/>
      <c r="S20" s="37"/>
      <c r="T20" s="37">
        <f>T18/T19</f>
        <v>0.1111111111111111</v>
      </c>
      <c r="U20" s="37"/>
      <c r="V20" s="37"/>
      <c r="W20" s="37"/>
      <c r="X20" s="37"/>
      <c r="Y20" s="37"/>
      <c r="Z20" s="37">
        <f>Z18/Z19</f>
        <v>0</v>
      </c>
      <c r="AA20" s="37"/>
      <c r="AB20" s="37"/>
      <c r="AC20" s="37"/>
      <c r="AD20" s="37"/>
      <c r="AE20" s="37"/>
      <c r="AF20" s="37">
        <f>AF18/AF19</f>
        <v>0.1111111111111111</v>
      </c>
      <c r="AG20" s="37"/>
      <c r="AH20" s="37"/>
      <c r="AI20" s="37"/>
      <c r="AJ20" s="37"/>
      <c r="AK20" s="37"/>
      <c r="AL20" s="37"/>
      <c r="AM20" s="37"/>
      <c r="AN20" s="37"/>
      <c r="AO20" s="37"/>
      <c r="AP20" s="37">
        <f>AP18/AP19</f>
        <v>0</v>
      </c>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41"/>
    </row>
    <row r="21" spans="1:127" x14ac:dyDescent="0.25">
      <c r="A21" t="s">
        <v>486</v>
      </c>
      <c r="E21" s="50">
        <f>MEDIAN(E2:E10)</f>
        <v>80.318181818181813</v>
      </c>
    </row>
  </sheetData>
  <sheetProtection algorithmName="SHA-512" hashValue="YHze/MJzu8vB7m9N/yZerf62LJQUuqqLWxOGD/gd0H+1Izq/YACEzzeT+B3yeJnKiOSb/aA60YzDQU802IzNnA==" saltValue="9LT2ottWElzSWnQbgrgw7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087C-C643-4E9C-A227-8A1D30453BBD}">
  <dimension ref="A1:EE18"/>
  <sheetViews>
    <sheetView workbookViewId="0">
      <pane xSplit="1" ySplit="1" topLeftCell="B7"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3" t="s">
        <v>133</v>
      </c>
      <c r="B2" s="2">
        <v>5</v>
      </c>
      <c r="C2" s="2">
        <v>1592</v>
      </c>
      <c r="D2" s="2">
        <v>17</v>
      </c>
      <c r="E2" s="45">
        <f>C2/D2</f>
        <v>93.647058823529406</v>
      </c>
      <c r="F2" s="2" t="s">
        <v>115</v>
      </c>
      <c r="G2" s="2">
        <v>1</v>
      </c>
      <c r="H2" s="2">
        <v>300</v>
      </c>
      <c r="I2" s="2" t="s">
        <v>134</v>
      </c>
      <c r="J2" s="2"/>
      <c r="K2" s="2"/>
      <c r="L2" s="2" t="s">
        <v>114</v>
      </c>
      <c r="M2" s="2"/>
      <c r="N2" s="2"/>
      <c r="O2" s="2"/>
      <c r="P2" s="2"/>
      <c r="Q2" s="2"/>
      <c r="R2" s="2" t="s">
        <v>114</v>
      </c>
      <c r="S2" s="2"/>
      <c r="T2" s="2"/>
      <c r="U2" s="2"/>
      <c r="V2" s="2"/>
      <c r="W2" s="2"/>
      <c r="X2" s="2" t="s">
        <v>114</v>
      </c>
      <c r="Y2" s="2"/>
      <c r="Z2" s="2"/>
      <c r="AA2" s="2"/>
      <c r="AB2" s="2"/>
      <c r="AC2" s="2"/>
      <c r="AD2" s="2" t="s">
        <v>115</v>
      </c>
      <c r="AE2" s="2">
        <v>8</v>
      </c>
      <c r="AF2" s="2">
        <v>60</v>
      </c>
      <c r="AG2" s="2" t="s">
        <v>96</v>
      </c>
      <c r="AH2" s="2" t="s">
        <v>135</v>
      </c>
      <c r="AI2" s="2" t="s">
        <v>117</v>
      </c>
      <c r="AJ2" s="2"/>
      <c r="AK2" s="2" t="s">
        <v>136</v>
      </c>
      <c r="AL2" s="2"/>
      <c r="AM2" s="2" t="s">
        <v>137</v>
      </c>
      <c r="AN2" s="2" t="s">
        <v>114</v>
      </c>
      <c r="AO2" s="2"/>
      <c r="AP2" s="2"/>
      <c r="AQ2" s="2"/>
      <c r="AR2" s="2"/>
      <c r="AS2" s="2"/>
      <c r="AT2" s="2"/>
      <c r="AU2" s="2"/>
      <c r="AV2" s="2"/>
      <c r="AW2" s="2"/>
      <c r="AX2" s="2"/>
      <c r="AY2" s="2"/>
      <c r="AZ2" s="2" t="s">
        <v>114</v>
      </c>
      <c r="BA2" s="2"/>
      <c r="BB2" s="2"/>
      <c r="BC2" s="2"/>
      <c r="BD2" s="2"/>
      <c r="BE2" s="2"/>
      <c r="BF2" s="2"/>
      <c r="BG2" s="2"/>
      <c r="BH2" s="2"/>
      <c r="BI2" s="2"/>
      <c r="BJ2" s="2"/>
      <c r="BK2" s="2"/>
      <c r="BL2" s="2"/>
      <c r="BM2" s="2"/>
      <c r="BN2" s="2"/>
      <c r="BO2" s="2"/>
      <c r="BP2" s="2"/>
      <c r="BQ2" s="2"/>
      <c r="BR2" s="2"/>
      <c r="BS2" s="2"/>
      <c r="BT2" s="2"/>
      <c r="BU2" s="2"/>
      <c r="BV2" s="2" t="s">
        <v>115</v>
      </c>
      <c r="BW2" s="2">
        <v>1</v>
      </c>
      <c r="BX2" s="2">
        <v>30</v>
      </c>
      <c r="BY2" s="2"/>
      <c r="BZ2" s="2" t="s">
        <v>115</v>
      </c>
      <c r="CA2" s="2">
        <v>1</v>
      </c>
      <c r="CB2" s="2">
        <v>60</v>
      </c>
      <c r="CC2" s="2"/>
      <c r="CD2" s="2" t="s">
        <v>115</v>
      </c>
      <c r="CE2" s="2">
        <v>4</v>
      </c>
      <c r="CF2" s="2">
        <v>120</v>
      </c>
      <c r="CG2" s="2" t="s">
        <v>138</v>
      </c>
      <c r="CH2" s="2" t="s">
        <v>115</v>
      </c>
      <c r="CI2" s="2">
        <v>1</v>
      </c>
      <c r="CJ2" s="2">
        <v>30</v>
      </c>
      <c r="CK2" s="2" t="s">
        <v>139</v>
      </c>
      <c r="CL2" s="2" t="s">
        <v>115</v>
      </c>
      <c r="CM2" s="2">
        <v>1</v>
      </c>
      <c r="CN2" s="2">
        <v>50</v>
      </c>
      <c r="CO2" s="2"/>
      <c r="CP2" s="2" t="s">
        <v>114</v>
      </c>
      <c r="CQ2" s="2"/>
      <c r="CR2" s="2"/>
      <c r="CS2" s="2"/>
      <c r="CT2" s="2"/>
      <c r="CU2" s="2"/>
      <c r="CV2" s="2"/>
      <c r="CW2" s="2"/>
      <c r="CX2" s="2"/>
      <c r="CY2" s="2"/>
      <c r="CZ2" s="2"/>
      <c r="DA2" s="2"/>
      <c r="DB2" s="2"/>
      <c r="DC2" s="2"/>
      <c r="DD2" s="2"/>
      <c r="DE2" s="2" t="s">
        <v>97</v>
      </c>
      <c r="DF2" s="2" t="s">
        <v>98</v>
      </c>
      <c r="DG2" s="2" t="s">
        <v>99</v>
      </c>
      <c r="DH2" s="2"/>
      <c r="DI2" s="2" t="s">
        <v>101</v>
      </c>
      <c r="DJ2" s="2" t="s">
        <v>102</v>
      </c>
      <c r="DK2" s="2" t="s">
        <v>103</v>
      </c>
      <c r="DL2" s="2" t="s">
        <v>104</v>
      </c>
      <c r="DM2" s="2" t="s">
        <v>105</v>
      </c>
      <c r="DN2" s="2"/>
      <c r="DO2" s="2" t="s">
        <v>107</v>
      </c>
      <c r="DP2" s="2"/>
      <c r="DQ2" s="2" t="s">
        <v>109</v>
      </c>
      <c r="DR2" s="2"/>
      <c r="DS2" s="2" t="s">
        <v>111</v>
      </c>
      <c r="DT2" s="2" t="s">
        <v>112</v>
      </c>
      <c r="DU2" s="2"/>
      <c r="DV2" s="2">
        <v>80</v>
      </c>
      <c r="DW2" s="2"/>
      <c r="DX2" s="73">
        <v>106748</v>
      </c>
      <c r="DY2" s="74">
        <v>518.70000000000005</v>
      </c>
      <c r="DZ2" s="74">
        <f>DX2/DY2</f>
        <v>205.79911316753422</v>
      </c>
      <c r="EA2" s="75">
        <f>DY2/D2</f>
        <v>30.511764705882356</v>
      </c>
      <c r="EB2" s="2" t="s">
        <v>134</v>
      </c>
      <c r="EC2" s="73" t="s">
        <v>573</v>
      </c>
      <c r="ED2" s="2" t="s">
        <v>117</v>
      </c>
      <c r="EE2" s="2" t="s">
        <v>136</v>
      </c>
    </row>
    <row r="3" spans="1:135" ht="105" x14ac:dyDescent="0.25">
      <c r="A3" s="34" t="s">
        <v>240</v>
      </c>
      <c r="B3" s="2">
        <v>5</v>
      </c>
      <c r="C3" s="2">
        <v>3075</v>
      </c>
      <c r="D3" s="2">
        <v>19</v>
      </c>
      <c r="E3" s="45">
        <f t="shared" ref="E3:E7" si="0">C3/D3</f>
        <v>161.84210526315789</v>
      </c>
      <c r="F3" s="2" t="s">
        <v>114</v>
      </c>
      <c r="G3" s="2"/>
      <c r="H3" s="2"/>
      <c r="I3" s="2"/>
      <c r="J3" s="2"/>
      <c r="K3" s="2"/>
      <c r="L3" s="2" t="s">
        <v>114</v>
      </c>
      <c r="M3" s="2"/>
      <c r="N3" s="2"/>
      <c r="O3" s="2"/>
      <c r="P3" s="2"/>
      <c r="Q3" s="2"/>
      <c r="R3" s="2" t="s">
        <v>114</v>
      </c>
      <c r="S3" s="2"/>
      <c r="T3" s="2"/>
      <c r="U3" s="2"/>
      <c r="V3" s="2"/>
      <c r="W3" s="2"/>
      <c r="X3" s="2" t="s">
        <v>114</v>
      </c>
      <c r="Y3" s="2"/>
      <c r="Z3" s="2"/>
      <c r="AA3" s="2"/>
      <c r="AB3" s="2"/>
      <c r="AC3" s="2"/>
      <c r="AD3" s="2" t="s">
        <v>114</v>
      </c>
      <c r="AE3" s="2"/>
      <c r="AF3" s="2"/>
      <c r="AG3" s="2"/>
      <c r="AH3" s="2"/>
      <c r="AI3" s="2"/>
      <c r="AJ3" s="2"/>
      <c r="AK3" s="2"/>
      <c r="AL3" s="2"/>
      <c r="AM3" s="2"/>
      <c r="AN3" s="2" t="s">
        <v>115</v>
      </c>
      <c r="AO3" s="2">
        <v>10</v>
      </c>
      <c r="AP3" s="2">
        <v>155</v>
      </c>
      <c r="AQ3" s="2" t="s">
        <v>134</v>
      </c>
      <c r="AR3" s="2"/>
      <c r="AS3" s="2" t="s">
        <v>184</v>
      </c>
      <c r="AT3" s="2"/>
      <c r="AU3" s="2" t="s">
        <v>116</v>
      </c>
      <c r="AV3" s="2"/>
      <c r="AW3" s="2" t="s">
        <v>117</v>
      </c>
      <c r="AX3" s="2"/>
      <c r="AY3" s="2"/>
      <c r="AZ3" s="2" t="s">
        <v>115</v>
      </c>
      <c r="BA3" s="2" t="s">
        <v>115</v>
      </c>
      <c r="BB3" s="2">
        <v>3</v>
      </c>
      <c r="BC3" s="2">
        <v>45</v>
      </c>
      <c r="BD3" s="2" t="s">
        <v>241</v>
      </c>
      <c r="BE3" s="2" t="s">
        <v>114</v>
      </c>
      <c r="BF3" s="2"/>
      <c r="BG3" s="2"/>
      <c r="BH3" s="2"/>
      <c r="BI3" s="2" t="s">
        <v>115</v>
      </c>
      <c r="BJ3" s="2">
        <v>1</v>
      </c>
      <c r="BK3" s="2">
        <v>0</v>
      </c>
      <c r="BL3" s="2" t="s">
        <v>242</v>
      </c>
      <c r="BM3" s="2" t="s">
        <v>115</v>
      </c>
      <c r="BN3" s="2">
        <v>2</v>
      </c>
      <c r="BO3" s="2">
        <v>45</v>
      </c>
      <c r="BP3" s="2" t="s">
        <v>241</v>
      </c>
      <c r="BQ3" s="2" t="s">
        <v>114</v>
      </c>
      <c r="BR3" s="2"/>
      <c r="BS3" s="2"/>
      <c r="BT3" s="2"/>
      <c r="BU3" s="2"/>
      <c r="BV3" s="2" t="s">
        <v>115</v>
      </c>
      <c r="BW3" s="2">
        <v>1</v>
      </c>
      <c r="BX3" s="2">
        <v>75</v>
      </c>
      <c r="BY3" s="2"/>
      <c r="BZ3" s="2" t="s">
        <v>114</v>
      </c>
      <c r="CA3" s="2"/>
      <c r="CB3" s="2"/>
      <c r="CC3" s="2"/>
      <c r="CD3" s="2" t="s">
        <v>114</v>
      </c>
      <c r="CE3" s="2"/>
      <c r="CF3" s="2"/>
      <c r="CG3" s="2"/>
      <c r="CH3" s="2" t="s">
        <v>115</v>
      </c>
      <c r="CI3" s="2">
        <v>1</v>
      </c>
      <c r="CJ3" s="2">
        <v>145</v>
      </c>
      <c r="CK3" s="2"/>
      <c r="CL3" s="2" t="s">
        <v>114</v>
      </c>
      <c r="CM3" s="2"/>
      <c r="CN3" s="2"/>
      <c r="CO3" s="2"/>
      <c r="CP3" s="2" t="s">
        <v>115</v>
      </c>
      <c r="CQ3" s="2" t="s">
        <v>130</v>
      </c>
      <c r="CR3" s="2">
        <v>1</v>
      </c>
      <c r="CS3" s="2">
        <v>278</v>
      </c>
      <c r="CT3" s="2"/>
      <c r="CU3" s="2" t="s">
        <v>114</v>
      </c>
      <c r="CV3" s="2"/>
      <c r="CW3" s="2"/>
      <c r="CX3" s="2"/>
      <c r="CY3" s="2"/>
      <c r="CZ3" s="2"/>
      <c r="DA3" s="2"/>
      <c r="DB3" s="2"/>
      <c r="DC3" s="2"/>
      <c r="DD3" s="2"/>
      <c r="DE3" s="2" t="s">
        <v>97</v>
      </c>
      <c r="DF3" s="2" t="s">
        <v>98</v>
      </c>
      <c r="DG3" s="2" t="s">
        <v>99</v>
      </c>
      <c r="DH3" s="2" t="s">
        <v>100</v>
      </c>
      <c r="DI3" s="2"/>
      <c r="DJ3" s="2" t="s">
        <v>102</v>
      </c>
      <c r="DK3" s="2" t="s">
        <v>103</v>
      </c>
      <c r="DL3" s="2" t="s">
        <v>104</v>
      </c>
      <c r="DM3" s="2"/>
      <c r="DN3" s="2" t="s">
        <v>106</v>
      </c>
      <c r="DO3" s="2" t="s">
        <v>107</v>
      </c>
      <c r="DP3" s="2"/>
      <c r="DQ3" s="2" t="s">
        <v>109</v>
      </c>
      <c r="DR3" s="2"/>
      <c r="DS3" s="2" t="s">
        <v>111</v>
      </c>
      <c r="DT3" s="2" t="s">
        <v>112</v>
      </c>
      <c r="DU3" s="2"/>
      <c r="DV3" s="2">
        <v>95</v>
      </c>
      <c r="DW3" s="2"/>
      <c r="DX3" s="73">
        <v>120273</v>
      </c>
      <c r="DY3" s="74">
        <v>525.1</v>
      </c>
      <c r="DZ3" s="74">
        <f t="shared" ref="DZ3:DZ7" si="1">DX3/DY3</f>
        <v>229.0478004189678</v>
      </c>
      <c r="EA3" s="75">
        <f t="shared" ref="EA3:EA7" si="2">DY3/D3</f>
        <v>27.63684210526316</v>
      </c>
      <c r="EB3" s="2" t="s">
        <v>134</v>
      </c>
      <c r="EC3" s="2" t="s">
        <v>184</v>
      </c>
      <c r="ED3" s="2" t="s">
        <v>116</v>
      </c>
      <c r="EE3" s="2" t="s">
        <v>117</v>
      </c>
    </row>
    <row r="4" spans="1:135" ht="105" x14ac:dyDescent="0.25">
      <c r="A4" s="34" t="s">
        <v>450</v>
      </c>
      <c r="B4" s="2">
        <v>5</v>
      </c>
      <c r="C4" s="42">
        <v>726</v>
      </c>
      <c r="D4" s="42">
        <v>8</v>
      </c>
      <c r="E4" s="46">
        <f t="shared" si="0"/>
        <v>90.75</v>
      </c>
      <c r="F4" s="42" t="s">
        <v>114</v>
      </c>
      <c r="G4" s="42"/>
      <c r="H4" s="42"/>
      <c r="I4" s="42"/>
      <c r="J4" s="42"/>
      <c r="K4" s="42"/>
      <c r="L4" s="42" t="s">
        <v>114</v>
      </c>
      <c r="M4" s="42"/>
      <c r="N4" s="42"/>
      <c r="O4" s="42"/>
      <c r="P4" s="42"/>
      <c r="Q4" s="42"/>
      <c r="R4" s="42" t="s">
        <v>114</v>
      </c>
      <c r="S4" s="42"/>
      <c r="T4" s="42"/>
      <c r="U4" s="42"/>
      <c r="V4" s="42"/>
      <c r="W4" s="42"/>
      <c r="X4" s="42" t="s">
        <v>114</v>
      </c>
      <c r="Y4" s="42"/>
      <c r="Z4" s="42"/>
      <c r="AA4" s="42"/>
      <c r="AB4" s="42"/>
      <c r="AC4" s="42"/>
      <c r="AD4" s="42" t="s">
        <v>114</v>
      </c>
      <c r="AE4" s="42"/>
      <c r="AF4" s="42"/>
      <c r="AG4" s="42"/>
      <c r="AH4" s="42"/>
      <c r="AI4" s="42"/>
      <c r="AJ4" s="42"/>
      <c r="AK4" s="42"/>
      <c r="AL4" s="42"/>
      <c r="AM4" s="42"/>
      <c r="AN4" s="42" t="s">
        <v>115</v>
      </c>
      <c r="AO4" s="42">
        <v>8</v>
      </c>
      <c r="AP4" s="42">
        <v>83</v>
      </c>
      <c r="AQ4" s="42" t="s">
        <v>120</v>
      </c>
      <c r="AR4" s="42"/>
      <c r="AS4" s="42" t="s">
        <v>116</v>
      </c>
      <c r="AT4" s="42"/>
      <c r="AU4" s="42" t="s">
        <v>117</v>
      </c>
      <c r="AV4" s="42"/>
      <c r="AW4" s="42" t="s">
        <v>136</v>
      </c>
      <c r="AX4" s="42"/>
      <c r="AY4" s="42"/>
      <c r="AZ4" s="42" t="s">
        <v>115</v>
      </c>
      <c r="BA4" s="42" t="s">
        <v>115</v>
      </c>
      <c r="BB4" s="42">
        <v>1</v>
      </c>
      <c r="BC4" s="42">
        <v>30</v>
      </c>
      <c r="BD4" s="42" t="s">
        <v>476</v>
      </c>
      <c r="BE4" s="42" t="s">
        <v>115</v>
      </c>
      <c r="BF4" s="42">
        <v>1</v>
      </c>
      <c r="BG4" s="42">
        <v>30</v>
      </c>
      <c r="BH4" s="42" t="s">
        <v>476</v>
      </c>
      <c r="BI4" s="42" t="s">
        <v>115</v>
      </c>
      <c r="BJ4" s="42">
        <v>1</v>
      </c>
      <c r="BK4" s="42">
        <v>30</v>
      </c>
      <c r="BL4" s="42" t="s">
        <v>476</v>
      </c>
      <c r="BM4" s="42" t="s">
        <v>114</v>
      </c>
      <c r="BN4" s="42"/>
      <c r="BO4" s="42"/>
      <c r="BP4" s="42"/>
      <c r="BQ4" s="42" t="s">
        <v>114</v>
      </c>
      <c r="BR4" s="42"/>
      <c r="BS4" s="42"/>
      <c r="BT4" s="42"/>
      <c r="BU4" s="42"/>
      <c r="BV4" s="42" t="s">
        <v>115</v>
      </c>
      <c r="BW4" s="42">
        <v>1</v>
      </c>
      <c r="BX4" s="42">
        <v>28</v>
      </c>
      <c r="BY4" s="42"/>
      <c r="BZ4" s="42" t="s">
        <v>114</v>
      </c>
      <c r="CA4" s="42"/>
      <c r="CB4" s="42"/>
      <c r="CC4" s="42"/>
      <c r="CD4" s="42" t="s">
        <v>114</v>
      </c>
      <c r="CE4" s="42"/>
      <c r="CF4" s="42"/>
      <c r="CG4" s="42"/>
      <c r="CH4" s="42" t="s">
        <v>114</v>
      </c>
      <c r="CI4" s="42"/>
      <c r="CJ4" s="42"/>
      <c r="CK4" s="42"/>
      <c r="CL4" s="42" t="s">
        <v>114</v>
      </c>
      <c r="CM4" s="42"/>
      <c r="CN4" s="42"/>
      <c r="CO4" s="42"/>
      <c r="CP4" s="42" t="s">
        <v>114</v>
      </c>
      <c r="CQ4" s="42"/>
      <c r="CR4" s="42"/>
      <c r="CS4" s="42"/>
      <c r="CT4" s="42"/>
      <c r="CU4" s="42"/>
      <c r="CV4" s="42"/>
      <c r="CW4" s="42"/>
      <c r="CX4" s="42"/>
      <c r="CY4" s="42"/>
      <c r="CZ4" s="42"/>
      <c r="DA4" s="42"/>
      <c r="DB4" s="42"/>
      <c r="DC4" s="42"/>
      <c r="DD4" s="42"/>
      <c r="DE4" s="42"/>
      <c r="DF4" s="42"/>
      <c r="DG4" s="42"/>
      <c r="DH4" s="42"/>
      <c r="DI4" s="42"/>
      <c r="DJ4" s="42" t="s">
        <v>102</v>
      </c>
      <c r="DK4" s="42" t="s">
        <v>103</v>
      </c>
      <c r="DL4" s="42" t="s">
        <v>104</v>
      </c>
      <c r="DM4" s="42"/>
      <c r="DN4" s="42"/>
      <c r="DO4" s="42" t="s">
        <v>107</v>
      </c>
      <c r="DP4" s="42"/>
      <c r="DQ4" s="42"/>
      <c r="DR4" s="42" t="s">
        <v>110</v>
      </c>
      <c r="DS4" s="42" t="s">
        <v>111</v>
      </c>
      <c r="DT4" s="42" t="s">
        <v>112</v>
      </c>
      <c r="DU4" s="42"/>
      <c r="DV4" s="42">
        <v>100</v>
      </c>
      <c r="DW4" s="42"/>
      <c r="DX4" s="73">
        <v>84472</v>
      </c>
      <c r="DY4" s="74">
        <v>357.4</v>
      </c>
      <c r="DZ4" s="74">
        <f t="shared" si="1"/>
        <v>236.35142697257976</v>
      </c>
      <c r="EA4" s="75">
        <f t="shared" si="2"/>
        <v>44.674999999999997</v>
      </c>
      <c r="EB4" s="2" t="s">
        <v>120</v>
      </c>
      <c r="EC4" s="2" t="s">
        <v>116</v>
      </c>
      <c r="ED4" s="2" t="s">
        <v>117</v>
      </c>
      <c r="EE4" s="2" t="s">
        <v>136</v>
      </c>
    </row>
    <row r="5" spans="1:135" ht="90" x14ac:dyDescent="0.25">
      <c r="A5" s="34" t="s">
        <v>153</v>
      </c>
      <c r="B5" s="2">
        <v>5</v>
      </c>
      <c r="C5" s="2">
        <v>1090</v>
      </c>
      <c r="D5" s="2">
        <v>18</v>
      </c>
      <c r="E5" s="45">
        <f t="shared" si="0"/>
        <v>60.555555555555557</v>
      </c>
      <c r="F5" s="2" t="s">
        <v>115</v>
      </c>
      <c r="G5" s="2">
        <v>2</v>
      </c>
      <c r="H5" s="2">
        <v>212</v>
      </c>
      <c r="I5" s="2" t="s">
        <v>96</v>
      </c>
      <c r="J5" s="2" t="s">
        <v>154</v>
      </c>
      <c r="K5" s="2"/>
      <c r="L5" s="2" t="s">
        <v>115</v>
      </c>
      <c r="M5" s="2">
        <v>3</v>
      </c>
      <c r="N5" s="2">
        <v>59</v>
      </c>
      <c r="O5" s="2" t="s">
        <v>96</v>
      </c>
      <c r="P5" s="2" t="s">
        <v>155</v>
      </c>
      <c r="Q5" s="2"/>
      <c r="R5" s="2" t="s">
        <v>115</v>
      </c>
      <c r="S5" s="2">
        <v>1</v>
      </c>
      <c r="T5" s="2">
        <v>25</v>
      </c>
      <c r="U5" s="2" t="s">
        <v>136</v>
      </c>
      <c r="V5" s="2"/>
      <c r="W5" s="2"/>
      <c r="X5" s="2" t="s">
        <v>114</v>
      </c>
      <c r="Y5" s="2"/>
      <c r="Z5" s="2"/>
      <c r="AA5" s="2"/>
      <c r="AB5" s="2"/>
      <c r="AC5" s="2"/>
      <c r="AD5" s="2" t="s">
        <v>115</v>
      </c>
      <c r="AE5" s="2">
        <v>2</v>
      </c>
      <c r="AF5" s="2">
        <v>34</v>
      </c>
      <c r="AG5" s="2" t="s">
        <v>96</v>
      </c>
      <c r="AH5" s="2" t="s">
        <v>156</v>
      </c>
      <c r="AI5" s="2" t="s">
        <v>136</v>
      </c>
      <c r="AJ5" s="2"/>
      <c r="AK5" s="2" t="s">
        <v>136</v>
      </c>
      <c r="AL5" s="2"/>
      <c r="AM5" s="2"/>
      <c r="AN5" s="2" t="s">
        <v>115</v>
      </c>
      <c r="AO5" s="2">
        <v>3</v>
      </c>
      <c r="AP5" s="2">
        <v>57</v>
      </c>
      <c r="AQ5" s="2" t="s">
        <v>96</v>
      </c>
      <c r="AR5" s="2" t="s">
        <v>157</v>
      </c>
      <c r="AS5" s="2" t="s">
        <v>96</v>
      </c>
      <c r="AT5" s="2" t="s">
        <v>158</v>
      </c>
      <c r="AU5" s="2" t="s">
        <v>136</v>
      </c>
      <c r="AV5" s="2"/>
      <c r="AW5" s="2" t="s">
        <v>136</v>
      </c>
      <c r="AX5" s="2"/>
      <c r="AY5" s="2"/>
      <c r="AZ5" s="2" t="s">
        <v>115</v>
      </c>
      <c r="BA5" s="2" t="s">
        <v>115</v>
      </c>
      <c r="BB5" s="2">
        <v>1</v>
      </c>
      <c r="BC5" s="2">
        <v>20</v>
      </c>
      <c r="BD5" s="2" t="s">
        <v>159</v>
      </c>
      <c r="BE5" s="2" t="s">
        <v>114</v>
      </c>
      <c r="BF5" s="2"/>
      <c r="BG5" s="2"/>
      <c r="BH5" s="2"/>
      <c r="BI5" s="2" t="s">
        <v>115</v>
      </c>
      <c r="BJ5" s="2">
        <v>1</v>
      </c>
      <c r="BK5" s="2">
        <v>14</v>
      </c>
      <c r="BL5" s="2" t="s">
        <v>160</v>
      </c>
      <c r="BM5" s="2" t="s">
        <v>115</v>
      </c>
      <c r="BN5" s="2">
        <v>2</v>
      </c>
      <c r="BO5" s="2">
        <v>28</v>
      </c>
      <c r="BP5" s="2" t="s">
        <v>161</v>
      </c>
      <c r="BQ5" s="2" t="s">
        <v>114</v>
      </c>
      <c r="BR5" s="2"/>
      <c r="BS5" s="2"/>
      <c r="BT5" s="2"/>
      <c r="BU5" s="2"/>
      <c r="BV5" s="2" t="s">
        <v>115</v>
      </c>
      <c r="BW5" s="2">
        <v>1</v>
      </c>
      <c r="BX5" s="2">
        <v>34</v>
      </c>
      <c r="BY5" s="2" t="s">
        <v>162</v>
      </c>
      <c r="BZ5" s="2" t="s">
        <v>114</v>
      </c>
      <c r="CA5" s="2"/>
      <c r="CB5" s="2"/>
      <c r="CC5" s="2"/>
      <c r="CD5" s="2" t="s">
        <v>114</v>
      </c>
      <c r="CE5" s="2"/>
      <c r="CF5" s="2"/>
      <c r="CG5" s="2"/>
      <c r="CH5" s="2" t="s">
        <v>115</v>
      </c>
      <c r="CI5" s="2">
        <v>1</v>
      </c>
      <c r="CJ5" s="2">
        <v>27</v>
      </c>
      <c r="CK5" s="2"/>
      <c r="CL5" s="2" t="s">
        <v>114</v>
      </c>
      <c r="CM5" s="2"/>
      <c r="CN5" s="2"/>
      <c r="CO5" s="2"/>
      <c r="CP5" s="2" t="s">
        <v>115</v>
      </c>
      <c r="CQ5" s="2" t="s">
        <v>163</v>
      </c>
      <c r="CR5" s="2">
        <v>1</v>
      </c>
      <c r="CS5" s="2">
        <v>140</v>
      </c>
      <c r="CT5" s="2"/>
      <c r="CU5" s="2" t="s">
        <v>115</v>
      </c>
      <c r="CV5" s="2" t="s">
        <v>164</v>
      </c>
      <c r="CW5" s="2">
        <v>1</v>
      </c>
      <c r="CX5" s="2">
        <v>23</v>
      </c>
      <c r="CY5" s="2" t="s">
        <v>165</v>
      </c>
      <c r="CZ5" s="2" t="s">
        <v>114</v>
      </c>
      <c r="DA5" s="2"/>
      <c r="DB5" s="2"/>
      <c r="DC5" s="2"/>
      <c r="DD5" s="2"/>
      <c r="DE5" s="2" t="s">
        <v>97</v>
      </c>
      <c r="DF5" s="2" t="s">
        <v>98</v>
      </c>
      <c r="DG5" s="2"/>
      <c r="DH5" s="2"/>
      <c r="DI5" s="2"/>
      <c r="DJ5" s="2" t="s">
        <v>102</v>
      </c>
      <c r="DK5" s="2" t="s">
        <v>103</v>
      </c>
      <c r="DL5" s="2" t="s">
        <v>104</v>
      </c>
      <c r="DM5" s="2" t="s">
        <v>105</v>
      </c>
      <c r="DN5" s="2"/>
      <c r="DO5" s="2" t="s">
        <v>107</v>
      </c>
      <c r="DP5" s="2" t="s">
        <v>108</v>
      </c>
      <c r="DQ5" s="2"/>
      <c r="DR5" s="2" t="s">
        <v>110</v>
      </c>
      <c r="DS5" s="2" t="s">
        <v>111</v>
      </c>
      <c r="DT5" s="2"/>
      <c r="DU5" s="2" t="s">
        <v>166</v>
      </c>
      <c r="DV5" s="2">
        <v>60</v>
      </c>
      <c r="DW5" s="2"/>
      <c r="DX5" s="73">
        <v>144252</v>
      </c>
      <c r="DY5" s="74">
        <v>361.8</v>
      </c>
      <c r="DZ5" s="74">
        <f t="shared" si="1"/>
        <v>398.70646766169153</v>
      </c>
      <c r="EA5" s="75">
        <f t="shared" si="2"/>
        <v>20.100000000000001</v>
      </c>
      <c r="EB5" s="75" t="s">
        <v>576</v>
      </c>
      <c r="EC5" s="73" t="s">
        <v>581</v>
      </c>
      <c r="ED5" s="2" t="s">
        <v>136</v>
      </c>
      <c r="EE5" s="2" t="s">
        <v>136</v>
      </c>
    </row>
    <row r="6" spans="1:135" ht="105" x14ac:dyDescent="0.25">
      <c r="A6" s="34" t="s">
        <v>226</v>
      </c>
      <c r="B6" s="2">
        <v>5</v>
      </c>
      <c r="C6" s="2">
        <v>1575</v>
      </c>
      <c r="D6" s="2">
        <v>19</v>
      </c>
      <c r="E6" s="45">
        <f t="shared" si="0"/>
        <v>82.89473684210526</v>
      </c>
      <c r="F6" s="2" t="s">
        <v>115</v>
      </c>
      <c r="G6" s="2">
        <v>2</v>
      </c>
      <c r="H6" s="2">
        <v>205</v>
      </c>
      <c r="I6" s="2" t="s">
        <v>96</v>
      </c>
      <c r="J6" s="2" t="s">
        <v>227</v>
      </c>
      <c r="K6" s="2"/>
      <c r="L6" s="2" t="s">
        <v>114</v>
      </c>
      <c r="M6" s="2"/>
      <c r="N6" s="2"/>
      <c r="O6" s="2"/>
      <c r="P6" s="2"/>
      <c r="Q6" s="2"/>
      <c r="R6" s="2" t="s">
        <v>114</v>
      </c>
      <c r="S6" s="2"/>
      <c r="T6" s="2"/>
      <c r="U6" s="2"/>
      <c r="V6" s="2"/>
      <c r="W6" s="2"/>
      <c r="X6" s="2" t="s">
        <v>114</v>
      </c>
      <c r="Y6" s="2"/>
      <c r="Z6" s="2"/>
      <c r="AA6" s="2"/>
      <c r="AB6" s="2"/>
      <c r="AC6" s="2"/>
      <c r="AD6" s="2" t="s">
        <v>115</v>
      </c>
      <c r="AE6" s="2">
        <v>12</v>
      </c>
      <c r="AF6" s="2">
        <v>61</v>
      </c>
      <c r="AG6" s="2" t="s">
        <v>116</v>
      </c>
      <c r="AH6" s="2"/>
      <c r="AI6" s="2" t="s">
        <v>117</v>
      </c>
      <c r="AJ6" s="2"/>
      <c r="AK6" s="2" t="s">
        <v>136</v>
      </c>
      <c r="AL6" s="2"/>
      <c r="AM6" s="2"/>
      <c r="AN6" s="2" t="s">
        <v>114</v>
      </c>
      <c r="AO6" s="2"/>
      <c r="AP6" s="2"/>
      <c r="AQ6" s="2"/>
      <c r="AR6" s="2"/>
      <c r="AS6" s="2"/>
      <c r="AT6" s="2"/>
      <c r="AU6" s="2"/>
      <c r="AV6" s="2"/>
      <c r="AW6" s="2"/>
      <c r="AX6" s="2"/>
      <c r="AY6" s="2"/>
      <c r="AZ6" s="2" t="s">
        <v>115</v>
      </c>
      <c r="BA6" s="2" t="s">
        <v>115</v>
      </c>
      <c r="BB6" s="2">
        <v>2</v>
      </c>
      <c r="BC6" s="2">
        <v>48</v>
      </c>
      <c r="BD6" s="2"/>
      <c r="BE6" s="2" t="s">
        <v>115</v>
      </c>
      <c r="BF6" s="2">
        <v>1</v>
      </c>
      <c r="BG6" s="2">
        <v>36</v>
      </c>
      <c r="BH6" s="2"/>
      <c r="BI6" s="2" t="s">
        <v>115</v>
      </c>
      <c r="BJ6" s="2">
        <v>1</v>
      </c>
      <c r="BK6" s="2">
        <v>47</v>
      </c>
      <c r="BL6" s="2" t="s">
        <v>228</v>
      </c>
      <c r="BM6" s="2" t="s">
        <v>115</v>
      </c>
      <c r="BN6" s="2">
        <v>1</v>
      </c>
      <c r="BO6" s="2">
        <v>60</v>
      </c>
      <c r="BP6" s="2"/>
      <c r="BQ6" s="2" t="s">
        <v>114</v>
      </c>
      <c r="BR6" s="2"/>
      <c r="BS6" s="2"/>
      <c r="BT6" s="2"/>
      <c r="BU6" s="2"/>
      <c r="BV6" s="2" t="s">
        <v>115</v>
      </c>
      <c r="BW6" s="2">
        <v>1</v>
      </c>
      <c r="BX6" s="2">
        <v>68</v>
      </c>
      <c r="BY6" s="2"/>
      <c r="BZ6" s="2" t="s">
        <v>114</v>
      </c>
      <c r="CA6" s="2"/>
      <c r="CB6" s="2"/>
      <c r="CC6" s="2"/>
      <c r="CD6" s="2" t="s">
        <v>114</v>
      </c>
      <c r="CE6" s="2"/>
      <c r="CF6" s="2"/>
      <c r="CG6" s="2"/>
      <c r="CH6" s="2" t="s">
        <v>114</v>
      </c>
      <c r="CI6" s="2"/>
      <c r="CJ6" s="2"/>
      <c r="CK6" s="2"/>
      <c r="CL6" s="2" t="s">
        <v>114</v>
      </c>
      <c r="CM6" s="2"/>
      <c r="CN6" s="2"/>
      <c r="CO6" s="2"/>
      <c r="CP6" s="2" t="s">
        <v>114</v>
      </c>
      <c r="CQ6" s="2"/>
      <c r="CR6" s="2"/>
      <c r="CS6" s="2"/>
      <c r="CT6" s="2"/>
      <c r="CU6" s="2"/>
      <c r="CV6" s="2"/>
      <c r="CW6" s="2"/>
      <c r="CX6" s="2"/>
      <c r="CY6" s="2"/>
      <c r="CZ6" s="2"/>
      <c r="DA6" s="2"/>
      <c r="DB6" s="2"/>
      <c r="DC6" s="2"/>
      <c r="DD6" s="2"/>
      <c r="DE6" s="2" t="s">
        <v>97</v>
      </c>
      <c r="DF6" s="2" t="s">
        <v>98</v>
      </c>
      <c r="DG6" s="2"/>
      <c r="DH6" s="2"/>
      <c r="DI6" s="2"/>
      <c r="DJ6" s="2" t="s">
        <v>102</v>
      </c>
      <c r="DK6" s="2" t="s">
        <v>103</v>
      </c>
      <c r="DL6" s="2" t="s">
        <v>104</v>
      </c>
      <c r="DM6" s="2"/>
      <c r="DN6" s="2" t="s">
        <v>106</v>
      </c>
      <c r="DO6" s="2" t="s">
        <v>107</v>
      </c>
      <c r="DP6" s="2"/>
      <c r="DQ6" s="2" t="s">
        <v>109</v>
      </c>
      <c r="DR6" s="2" t="s">
        <v>110</v>
      </c>
      <c r="DS6" s="2" t="s">
        <v>111</v>
      </c>
      <c r="DT6" s="2" t="s">
        <v>112</v>
      </c>
      <c r="DU6" s="2"/>
      <c r="DV6" s="2">
        <v>100</v>
      </c>
      <c r="DW6" s="2"/>
      <c r="DX6" s="73">
        <v>112724</v>
      </c>
      <c r="DY6" s="74">
        <v>1228.9000000000001</v>
      </c>
      <c r="DZ6" s="74">
        <f t="shared" si="1"/>
        <v>91.727561233623561</v>
      </c>
      <c r="EA6" s="75">
        <f t="shared" si="2"/>
        <v>64.678947368421063</v>
      </c>
      <c r="EB6" s="75" t="s">
        <v>518</v>
      </c>
      <c r="EC6" s="2" t="s">
        <v>116</v>
      </c>
      <c r="ED6" s="2" t="s">
        <v>117</v>
      </c>
      <c r="EE6" s="2" t="s">
        <v>136</v>
      </c>
    </row>
    <row r="7" spans="1:135" ht="105.75" thickBot="1" x14ac:dyDescent="0.3">
      <c r="A7" s="43" t="s">
        <v>413</v>
      </c>
      <c r="B7" s="2">
        <v>5</v>
      </c>
      <c r="C7" s="2">
        <v>1420</v>
      </c>
      <c r="D7" s="2">
        <v>15</v>
      </c>
      <c r="E7" s="45">
        <f t="shared" si="0"/>
        <v>94.666666666666671</v>
      </c>
      <c r="F7" s="2" t="s">
        <v>115</v>
      </c>
      <c r="G7" s="2">
        <v>3</v>
      </c>
      <c r="H7" s="2">
        <v>150</v>
      </c>
      <c r="I7" s="2" t="s">
        <v>127</v>
      </c>
      <c r="J7" s="2"/>
      <c r="K7" s="2" t="s">
        <v>478</v>
      </c>
      <c r="L7" s="2" t="s">
        <v>114</v>
      </c>
      <c r="M7" s="2"/>
      <c r="N7" s="2"/>
      <c r="O7" s="2"/>
      <c r="P7" s="2"/>
      <c r="Q7" s="2"/>
      <c r="R7" s="2" t="s">
        <v>114</v>
      </c>
      <c r="S7" s="2"/>
      <c r="T7" s="2"/>
      <c r="U7" s="2"/>
      <c r="V7" s="2"/>
      <c r="W7" s="2"/>
      <c r="X7" s="2" t="s">
        <v>114</v>
      </c>
      <c r="Y7" s="2"/>
      <c r="Z7" s="2"/>
      <c r="AA7" s="2"/>
      <c r="AB7" s="2"/>
      <c r="AC7" s="2"/>
      <c r="AD7" s="2" t="s">
        <v>114</v>
      </c>
      <c r="AE7" s="2">
        <v>8</v>
      </c>
      <c r="AF7" s="2">
        <v>70</v>
      </c>
      <c r="AG7" s="2" t="s">
        <v>117</v>
      </c>
      <c r="AH7" s="2"/>
      <c r="AI7" s="2" t="s">
        <v>136</v>
      </c>
      <c r="AJ7" s="2"/>
      <c r="AK7" s="2" t="s">
        <v>136</v>
      </c>
      <c r="AL7" s="2"/>
      <c r="AM7" s="2"/>
      <c r="AN7" s="2" t="s">
        <v>115</v>
      </c>
      <c r="AO7" s="2">
        <v>9</v>
      </c>
      <c r="AP7" s="2">
        <v>70</v>
      </c>
      <c r="AQ7" s="2" t="s">
        <v>180</v>
      </c>
      <c r="AR7" s="2"/>
      <c r="AS7" s="2" t="s">
        <v>117</v>
      </c>
      <c r="AT7" s="2"/>
      <c r="AU7" s="2" t="s">
        <v>136</v>
      </c>
      <c r="AV7" s="2"/>
      <c r="AW7" s="2" t="s">
        <v>136</v>
      </c>
      <c r="AX7" s="2"/>
      <c r="AY7" s="2"/>
      <c r="AZ7" s="2" t="s">
        <v>115</v>
      </c>
      <c r="BA7" s="2" t="s">
        <v>115</v>
      </c>
      <c r="BB7" s="2">
        <v>1</v>
      </c>
      <c r="BC7" s="2">
        <v>15</v>
      </c>
      <c r="BD7" s="2" t="s">
        <v>479</v>
      </c>
      <c r="BE7" s="2" t="s">
        <v>115</v>
      </c>
      <c r="BF7" s="2">
        <v>0</v>
      </c>
      <c r="BG7" s="2">
        <v>0</v>
      </c>
      <c r="BH7" s="2" t="s">
        <v>480</v>
      </c>
      <c r="BI7" s="2" t="s">
        <v>115</v>
      </c>
      <c r="BJ7" s="2">
        <v>0</v>
      </c>
      <c r="BK7" s="2">
        <v>0</v>
      </c>
      <c r="BL7" s="2" t="s">
        <v>481</v>
      </c>
      <c r="BM7" s="2" t="s">
        <v>115</v>
      </c>
      <c r="BN7" s="2">
        <v>0</v>
      </c>
      <c r="BO7" s="2">
        <v>0</v>
      </c>
      <c r="BP7" s="2" t="s">
        <v>482</v>
      </c>
      <c r="BQ7" s="2" t="s">
        <v>114</v>
      </c>
      <c r="BR7" s="2"/>
      <c r="BS7" s="2"/>
      <c r="BT7" s="2"/>
      <c r="BU7" s="2"/>
      <c r="BV7" s="2" t="s">
        <v>115</v>
      </c>
      <c r="BW7" s="2">
        <v>1</v>
      </c>
      <c r="BX7" s="2">
        <v>30</v>
      </c>
      <c r="BY7" s="2"/>
      <c r="BZ7" s="2" t="s">
        <v>114</v>
      </c>
      <c r="CA7" s="2"/>
      <c r="CB7" s="2"/>
      <c r="CC7" s="2"/>
      <c r="CD7" s="2" t="s">
        <v>114</v>
      </c>
      <c r="CE7" s="2"/>
      <c r="CF7" s="2"/>
      <c r="CG7" s="2"/>
      <c r="CH7" s="2" t="s">
        <v>114</v>
      </c>
      <c r="CI7" s="2"/>
      <c r="CJ7" s="2"/>
      <c r="CK7" s="2"/>
      <c r="CL7" s="2" t="s">
        <v>114</v>
      </c>
      <c r="CM7" s="2"/>
      <c r="CN7" s="2"/>
      <c r="CO7" s="2"/>
      <c r="CP7" s="2" t="s">
        <v>114</v>
      </c>
      <c r="CQ7" s="2"/>
      <c r="CR7" s="2"/>
      <c r="CS7" s="2"/>
      <c r="CT7" s="2"/>
      <c r="CU7" s="2"/>
      <c r="CV7" s="2"/>
      <c r="CW7" s="2"/>
      <c r="CX7" s="2"/>
      <c r="CY7" s="2"/>
      <c r="CZ7" s="2"/>
      <c r="DA7" s="2"/>
      <c r="DB7" s="2"/>
      <c r="DC7" s="2"/>
      <c r="DD7" s="2"/>
      <c r="DE7" s="2" t="s">
        <v>97</v>
      </c>
      <c r="DF7" s="2" t="s">
        <v>98</v>
      </c>
      <c r="DG7" s="2" t="s">
        <v>99</v>
      </c>
      <c r="DH7" s="2" t="s">
        <v>100</v>
      </c>
      <c r="DI7" s="2" t="s">
        <v>101</v>
      </c>
      <c r="DJ7" s="2" t="s">
        <v>102</v>
      </c>
      <c r="DK7" s="2" t="s">
        <v>103</v>
      </c>
      <c r="DL7" s="2" t="s">
        <v>104</v>
      </c>
      <c r="DM7" s="2" t="s">
        <v>105</v>
      </c>
      <c r="DN7" s="2"/>
      <c r="DO7" s="2" t="s">
        <v>107</v>
      </c>
      <c r="DP7" s="2" t="s">
        <v>108</v>
      </c>
      <c r="DQ7" s="2" t="s">
        <v>109</v>
      </c>
      <c r="DR7" s="2" t="s">
        <v>110</v>
      </c>
      <c r="DS7" s="2" t="s">
        <v>111</v>
      </c>
      <c r="DT7" s="2" t="s">
        <v>112</v>
      </c>
      <c r="DU7" s="2"/>
      <c r="DV7" s="2">
        <v>80</v>
      </c>
      <c r="DW7" s="2" t="s">
        <v>483</v>
      </c>
      <c r="DX7" s="73">
        <v>90120</v>
      </c>
      <c r="DY7" s="74">
        <v>457.7</v>
      </c>
      <c r="DZ7" s="74">
        <f t="shared" si="1"/>
        <v>196.89753113393053</v>
      </c>
      <c r="EA7" s="75">
        <f t="shared" si="2"/>
        <v>30.513333333333332</v>
      </c>
      <c r="EB7" s="75" t="s">
        <v>518</v>
      </c>
      <c r="EC7" s="2" t="s">
        <v>117</v>
      </c>
      <c r="ED7" s="2" t="s">
        <v>136</v>
      </c>
      <c r="EE7" s="2" t="s">
        <v>136</v>
      </c>
    </row>
    <row r="8" spans="1:135" x14ac:dyDescent="0.25">
      <c r="A8" s="14" t="s">
        <v>448</v>
      </c>
      <c r="B8" s="15"/>
      <c r="C8" s="16">
        <f>SUM(C2:C7)</f>
        <v>9478</v>
      </c>
      <c r="D8" s="16">
        <f>SUM(D2:D7)</f>
        <v>96</v>
      </c>
      <c r="E8" s="44">
        <f>SUM(E2:E7)</f>
        <v>584.3561231510148</v>
      </c>
      <c r="F8" s="16">
        <f>F12+F13</f>
        <v>6</v>
      </c>
      <c r="G8" s="16">
        <f>SUM(G2:G7)</f>
        <v>8</v>
      </c>
      <c r="H8" s="16">
        <f>SUM(H2:H7)</f>
        <v>867</v>
      </c>
      <c r="I8" s="15"/>
      <c r="J8" s="15"/>
      <c r="K8" s="15"/>
      <c r="L8" s="15">
        <f>L12+L13</f>
        <v>6</v>
      </c>
      <c r="M8" s="15">
        <f>SUM(M2:M7)</f>
        <v>3</v>
      </c>
      <c r="N8" s="15">
        <f>SUM(N2:N7)</f>
        <v>59</v>
      </c>
      <c r="O8" s="15"/>
      <c r="P8" s="15"/>
      <c r="Q8" s="15"/>
      <c r="R8" s="15">
        <f>R12+R13</f>
        <v>6</v>
      </c>
      <c r="S8" s="16">
        <f>SUM(S2:S7)</f>
        <v>1</v>
      </c>
      <c r="T8" s="16">
        <f>SUM(T2:T7)</f>
        <v>25</v>
      </c>
      <c r="U8" s="15"/>
      <c r="V8" s="15"/>
      <c r="W8" s="15"/>
      <c r="X8" s="15">
        <f>X12+X13</f>
        <v>6</v>
      </c>
      <c r="Y8" s="16">
        <f>SUM(Y2:Y7)</f>
        <v>0</v>
      </c>
      <c r="Z8" s="16">
        <f>SUM(Z2:Z7)</f>
        <v>0</v>
      </c>
      <c r="AA8" s="15"/>
      <c r="AB8" s="15"/>
      <c r="AC8" s="15"/>
      <c r="AD8" s="15">
        <f>AD12+AD13</f>
        <v>6</v>
      </c>
      <c r="AE8" s="16">
        <f>SUM(AE2:AE7)</f>
        <v>30</v>
      </c>
      <c r="AF8" s="16">
        <f>SUM(AF2:AF7)</f>
        <v>225</v>
      </c>
      <c r="AG8" s="15"/>
      <c r="AH8" s="15"/>
      <c r="AI8" s="15"/>
      <c r="AJ8" s="15"/>
      <c r="AK8" s="15"/>
      <c r="AL8" s="15"/>
      <c r="AM8" s="15"/>
      <c r="AN8" s="15">
        <f>AN12+AN13</f>
        <v>6</v>
      </c>
      <c r="AO8" s="16">
        <f>SUM(AO2:AO7)</f>
        <v>30</v>
      </c>
      <c r="AP8" s="16">
        <f>SUM(AP2:AP7)</f>
        <v>365</v>
      </c>
      <c r="AQ8" s="15"/>
      <c r="AR8" s="15"/>
      <c r="AS8" s="15"/>
      <c r="AT8" s="15"/>
      <c r="AU8" s="15"/>
      <c r="AV8" s="15"/>
      <c r="AW8" s="15"/>
      <c r="AX8" s="15"/>
      <c r="AY8" s="15"/>
      <c r="AZ8" s="15">
        <f>AZ12+AZ13</f>
        <v>6</v>
      </c>
      <c r="BA8" s="15">
        <f>BA12+BA13</f>
        <v>5</v>
      </c>
      <c r="BB8" s="16">
        <f>SUM(BB2:BB7)</f>
        <v>8</v>
      </c>
      <c r="BC8" s="16">
        <f>SUM(BC2:BC7)</f>
        <v>158</v>
      </c>
      <c r="BD8" s="15"/>
      <c r="BE8" s="15">
        <f>BE12+BE13</f>
        <v>5</v>
      </c>
      <c r="BF8" s="16">
        <f>SUM(BF2:BF7)</f>
        <v>2</v>
      </c>
      <c r="BG8" s="16">
        <f>SUM(BG2:BG7)</f>
        <v>66</v>
      </c>
      <c r="BH8" s="15"/>
      <c r="BI8" s="15">
        <f>BI12+BI13</f>
        <v>5</v>
      </c>
      <c r="BJ8" s="16">
        <f>SUM(BJ2:BJ7)</f>
        <v>4</v>
      </c>
      <c r="BK8" s="16">
        <f>SUM(BK2:BK7)</f>
        <v>91</v>
      </c>
      <c r="BL8" s="15"/>
      <c r="BM8" s="15">
        <f>BM12+BM13</f>
        <v>5</v>
      </c>
      <c r="BN8" s="16">
        <f>SUM(BN2:BN7)</f>
        <v>5</v>
      </c>
      <c r="BO8" s="16">
        <f>SUM(BO2:BO7)</f>
        <v>133</v>
      </c>
      <c r="BP8" s="15"/>
      <c r="BQ8" s="15">
        <f>BQ12+BQ13</f>
        <v>5</v>
      </c>
      <c r="BR8" s="15"/>
      <c r="BS8" s="15"/>
      <c r="BT8" s="15"/>
      <c r="BU8" s="15"/>
      <c r="BV8" s="15">
        <f>BV12+BV13</f>
        <v>6</v>
      </c>
      <c r="BW8" s="16">
        <f>SUM(BW2:BW7)</f>
        <v>6</v>
      </c>
      <c r="BX8" s="16">
        <f>SUM(BX2:BX7)</f>
        <v>265</v>
      </c>
      <c r="BY8" s="15"/>
      <c r="BZ8" s="15">
        <f>BZ12+BZ13</f>
        <v>6</v>
      </c>
      <c r="CA8" s="16">
        <f>SUM(CA2:CA7)</f>
        <v>1</v>
      </c>
      <c r="CB8" s="16">
        <f>SUM(CB2:CB7)</f>
        <v>60</v>
      </c>
      <c r="CC8" s="15"/>
      <c r="CD8" s="15">
        <f>CD12+CD13</f>
        <v>6</v>
      </c>
      <c r="CE8" s="16">
        <f>SUM(CE2:CE7)</f>
        <v>4</v>
      </c>
      <c r="CF8" s="16">
        <f>SUM(CF2:CF7)</f>
        <v>120</v>
      </c>
      <c r="CG8" s="15"/>
      <c r="CH8" s="15">
        <f>CH12+CH13</f>
        <v>6</v>
      </c>
      <c r="CI8" s="16">
        <f>SUM(CI2:CI7)</f>
        <v>3</v>
      </c>
      <c r="CJ8" s="16">
        <f>SUM(CJ2:CJ7)</f>
        <v>202</v>
      </c>
      <c r="CK8" s="15"/>
      <c r="CL8" s="15">
        <f>CL12+CL13</f>
        <v>6</v>
      </c>
      <c r="CM8" s="16">
        <f>SUM(CM2:CM7)</f>
        <v>1</v>
      </c>
      <c r="CN8" s="16">
        <f>SUM(CN2:CN7)</f>
        <v>50</v>
      </c>
      <c r="CO8" s="15"/>
      <c r="CP8" s="15">
        <f>CP12+CP13</f>
        <v>6</v>
      </c>
      <c r="CQ8" s="15"/>
      <c r="CR8" s="16">
        <f>SUM(CR2:CR7)</f>
        <v>2</v>
      </c>
      <c r="CS8" s="16">
        <f>SUM(CS2:CS7)</f>
        <v>418</v>
      </c>
      <c r="CT8" s="15"/>
      <c r="CU8" s="15">
        <f>CU12+CU13</f>
        <v>2</v>
      </c>
      <c r="CV8" s="15"/>
      <c r="CW8" s="16">
        <f>SUM(CW2:CW7)</f>
        <v>1</v>
      </c>
      <c r="CX8" s="16">
        <f>SUM(CX2:CX7)</f>
        <v>23</v>
      </c>
      <c r="CY8" s="15"/>
      <c r="CZ8" s="15">
        <f>CZ12+CZ13</f>
        <v>1</v>
      </c>
      <c r="DA8" s="15"/>
      <c r="DB8" s="16">
        <f>SUM(DB2:DB7)</f>
        <v>0</v>
      </c>
      <c r="DC8" s="16">
        <f>SUM(DC2:DC7)</f>
        <v>0</v>
      </c>
      <c r="DD8" s="15"/>
      <c r="DE8" s="15"/>
      <c r="DF8" s="15"/>
      <c r="DG8" s="15"/>
      <c r="DH8" s="15"/>
      <c r="DI8" s="15"/>
      <c r="DJ8" s="15"/>
      <c r="DK8" s="15"/>
      <c r="DL8" s="15"/>
      <c r="DM8" s="15"/>
      <c r="DN8" s="15"/>
      <c r="DO8" s="15"/>
      <c r="DP8" s="15"/>
      <c r="DQ8" s="15"/>
      <c r="DR8" s="15"/>
      <c r="DS8" s="15"/>
      <c r="DT8" s="15"/>
      <c r="DU8" s="15"/>
      <c r="DV8" s="16">
        <f>SUM(DV2:DV7)</f>
        <v>515</v>
      </c>
      <c r="DW8" s="17"/>
    </row>
    <row r="9" spans="1:135" x14ac:dyDescent="0.25">
      <c r="A9" s="18" t="s">
        <v>449</v>
      </c>
      <c r="B9" s="5"/>
      <c r="C9" s="6">
        <f>AVERAGE(C2:C7)</f>
        <v>1579.6666666666667</v>
      </c>
      <c r="D9" s="6">
        <f>AVERAGE(D2:D7)</f>
        <v>16</v>
      </c>
      <c r="E9" s="6">
        <f>AVERAGE(E2:E7)</f>
        <v>97.392687191835805</v>
      </c>
      <c r="F9" s="6"/>
      <c r="G9" s="6">
        <f>AVERAGE(G2:G7)</f>
        <v>2</v>
      </c>
      <c r="H9" s="6">
        <f>AVERAGE(H2:H7)</f>
        <v>216.75</v>
      </c>
      <c r="I9" s="5"/>
      <c r="J9" s="5"/>
      <c r="K9" s="5"/>
      <c r="L9" s="5"/>
      <c r="M9" s="6">
        <f>AVERAGE(M2:M7)</f>
        <v>3</v>
      </c>
      <c r="N9" s="6">
        <f>AVERAGE(N2:N7)</f>
        <v>59</v>
      </c>
      <c r="O9" s="5"/>
      <c r="P9" s="5"/>
      <c r="Q9" s="5"/>
      <c r="R9" s="5"/>
      <c r="S9" s="6">
        <f>AVERAGE(S2:S7)</f>
        <v>1</v>
      </c>
      <c r="T9" s="6">
        <f>AVERAGE(T2:T7)</f>
        <v>25</v>
      </c>
      <c r="U9" s="5"/>
      <c r="V9" s="5"/>
      <c r="W9" s="5"/>
      <c r="X9" s="5"/>
      <c r="Y9" s="6" t="e">
        <f>AVERAGE(Y2:Y7)</f>
        <v>#DIV/0!</v>
      </c>
      <c r="Z9" s="6" t="e">
        <f>AVERAGE(Z2:Z7)</f>
        <v>#DIV/0!</v>
      </c>
      <c r="AA9" s="5"/>
      <c r="AB9" s="5"/>
      <c r="AC9" s="5"/>
      <c r="AD9" s="5"/>
      <c r="AE9" s="6">
        <f>AVERAGE(AE2:AE7)</f>
        <v>7.5</v>
      </c>
      <c r="AF9" s="6">
        <f>AVERAGE(AF2:AF7)</f>
        <v>56.25</v>
      </c>
      <c r="AG9" s="5"/>
      <c r="AH9" s="5"/>
      <c r="AI9" s="5"/>
      <c r="AJ9" s="5"/>
      <c r="AK9" s="5"/>
      <c r="AL9" s="5"/>
      <c r="AM9" s="5"/>
      <c r="AN9" s="5"/>
      <c r="AO9" s="6">
        <f>AVERAGE(AO2:AO7)</f>
        <v>7.5</v>
      </c>
      <c r="AP9" s="6">
        <f>AVERAGE(AP2:AP7)</f>
        <v>91.25</v>
      </c>
      <c r="AQ9" s="5"/>
      <c r="AR9" s="5"/>
      <c r="AS9" s="5"/>
      <c r="AT9" s="5"/>
      <c r="AU9" s="5"/>
      <c r="AV9" s="5"/>
      <c r="AW9" s="5"/>
      <c r="AX9" s="5"/>
      <c r="AY9" s="5"/>
      <c r="AZ9" s="5"/>
      <c r="BA9" s="5"/>
      <c r="BB9" s="6">
        <f>AVERAGE(BB2:BB7)</f>
        <v>1.6</v>
      </c>
      <c r="BC9" s="6">
        <f>AVERAGE(BC2:BC7)</f>
        <v>31.6</v>
      </c>
      <c r="BD9" s="5"/>
      <c r="BE9" s="5"/>
      <c r="BF9" s="6">
        <f>AVERAGE(BF2:BF7)</f>
        <v>0.66666666666666663</v>
      </c>
      <c r="BG9" s="6">
        <f>AVERAGE(BG2:BG7)</f>
        <v>22</v>
      </c>
      <c r="BH9" s="5"/>
      <c r="BI9" s="5"/>
      <c r="BJ9" s="6">
        <f>AVERAGE(BJ2:BJ7)</f>
        <v>0.8</v>
      </c>
      <c r="BK9" s="6">
        <f>AVERAGE(BK2:BK7)</f>
        <v>18.2</v>
      </c>
      <c r="BL9" s="5"/>
      <c r="BM9" s="5"/>
      <c r="BN9" s="6">
        <f>AVERAGE(BN2:BN7)</f>
        <v>1.25</v>
      </c>
      <c r="BO9" s="6">
        <f>AVERAGE(BO2:BO7)</f>
        <v>33.25</v>
      </c>
      <c r="BP9" s="5"/>
      <c r="BQ9" s="5"/>
      <c r="BR9" s="5"/>
      <c r="BS9" s="5"/>
      <c r="BT9" s="5"/>
      <c r="BU9" s="5"/>
      <c r="BV9" s="5"/>
      <c r="BW9" s="6">
        <f>AVERAGE(BW2:BW7)</f>
        <v>1</v>
      </c>
      <c r="BX9" s="6">
        <f>AVERAGE(BX2:BX7)</f>
        <v>44.166666666666664</v>
      </c>
      <c r="BY9" s="5"/>
      <c r="BZ9" s="5"/>
      <c r="CA9" s="6">
        <f>AVERAGE(CA2:CA7)</f>
        <v>1</v>
      </c>
      <c r="CB9" s="6">
        <f>AVERAGE(CB2:CB7)</f>
        <v>60</v>
      </c>
      <c r="CC9" s="5"/>
      <c r="CD9" s="5"/>
      <c r="CE9" s="6">
        <f>AVERAGE(CE2:CE7)</f>
        <v>4</v>
      </c>
      <c r="CF9" s="6">
        <f>AVERAGE(CF2:CF8)</f>
        <v>120</v>
      </c>
      <c r="CG9" s="5"/>
      <c r="CH9" s="5"/>
      <c r="CI9" s="6">
        <f>AVERAGE(CI2:CI7)</f>
        <v>1</v>
      </c>
      <c r="CJ9" s="6">
        <f>AVERAGE(CJ2:CJ7)</f>
        <v>67.333333333333329</v>
      </c>
      <c r="CK9" s="5"/>
      <c r="CL9" s="5"/>
      <c r="CM9" s="6">
        <f>AVERAGE(CM2:CM7)</f>
        <v>1</v>
      </c>
      <c r="CN9" s="6">
        <f>AVERAGE(CN2:CN7)</f>
        <v>50</v>
      </c>
      <c r="CO9" s="5"/>
      <c r="CP9" s="5"/>
      <c r="CQ9" s="5"/>
      <c r="CR9" s="6">
        <f>AVERAGE(CR2:CR7)</f>
        <v>1</v>
      </c>
      <c r="CS9" s="6">
        <f>AVERAGE(CS2:CS7)</f>
        <v>209</v>
      </c>
      <c r="CT9" s="5"/>
      <c r="CU9" s="5"/>
      <c r="CV9" s="5"/>
      <c r="CW9" s="6">
        <f>AVERAGE(CW2:CW7)</f>
        <v>1</v>
      </c>
      <c r="CX9" s="6">
        <f>AVERAGE(CX2:CX7)</f>
        <v>23</v>
      </c>
      <c r="CY9" s="5"/>
      <c r="CZ9" s="5"/>
      <c r="DA9" s="5"/>
      <c r="DB9" s="6" t="e">
        <f>AVERAGE(DB2:DB7)</f>
        <v>#DIV/0!</v>
      </c>
      <c r="DC9" s="6" t="e">
        <f>AVERAGE(DC2:DC7)</f>
        <v>#DIV/0!</v>
      </c>
      <c r="DD9" s="5"/>
      <c r="DE9" s="5"/>
      <c r="DF9" s="5"/>
      <c r="DG9" s="5"/>
      <c r="DH9" s="5"/>
      <c r="DI9" s="5"/>
      <c r="DJ9" s="5"/>
      <c r="DK9" s="5"/>
      <c r="DL9" s="5"/>
      <c r="DM9" s="5"/>
      <c r="DN9" s="5"/>
      <c r="DO9" s="5"/>
      <c r="DP9" s="5"/>
      <c r="DQ9" s="5"/>
      <c r="DR9" s="5"/>
      <c r="DS9" s="5"/>
      <c r="DT9" s="5"/>
      <c r="DU9" s="5"/>
      <c r="DV9" s="6">
        <f>AVERAGE(DV2:DV7)</f>
        <v>85.833333333333329</v>
      </c>
      <c r="DW9" s="19"/>
    </row>
    <row r="10" spans="1:135" x14ac:dyDescent="0.25">
      <c r="A10" s="20" t="s">
        <v>457</v>
      </c>
      <c r="B10" s="7"/>
      <c r="C10" s="7">
        <f>MIN(C2:C7)</f>
        <v>726</v>
      </c>
      <c r="D10" s="7">
        <f>MIN(D2:D7)</f>
        <v>8</v>
      </c>
      <c r="E10" s="47">
        <f>MIN(E2:E7)</f>
        <v>60.555555555555557</v>
      </c>
      <c r="F10" s="7"/>
      <c r="G10" s="7">
        <f>MIN(G2:G7)</f>
        <v>1</v>
      </c>
      <c r="H10" s="7">
        <f>MIN(H2:H7)</f>
        <v>150</v>
      </c>
      <c r="I10" s="7"/>
      <c r="J10" s="7"/>
      <c r="K10" s="7"/>
      <c r="L10" s="7"/>
      <c r="M10" s="7">
        <f>MIN(M2:M7)</f>
        <v>3</v>
      </c>
      <c r="N10" s="7">
        <f>MIN(N2:N7)</f>
        <v>59</v>
      </c>
      <c r="O10" s="7"/>
      <c r="P10" s="7"/>
      <c r="Q10" s="7"/>
      <c r="R10" s="7"/>
      <c r="S10" s="7">
        <f>MIN(S2:S7)</f>
        <v>1</v>
      </c>
      <c r="T10" s="7">
        <f>MIN(T2:T7)</f>
        <v>25</v>
      </c>
      <c r="U10" s="7"/>
      <c r="V10" s="7"/>
      <c r="W10" s="7"/>
      <c r="X10" s="7"/>
      <c r="Y10" s="7">
        <f>MIN(Y2:Y7)</f>
        <v>0</v>
      </c>
      <c r="Z10" s="7">
        <f>MIN(Z2:Z7)</f>
        <v>0</v>
      </c>
      <c r="AA10" s="7"/>
      <c r="AB10" s="7"/>
      <c r="AC10" s="7"/>
      <c r="AD10" s="7"/>
      <c r="AE10" s="7">
        <f>MIN(AE2:AE7)</f>
        <v>2</v>
      </c>
      <c r="AF10" s="7">
        <f>MIN(AF2:AF7)</f>
        <v>34</v>
      </c>
      <c r="AG10" s="7"/>
      <c r="AH10" s="7"/>
      <c r="AI10" s="7"/>
      <c r="AJ10" s="7"/>
      <c r="AK10" s="7"/>
      <c r="AL10" s="7"/>
      <c r="AM10" s="7"/>
      <c r="AN10" s="7"/>
      <c r="AO10" s="7">
        <f>MIN(AO2:AO7)</f>
        <v>3</v>
      </c>
      <c r="AP10" s="7">
        <f>MIN(AP2:AP7)</f>
        <v>57</v>
      </c>
      <c r="AQ10" s="7"/>
      <c r="AR10" s="7"/>
      <c r="AS10" s="7"/>
      <c r="AT10" s="7"/>
      <c r="AU10" s="7"/>
      <c r="AV10" s="7"/>
      <c r="AW10" s="7"/>
      <c r="AX10" s="7"/>
      <c r="AY10" s="7"/>
      <c r="AZ10" s="7"/>
      <c r="BA10" s="7"/>
      <c r="BB10" s="7">
        <f>MIN(BB2:BB7)</f>
        <v>1</v>
      </c>
      <c r="BC10" s="7">
        <f>MIN(BC2:BC7)</f>
        <v>15</v>
      </c>
      <c r="BD10" s="7"/>
      <c r="BE10" s="7"/>
      <c r="BF10" s="7">
        <f>MIN(BF2:BF7)</f>
        <v>0</v>
      </c>
      <c r="BG10" s="7">
        <f>MIN(BG2:BG7)</f>
        <v>0</v>
      </c>
      <c r="BH10" s="7"/>
      <c r="BI10" s="7"/>
      <c r="BJ10" s="7">
        <f>MIN(BJ2:BJ7)</f>
        <v>0</v>
      </c>
      <c r="BK10" s="7">
        <f>MIN(BK2:BK7)</f>
        <v>0</v>
      </c>
      <c r="BL10" s="7"/>
      <c r="BM10" s="7"/>
      <c r="BN10" s="7">
        <f>MIN(BN2:BN7)</f>
        <v>0</v>
      </c>
      <c r="BO10" s="7">
        <f>MIN(BO2:BO7)</f>
        <v>0</v>
      </c>
      <c r="BP10" s="7"/>
      <c r="BQ10" s="7"/>
      <c r="BR10" s="7"/>
      <c r="BS10" s="7"/>
      <c r="BT10" s="7"/>
      <c r="BU10" s="7"/>
      <c r="BV10" s="7"/>
      <c r="BW10" s="7">
        <f>MIN(BW2:BW7)</f>
        <v>1</v>
      </c>
      <c r="BX10" s="7">
        <f>MIN(BX2:BX7)</f>
        <v>28</v>
      </c>
      <c r="BY10" s="7"/>
      <c r="BZ10" s="7"/>
      <c r="CA10" s="7">
        <f>MIN(CA2:CA7)</f>
        <v>1</v>
      </c>
      <c r="CB10" s="7">
        <f>MIN(CB2:CB7)</f>
        <v>60</v>
      </c>
      <c r="CC10" s="7"/>
      <c r="CD10" s="7"/>
      <c r="CE10" s="7">
        <f>MIN(CE2:CE7)</f>
        <v>4</v>
      </c>
      <c r="CF10" s="7">
        <f>MIN(CF2:CF7)</f>
        <v>120</v>
      </c>
      <c r="CG10" s="7"/>
      <c r="CH10" s="7"/>
      <c r="CI10" s="7">
        <f>MIN(CI2:CI7)</f>
        <v>1</v>
      </c>
      <c r="CJ10" s="7">
        <f>MIN(CJ2:CJ7)</f>
        <v>27</v>
      </c>
      <c r="CK10" s="7"/>
      <c r="CL10" s="7"/>
      <c r="CM10" s="7">
        <f>MIN(CM2:CM7)</f>
        <v>1</v>
      </c>
      <c r="CN10" s="7">
        <f>MIN(CN2:CN7)</f>
        <v>50</v>
      </c>
      <c r="CO10" s="7"/>
      <c r="CP10" s="7"/>
      <c r="CQ10" s="7"/>
      <c r="CR10" s="7">
        <f>MIN(CR2:CR7)</f>
        <v>1</v>
      </c>
      <c r="CS10" s="7">
        <f>MIN(CS2:CS7)</f>
        <v>140</v>
      </c>
      <c r="CT10" s="7"/>
      <c r="CU10" s="7"/>
      <c r="CV10" s="7"/>
      <c r="CW10" s="7">
        <f>MIN(CW2:CW7)</f>
        <v>1</v>
      </c>
      <c r="CX10" s="7">
        <f>MIN(CX2:CX7)</f>
        <v>23</v>
      </c>
      <c r="CY10" s="7"/>
      <c r="CZ10" s="7"/>
      <c r="DA10" s="7"/>
      <c r="DB10" s="7">
        <f>MIN(DB2:DB7)</f>
        <v>0</v>
      </c>
      <c r="DC10" s="7">
        <f>MIN(DC2:DC7)</f>
        <v>0</v>
      </c>
      <c r="DD10" s="7"/>
      <c r="DE10" s="7"/>
      <c r="DF10" s="7"/>
      <c r="DG10" s="7"/>
      <c r="DH10" s="7"/>
      <c r="DI10" s="7"/>
      <c r="DJ10" s="7"/>
      <c r="DK10" s="7"/>
      <c r="DL10" s="7"/>
      <c r="DM10" s="7"/>
      <c r="DN10" s="7"/>
      <c r="DO10" s="7"/>
      <c r="DP10" s="7"/>
      <c r="DQ10" s="7"/>
      <c r="DR10" s="7"/>
      <c r="DS10" s="7"/>
      <c r="DT10" s="7"/>
      <c r="DU10" s="7"/>
      <c r="DV10" s="7">
        <f>MIN(DV2:DV7)</f>
        <v>60</v>
      </c>
      <c r="DW10" s="21"/>
    </row>
    <row r="11" spans="1:135" x14ac:dyDescent="0.25">
      <c r="A11" s="22" t="s">
        <v>458</v>
      </c>
      <c r="B11" s="8"/>
      <c r="C11" s="8">
        <f>LARGE(C2:C7,1)</f>
        <v>3075</v>
      </c>
      <c r="D11" s="8">
        <f>LARGE(D2:D7,1)</f>
        <v>19</v>
      </c>
      <c r="E11" s="48">
        <f>LARGE(E2:E7,1)</f>
        <v>161.84210526315789</v>
      </c>
      <c r="F11" s="8"/>
      <c r="G11" s="8">
        <f>LARGE(G2:G7,1)</f>
        <v>3</v>
      </c>
      <c r="H11" s="8">
        <f>LARGE(H2:H7,1)</f>
        <v>300</v>
      </c>
      <c r="I11" s="8"/>
      <c r="J11" s="8"/>
      <c r="K11" s="8"/>
      <c r="L11" s="8"/>
      <c r="M11" s="8">
        <f>LARGE(M2:M7,1)</f>
        <v>3</v>
      </c>
      <c r="N11" s="8">
        <f>LARGE(N2:N7,1)</f>
        <v>59</v>
      </c>
      <c r="O11" s="8"/>
      <c r="P11" s="8"/>
      <c r="Q11" s="8"/>
      <c r="R11" s="8"/>
      <c r="S11" s="8">
        <f>LARGE(S2:S7,1)</f>
        <v>1</v>
      </c>
      <c r="T11" s="8">
        <f>LARGE(T2:T7,1)</f>
        <v>25</v>
      </c>
      <c r="U11" s="8"/>
      <c r="V11" s="8"/>
      <c r="W11" s="8"/>
      <c r="X11" s="8"/>
      <c r="Y11" s="8" t="e">
        <f>LARGE(Y2:Y7,1)</f>
        <v>#NUM!</v>
      </c>
      <c r="Z11" s="8" t="e">
        <f>LARGE(Z2:Z7,1)</f>
        <v>#NUM!</v>
      </c>
      <c r="AA11" s="8"/>
      <c r="AB11" s="8"/>
      <c r="AC11" s="8"/>
      <c r="AD11" s="8"/>
      <c r="AE11" s="8">
        <f>LARGE(AE2:AE7,1)</f>
        <v>12</v>
      </c>
      <c r="AF11" s="8">
        <f>LARGE(AF2:AF7,1)</f>
        <v>70</v>
      </c>
      <c r="AG11" s="8"/>
      <c r="AH11" s="8"/>
      <c r="AI11" s="8"/>
      <c r="AJ11" s="8"/>
      <c r="AK11" s="8"/>
      <c r="AL11" s="8"/>
      <c r="AM11" s="8"/>
      <c r="AN11" s="8"/>
      <c r="AO11" s="8">
        <f>LARGE(AO2:AO7,1)</f>
        <v>10</v>
      </c>
      <c r="AP11" s="8">
        <f>LARGE(AP2:AP7,1)</f>
        <v>155</v>
      </c>
      <c r="AQ11" s="8"/>
      <c r="AR11" s="8"/>
      <c r="AS11" s="8"/>
      <c r="AT11" s="8"/>
      <c r="AU11" s="8"/>
      <c r="AV11" s="8"/>
      <c r="AW11" s="8"/>
      <c r="AX11" s="8"/>
      <c r="AY11" s="8"/>
      <c r="AZ11" s="8"/>
      <c r="BA11" s="8"/>
      <c r="BB11" s="8">
        <f>LARGE(BB2:BB7,1)</f>
        <v>3</v>
      </c>
      <c r="BC11" s="8">
        <f>LARGE(BC2:BC7,1)</f>
        <v>48</v>
      </c>
      <c r="BD11" s="8"/>
      <c r="BE11" s="8"/>
      <c r="BF11" s="8">
        <f>LARGE(BF2:BF7,1)</f>
        <v>1</v>
      </c>
      <c r="BG11" s="8">
        <f>LARGE(BG2:BG7,1)</f>
        <v>36</v>
      </c>
      <c r="BH11" s="8"/>
      <c r="BI11" s="8"/>
      <c r="BJ11" s="8">
        <f>LARGE(BJ2:BJ7,1)</f>
        <v>1</v>
      </c>
      <c r="BK11" s="8">
        <f>LARGE(BK2:BK7,1)</f>
        <v>47</v>
      </c>
      <c r="BL11" s="8"/>
      <c r="BM11" s="8"/>
      <c r="BN11" s="8">
        <f>LARGE(BN2:BN7,1)</f>
        <v>2</v>
      </c>
      <c r="BO11" s="8">
        <f>LARGE(BO2:BO7,1)</f>
        <v>60</v>
      </c>
      <c r="BP11" s="8"/>
      <c r="BQ11" s="8"/>
      <c r="BR11" s="8"/>
      <c r="BS11" s="8"/>
      <c r="BT11" s="8"/>
      <c r="BU11" s="8"/>
      <c r="BV11" s="8"/>
      <c r="BW11" s="8">
        <f>LARGE(BW2:BW7,1)</f>
        <v>1</v>
      </c>
      <c r="BX11" s="8">
        <f>LARGE(BX2:BX7,1)</f>
        <v>75</v>
      </c>
      <c r="BY11" s="8"/>
      <c r="BZ11" s="8"/>
      <c r="CA11" s="8">
        <f>LARGE(CA2:CA7,1)</f>
        <v>1</v>
      </c>
      <c r="CB11" s="8">
        <f>LARGE(CB2:CB7,1)</f>
        <v>60</v>
      </c>
      <c r="CC11" s="8"/>
      <c r="CD11" s="8"/>
      <c r="CE11" s="8">
        <f>LARGE(CE2:CE7,1)</f>
        <v>4</v>
      </c>
      <c r="CF11" s="8">
        <f>LARGE(CF2:CF7,1)</f>
        <v>120</v>
      </c>
      <c r="CG11" s="8"/>
      <c r="CH11" s="8"/>
      <c r="CI11" s="8">
        <f>LARGE(CI2:CI7,1)</f>
        <v>1</v>
      </c>
      <c r="CJ11" s="8">
        <f>LARGE(CJ2:CJ7,1)</f>
        <v>145</v>
      </c>
      <c r="CK11" s="8"/>
      <c r="CL11" s="8"/>
      <c r="CM11" s="8">
        <f>LARGE(CM2:CM7,1)</f>
        <v>1</v>
      </c>
      <c r="CN11" s="8">
        <f>LARGE(CN2:CN7,1)</f>
        <v>50</v>
      </c>
      <c r="CO11" s="8"/>
      <c r="CP11" s="8"/>
      <c r="CQ11" s="8"/>
      <c r="CR11" s="8">
        <f>LARGE(CR2:CR7,1)</f>
        <v>1</v>
      </c>
      <c r="CS11" s="8">
        <f>LARGE(CS2:CS7,1)</f>
        <v>278</v>
      </c>
      <c r="CT11" s="8"/>
      <c r="CU11" s="8"/>
      <c r="CV11" s="8"/>
      <c r="CW11" s="8">
        <f>LARGE(CW2:CW7,1)</f>
        <v>1</v>
      </c>
      <c r="CX11" s="8">
        <f>LARGE(CX2:CX7,1)</f>
        <v>23</v>
      </c>
      <c r="CY11" s="8"/>
      <c r="CZ11" s="8"/>
      <c r="DA11" s="8"/>
      <c r="DB11" s="8" t="e">
        <f>LARGE(DB2:DB7,1)</f>
        <v>#NUM!</v>
      </c>
      <c r="DC11" s="8" t="e">
        <f>LARGE(DC2:DC7,1)</f>
        <v>#NUM!</v>
      </c>
      <c r="DD11" s="8"/>
      <c r="DE11" s="8"/>
      <c r="DF11" s="8"/>
      <c r="DG11" s="8"/>
      <c r="DH11" s="8"/>
      <c r="DI11" s="8"/>
      <c r="DJ11" s="8"/>
      <c r="DK11" s="8"/>
      <c r="DL11" s="8"/>
      <c r="DM11" s="8"/>
      <c r="DN11" s="8"/>
      <c r="DO11" s="8"/>
      <c r="DP11" s="8"/>
      <c r="DQ11" s="8"/>
      <c r="DR11" s="8"/>
      <c r="DS11" s="8"/>
      <c r="DT11" s="8"/>
      <c r="DU11" s="8"/>
      <c r="DV11" s="8">
        <f>LARGE(DV2:DV7,1)</f>
        <v>100</v>
      </c>
      <c r="DW11" s="23"/>
    </row>
    <row r="12" spans="1:135" x14ac:dyDescent="0.25">
      <c r="A12" s="24" t="s">
        <v>459</v>
      </c>
      <c r="B12" s="9"/>
      <c r="C12" s="9"/>
      <c r="D12" s="9"/>
      <c r="E12" s="9"/>
      <c r="F12" s="9">
        <f>COUNTIF(F2:F7,"yes")</f>
        <v>4</v>
      </c>
      <c r="G12" s="9"/>
      <c r="H12" s="9"/>
      <c r="I12" s="9"/>
      <c r="J12" s="9"/>
      <c r="K12" s="9"/>
      <c r="L12" s="9">
        <f>COUNTIF(L2:L7,"yes")</f>
        <v>1</v>
      </c>
      <c r="M12" s="9"/>
      <c r="N12" s="9"/>
      <c r="O12" s="9"/>
      <c r="P12" s="9"/>
      <c r="Q12" s="9"/>
      <c r="R12" s="9">
        <f>COUNTIF(R2:R7,"yes")</f>
        <v>1</v>
      </c>
      <c r="S12" s="9"/>
      <c r="T12" s="9"/>
      <c r="U12" s="9"/>
      <c r="V12" s="9"/>
      <c r="W12" s="9"/>
      <c r="X12" s="9">
        <f>COUNTIF(X2:X7,"yes")</f>
        <v>0</v>
      </c>
      <c r="Y12" s="9"/>
      <c r="Z12" s="9"/>
      <c r="AA12" s="9"/>
      <c r="AB12" s="9"/>
      <c r="AC12" s="9"/>
      <c r="AD12" s="9">
        <f>COUNTIF(AD2:AD7,"yes")</f>
        <v>3</v>
      </c>
      <c r="AE12" s="9"/>
      <c r="AF12" s="9"/>
      <c r="AG12" s="9"/>
      <c r="AH12" s="9"/>
      <c r="AI12" s="9"/>
      <c r="AJ12" s="9"/>
      <c r="AK12" s="9"/>
      <c r="AL12" s="9"/>
      <c r="AM12" s="9"/>
      <c r="AN12" s="9">
        <f>COUNTIF(AN2:AN7,"yes")</f>
        <v>4</v>
      </c>
      <c r="AO12" s="9"/>
      <c r="AP12" s="9"/>
      <c r="AQ12" s="9"/>
      <c r="AR12" s="9"/>
      <c r="AS12" s="9"/>
      <c r="AT12" s="9"/>
      <c r="AU12" s="9"/>
      <c r="AV12" s="9"/>
      <c r="AW12" s="9"/>
      <c r="AX12" s="9"/>
      <c r="AY12" s="9"/>
      <c r="AZ12" s="9">
        <f>COUNTIF(AZ2:AZ7,"yes")</f>
        <v>5</v>
      </c>
      <c r="BA12" s="9">
        <f>COUNTIF(BA2:BA7,"yes")</f>
        <v>5</v>
      </c>
      <c r="BB12" s="9"/>
      <c r="BC12" s="9"/>
      <c r="BD12" s="9"/>
      <c r="BE12" s="9">
        <f>COUNTIF(BE2:BE7,"yes")</f>
        <v>3</v>
      </c>
      <c r="BF12" s="9"/>
      <c r="BG12" s="9"/>
      <c r="BH12" s="9"/>
      <c r="BI12" s="9">
        <f>COUNTIF(BI2:BI7,"yes")</f>
        <v>5</v>
      </c>
      <c r="BJ12" s="9"/>
      <c r="BK12" s="9"/>
      <c r="BL12" s="9"/>
      <c r="BM12" s="9">
        <f>COUNTIF(BM2:BM7,"yes")</f>
        <v>4</v>
      </c>
      <c r="BN12" s="9"/>
      <c r="BO12" s="9"/>
      <c r="BP12" s="9"/>
      <c r="BQ12" s="9">
        <f>COUNTIF(BQ2:BQ7,"yes")</f>
        <v>0</v>
      </c>
      <c r="BR12" s="9"/>
      <c r="BS12" s="9"/>
      <c r="BT12" s="9"/>
      <c r="BU12" s="9"/>
      <c r="BV12" s="9">
        <f>COUNTIF(BV2:BV7,"yes")</f>
        <v>6</v>
      </c>
      <c r="BW12" s="9"/>
      <c r="BX12" s="9"/>
      <c r="BY12" s="9"/>
      <c r="BZ12" s="9">
        <f>COUNTIF(BZ2:BZ7,"yes")</f>
        <v>1</v>
      </c>
      <c r="CA12" s="9"/>
      <c r="CB12" s="9"/>
      <c r="CC12" s="9"/>
      <c r="CD12" s="9">
        <f>COUNTIF(CD2:CD7,"yes")</f>
        <v>1</v>
      </c>
      <c r="CE12" s="9"/>
      <c r="CF12" s="9"/>
      <c r="CG12" s="9"/>
      <c r="CH12" s="9">
        <f>COUNTIF(CH2:CH7,"yes")</f>
        <v>3</v>
      </c>
      <c r="CI12" s="9"/>
      <c r="CJ12" s="9"/>
      <c r="CK12" s="9"/>
      <c r="CL12" s="9">
        <f>COUNTIF(CL2:CL7,"yes")</f>
        <v>1</v>
      </c>
      <c r="CM12" s="9"/>
      <c r="CN12" s="9"/>
      <c r="CO12" s="9"/>
      <c r="CP12" s="9">
        <f>COUNTIF(CP2:CP7,"yes")</f>
        <v>2</v>
      </c>
      <c r="CQ12" s="9"/>
      <c r="CR12" s="9"/>
      <c r="CS12" s="9"/>
      <c r="CT12" s="9"/>
      <c r="CU12" s="9">
        <f>COUNTIF(CU2:CU7,"yes")</f>
        <v>1</v>
      </c>
      <c r="CV12" s="9"/>
      <c r="CW12" s="9"/>
      <c r="CX12" s="9"/>
      <c r="CY12" s="9"/>
      <c r="CZ12" s="9">
        <f>COUNTIF(CZ2:CZ7,"yes")</f>
        <v>0</v>
      </c>
      <c r="DA12" s="9"/>
      <c r="DB12" s="9"/>
      <c r="DC12" s="9"/>
      <c r="DD12" s="9"/>
      <c r="DE12" s="9">
        <f>COUNTIF(DE2:DE7,"arrest*")</f>
        <v>5</v>
      </c>
      <c r="DF12" s="9">
        <f>COUNTIF(DF2:DF7,"Attending*")</f>
        <v>5</v>
      </c>
      <c r="DG12" s="9">
        <f>COUNTIF(DG2:DG7,"computing*")</f>
        <v>3</v>
      </c>
      <c r="DH12" s="9">
        <f>COUNTIF(DH2:DH7,"courthouse*")</f>
        <v>2</v>
      </c>
      <c r="DI12" s="9">
        <f>COUNTIF(DI2:DI7,"CRN*")</f>
        <v>2</v>
      </c>
      <c r="DJ12" s="9">
        <f>COUNTIF(DJ2:DJ7,"Departmental*")</f>
        <v>6</v>
      </c>
      <c r="DK12" s="9">
        <f>COUNTIF(DK2:DK7,"DNA*")</f>
        <v>6</v>
      </c>
      <c r="DL12" s="9">
        <f>COUNTIF(DL2:DL7,"Drug*")</f>
        <v>6</v>
      </c>
      <c r="DM12" s="9">
        <f>COUNTIF(DM2:DM7,"Duty*")</f>
        <v>3</v>
      </c>
      <c r="DN12" s="9">
        <f>COUNTIF(DN2:DN7,"Facilitating*")</f>
        <v>2</v>
      </c>
      <c r="DO12" s="9">
        <f>COUNTIF(DO2:DO7,"Intakes*")</f>
        <v>6</v>
      </c>
      <c r="DP12" s="9">
        <f>COUNTIF(DP2:DP7,"Office*")</f>
        <v>2</v>
      </c>
      <c r="DQ12" s="9">
        <f>COUNTIF(DQ2:DQ7,"Parole*")</f>
        <v>4</v>
      </c>
      <c r="DR12" s="9">
        <f>COUNTIF(DR2:DR7,"Sorna*")</f>
        <v>4</v>
      </c>
      <c r="DS12" s="9">
        <f>COUNTIF(DS2:DS7,"Transports*")</f>
        <v>6</v>
      </c>
      <c r="DT12" s="9">
        <f>COUNTIF(DT2:DT7,"Writing*")</f>
        <v>5</v>
      </c>
      <c r="DU12" s="9"/>
      <c r="DV12" s="9"/>
      <c r="DW12" s="25"/>
    </row>
    <row r="13" spans="1:135" x14ac:dyDescent="0.25">
      <c r="A13" s="26" t="s">
        <v>460</v>
      </c>
      <c r="B13" s="10"/>
      <c r="C13" s="10"/>
      <c r="D13" s="10"/>
      <c r="E13" s="10"/>
      <c r="F13" s="10">
        <f>COUNTIF(F2:F7,"no")</f>
        <v>2</v>
      </c>
      <c r="G13" s="10"/>
      <c r="H13" s="10"/>
      <c r="I13" s="10"/>
      <c r="J13" s="10"/>
      <c r="K13" s="10"/>
      <c r="L13" s="10">
        <f>COUNTIF(L2:L7,"no")</f>
        <v>5</v>
      </c>
      <c r="M13" s="10"/>
      <c r="N13" s="10"/>
      <c r="O13" s="10"/>
      <c r="P13" s="10"/>
      <c r="Q13" s="10"/>
      <c r="R13" s="10">
        <f>COUNTIF(R2:R7,"no")</f>
        <v>5</v>
      </c>
      <c r="S13" s="10"/>
      <c r="T13" s="10"/>
      <c r="U13" s="10"/>
      <c r="V13" s="10"/>
      <c r="W13" s="10"/>
      <c r="X13" s="10">
        <f>COUNTIF(X2:X7,"no")</f>
        <v>6</v>
      </c>
      <c r="Y13" s="10"/>
      <c r="Z13" s="10"/>
      <c r="AA13" s="10"/>
      <c r="AB13" s="10"/>
      <c r="AC13" s="10"/>
      <c r="AD13" s="10">
        <f>COUNTIF(AD2:AD7,"no")</f>
        <v>3</v>
      </c>
      <c r="AE13" s="10"/>
      <c r="AF13" s="10"/>
      <c r="AG13" s="10"/>
      <c r="AH13" s="10"/>
      <c r="AI13" s="10"/>
      <c r="AJ13" s="10"/>
      <c r="AK13" s="10"/>
      <c r="AL13" s="10"/>
      <c r="AM13" s="10"/>
      <c r="AN13" s="10">
        <f>COUNTIF(AN2:AN7,"no")</f>
        <v>2</v>
      </c>
      <c r="AO13" s="10"/>
      <c r="AP13" s="10"/>
      <c r="AQ13" s="10"/>
      <c r="AR13" s="10"/>
      <c r="AS13" s="10"/>
      <c r="AT13" s="10"/>
      <c r="AU13" s="10"/>
      <c r="AV13" s="10"/>
      <c r="AW13" s="10"/>
      <c r="AX13" s="10"/>
      <c r="AY13" s="10"/>
      <c r="AZ13" s="10">
        <f>COUNTIF(AZ2:AZ7,"no")</f>
        <v>1</v>
      </c>
      <c r="BA13" s="10">
        <f>COUNTIF(BA2:BA7,"no")</f>
        <v>0</v>
      </c>
      <c r="BB13" s="10"/>
      <c r="BC13" s="10"/>
      <c r="BD13" s="10"/>
      <c r="BE13" s="10">
        <f>COUNTIF(BE2:BE7,"no")</f>
        <v>2</v>
      </c>
      <c r="BF13" s="10"/>
      <c r="BG13" s="10"/>
      <c r="BH13" s="10"/>
      <c r="BI13" s="10">
        <f>COUNTIF(BI2:BI7,"no")</f>
        <v>0</v>
      </c>
      <c r="BJ13" s="10"/>
      <c r="BK13" s="10"/>
      <c r="BL13" s="10"/>
      <c r="BM13" s="10">
        <f>COUNTIF(BM2:BM7,"no")</f>
        <v>1</v>
      </c>
      <c r="BN13" s="10"/>
      <c r="BO13" s="10"/>
      <c r="BP13" s="10"/>
      <c r="BQ13" s="10">
        <f>COUNTIF(BQ2:BQ7,"no")</f>
        <v>5</v>
      </c>
      <c r="BR13" s="10"/>
      <c r="BS13" s="10"/>
      <c r="BT13" s="10"/>
      <c r="BU13" s="10"/>
      <c r="BV13" s="10">
        <f>COUNTIF(BV2:BV7,"no")</f>
        <v>0</v>
      </c>
      <c r="BW13" s="10"/>
      <c r="BX13" s="10"/>
      <c r="BY13" s="10"/>
      <c r="BZ13" s="10">
        <f>COUNTIF(BZ2:BZ7,"no")</f>
        <v>5</v>
      </c>
      <c r="CA13" s="10"/>
      <c r="CB13" s="10"/>
      <c r="CC13" s="10"/>
      <c r="CD13" s="10">
        <f>COUNTIF(CD2:CD7,"no")</f>
        <v>5</v>
      </c>
      <c r="CE13" s="10"/>
      <c r="CF13" s="10"/>
      <c r="CG13" s="10"/>
      <c r="CH13" s="10">
        <f>COUNTIF(CH2:CH7,"no")</f>
        <v>3</v>
      </c>
      <c r="CI13" s="10"/>
      <c r="CJ13" s="10"/>
      <c r="CK13" s="10"/>
      <c r="CL13" s="10">
        <f>COUNTIF(CL2:CL7,"no")</f>
        <v>5</v>
      </c>
      <c r="CM13" s="10"/>
      <c r="CN13" s="10"/>
      <c r="CO13" s="10"/>
      <c r="CP13" s="10">
        <f>COUNTIF(CP2:CP7,"no")</f>
        <v>4</v>
      </c>
      <c r="CQ13" s="10"/>
      <c r="CR13" s="10"/>
      <c r="CS13" s="10"/>
      <c r="CT13" s="10"/>
      <c r="CU13" s="10">
        <f>COUNTIF(CU2:CU7,"no")</f>
        <v>1</v>
      </c>
      <c r="CV13" s="10"/>
      <c r="CW13" s="10"/>
      <c r="CX13" s="10"/>
      <c r="CY13" s="10"/>
      <c r="CZ13" s="10">
        <f>COUNTIF(CZ2:CZ7,"no")</f>
        <v>1</v>
      </c>
      <c r="DA13" s="10"/>
      <c r="DB13" s="10"/>
      <c r="DC13" s="10"/>
      <c r="DD13" s="10"/>
      <c r="DE13" s="10">
        <v>65</v>
      </c>
      <c r="DF13" s="10">
        <v>65</v>
      </c>
      <c r="DG13" s="10">
        <v>65</v>
      </c>
      <c r="DH13" s="10">
        <v>65</v>
      </c>
      <c r="DI13" s="10">
        <v>65</v>
      </c>
      <c r="DJ13" s="10">
        <v>65</v>
      </c>
      <c r="DK13" s="10">
        <v>65</v>
      </c>
      <c r="DL13" s="10">
        <v>65</v>
      </c>
      <c r="DM13" s="10">
        <v>65</v>
      </c>
      <c r="DN13" s="10">
        <v>65</v>
      </c>
      <c r="DO13" s="10">
        <v>65</v>
      </c>
      <c r="DP13" s="10">
        <v>65</v>
      </c>
      <c r="DQ13" s="10">
        <v>65</v>
      </c>
      <c r="DR13" s="10">
        <v>65</v>
      </c>
      <c r="DS13" s="10">
        <v>65</v>
      </c>
      <c r="DT13" s="10">
        <v>65</v>
      </c>
      <c r="DU13" s="10"/>
      <c r="DV13" s="10"/>
      <c r="DW13" s="27"/>
    </row>
    <row r="14" spans="1:135" x14ac:dyDescent="0.25">
      <c r="A14" s="28" t="s">
        <v>473</v>
      </c>
      <c r="B14" s="11"/>
      <c r="C14" s="11"/>
      <c r="D14" s="11"/>
      <c r="E14" s="11"/>
      <c r="F14" s="11">
        <f>F12/(F12+F13)</f>
        <v>0.66666666666666663</v>
      </c>
      <c r="G14" s="11"/>
      <c r="H14" s="11"/>
      <c r="I14" s="11"/>
      <c r="J14" s="11"/>
      <c r="K14" s="11"/>
      <c r="L14" s="11">
        <f>L12/(L12+L13)</f>
        <v>0.16666666666666666</v>
      </c>
      <c r="M14" s="11"/>
      <c r="N14" s="11"/>
      <c r="O14" s="11"/>
      <c r="P14" s="11"/>
      <c r="Q14" s="11"/>
      <c r="R14" s="11">
        <f>R12/(R12+R13)</f>
        <v>0.16666666666666666</v>
      </c>
      <c r="S14" s="11"/>
      <c r="T14" s="11"/>
      <c r="U14" s="11"/>
      <c r="V14" s="11"/>
      <c r="W14" s="11"/>
      <c r="X14" s="11">
        <f>X12/(X12+X13)</f>
        <v>0</v>
      </c>
      <c r="Y14" s="11"/>
      <c r="Z14" s="11"/>
      <c r="AA14" s="11"/>
      <c r="AB14" s="11"/>
      <c r="AC14" s="11"/>
      <c r="AD14" s="11">
        <f>AD12/(AD12+AD13)</f>
        <v>0.5</v>
      </c>
      <c r="AE14" s="11"/>
      <c r="AF14" s="11"/>
      <c r="AG14" s="11"/>
      <c r="AH14" s="11"/>
      <c r="AI14" s="11"/>
      <c r="AJ14" s="11"/>
      <c r="AK14" s="11"/>
      <c r="AL14" s="11"/>
      <c r="AM14" s="11"/>
      <c r="AN14" s="11">
        <f>AN12/(AN12+AN13)</f>
        <v>0.66666666666666663</v>
      </c>
      <c r="AO14" s="11"/>
      <c r="AP14" s="11"/>
      <c r="AQ14" s="11"/>
      <c r="AR14" s="11"/>
      <c r="AS14" s="11"/>
      <c r="AT14" s="11"/>
      <c r="AU14" s="11"/>
      <c r="AV14" s="11"/>
      <c r="AW14" s="11"/>
      <c r="AX14" s="11"/>
      <c r="AY14" s="11"/>
      <c r="AZ14" s="11">
        <f>AZ12/(AZ12+AZ13)</f>
        <v>0.83333333333333337</v>
      </c>
      <c r="BA14" s="11">
        <f>BA12/(BA12+BA13)</f>
        <v>1</v>
      </c>
      <c r="BB14" s="11"/>
      <c r="BC14" s="11"/>
      <c r="BD14" s="11"/>
      <c r="BE14" s="11">
        <f>BE12/(BE12+BE13)</f>
        <v>0.6</v>
      </c>
      <c r="BF14" s="11"/>
      <c r="BG14" s="11"/>
      <c r="BH14" s="11"/>
      <c r="BI14" s="11">
        <f>BI12/(BI12+BI13)</f>
        <v>1</v>
      </c>
      <c r="BJ14" s="11"/>
      <c r="BK14" s="11"/>
      <c r="BL14" s="11"/>
      <c r="BM14" s="11">
        <f>BM12/(BM12+BM13)</f>
        <v>0.8</v>
      </c>
      <c r="BN14" s="11"/>
      <c r="BO14" s="11"/>
      <c r="BP14" s="11"/>
      <c r="BQ14" s="11">
        <f>BQ12/(BQ12+BQ13)</f>
        <v>0</v>
      </c>
      <c r="BR14" s="11"/>
      <c r="BS14" s="11"/>
      <c r="BT14" s="11"/>
      <c r="BU14" s="11"/>
      <c r="BV14" s="11">
        <f>BV12/(BV12+BV13)</f>
        <v>1</v>
      </c>
      <c r="BW14" s="11"/>
      <c r="BX14" s="11"/>
      <c r="BY14" s="11"/>
      <c r="BZ14" s="11">
        <f>BZ12/(BZ12+BZ13)</f>
        <v>0.16666666666666666</v>
      </c>
      <c r="CA14" s="11"/>
      <c r="CB14" s="11"/>
      <c r="CC14" s="11"/>
      <c r="CD14" s="11">
        <f>CD12/(CD12+CD13)</f>
        <v>0.16666666666666666</v>
      </c>
      <c r="CE14" s="11"/>
      <c r="CF14" s="11"/>
      <c r="CG14" s="11"/>
      <c r="CH14" s="11">
        <f>CH12/(CH12+CH13)</f>
        <v>0.5</v>
      </c>
      <c r="CI14" s="11"/>
      <c r="CJ14" s="11"/>
      <c r="CK14" s="11"/>
      <c r="CL14" s="11">
        <f>CL12/(CL12+CL13)</f>
        <v>0.16666666666666666</v>
      </c>
      <c r="CM14" s="11"/>
      <c r="CN14" s="11"/>
      <c r="CO14" s="11"/>
      <c r="CP14" s="11">
        <f>CP12/(CP12+CP13)</f>
        <v>0.33333333333333331</v>
      </c>
      <c r="CQ14" s="11"/>
      <c r="CR14" s="11"/>
      <c r="CS14" s="11"/>
      <c r="CT14" s="11"/>
      <c r="CU14" s="11">
        <f>CU12/(CU12+CU13)</f>
        <v>0.5</v>
      </c>
      <c r="CV14" s="11"/>
      <c r="CW14" s="11"/>
      <c r="CX14" s="11"/>
      <c r="CY14" s="11"/>
      <c r="CZ14" s="11">
        <f>CZ12/(CZ12+CZ13)</f>
        <v>0</v>
      </c>
      <c r="DA14" s="11"/>
      <c r="DB14" s="11"/>
      <c r="DC14" s="11"/>
      <c r="DD14" s="11"/>
      <c r="DE14" s="11">
        <f t="shared" ref="DE14:DT14" si="3">DE12/(DE12+DE13)</f>
        <v>7.1428571428571425E-2</v>
      </c>
      <c r="DF14" s="11">
        <f t="shared" si="3"/>
        <v>7.1428571428571425E-2</v>
      </c>
      <c r="DG14" s="11">
        <f t="shared" si="3"/>
        <v>4.4117647058823532E-2</v>
      </c>
      <c r="DH14" s="11">
        <f t="shared" si="3"/>
        <v>2.9850746268656716E-2</v>
      </c>
      <c r="DI14" s="11">
        <f t="shared" si="3"/>
        <v>2.9850746268656716E-2</v>
      </c>
      <c r="DJ14" s="11">
        <f t="shared" si="3"/>
        <v>8.4507042253521125E-2</v>
      </c>
      <c r="DK14" s="11">
        <f t="shared" si="3"/>
        <v>8.4507042253521125E-2</v>
      </c>
      <c r="DL14" s="11">
        <f t="shared" si="3"/>
        <v>8.4507042253521125E-2</v>
      </c>
      <c r="DM14" s="11">
        <f t="shared" si="3"/>
        <v>4.4117647058823532E-2</v>
      </c>
      <c r="DN14" s="11">
        <f t="shared" si="3"/>
        <v>2.9850746268656716E-2</v>
      </c>
      <c r="DO14" s="11">
        <f t="shared" si="3"/>
        <v>8.4507042253521125E-2</v>
      </c>
      <c r="DP14" s="11">
        <f t="shared" si="3"/>
        <v>2.9850746268656716E-2</v>
      </c>
      <c r="DQ14" s="11">
        <f t="shared" si="3"/>
        <v>5.7971014492753624E-2</v>
      </c>
      <c r="DR14" s="11">
        <f t="shared" si="3"/>
        <v>5.7971014492753624E-2</v>
      </c>
      <c r="DS14" s="11">
        <f t="shared" si="3"/>
        <v>8.4507042253521125E-2</v>
      </c>
      <c r="DT14" s="11">
        <f t="shared" si="3"/>
        <v>7.1428571428571425E-2</v>
      </c>
      <c r="DU14" s="11"/>
      <c r="DV14" s="11"/>
      <c r="DW14" s="29"/>
    </row>
    <row r="15" spans="1:135" ht="30" x14ac:dyDescent="0.25">
      <c r="A15" s="38" t="s">
        <v>472</v>
      </c>
      <c r="B15" s="36"/>
      <c r="C15" s="36"/>
      <c r="D15" s="36"/>
      <c r="E15" s="36"/>
      <c r="F15" s="36"/>
      <c r="G15" s="36"/>
      <c r="H15" s="12">
        <f>COUNTIF(H2:H7,"&lt;1000")</f>
        <v>4</v>
      </c>
      <c r="I15" s="36"/>
      <c r="J15" s="36"/>
      <c r="K15" s="36"/>
      <c r="L15" s="36"/>
      <c r="M15" s="36"/>
      <c r="N15" s="13">
        <f>COUNTIF(N2:N7,"&lt;50")</f>
        <v>0</v>
      </c>
      <c r="O15" s="36"/>
      <c r="P15" s="36"/>
      <c r="Q15" s="36"/>
      <c r="R15" s="36"/>
      <c r="S15" s="36"/>
      <c r="T15" s="36">
        <f>COUNTIF(T2:T7,"&lt;50")</f>
        <v>1</v>
      </c>
      <c r="U15" s="36"/>
      <c r="V15" s="36"/>
      <c r="W15" s="36"/>
      <c r="X15" s="36"/>
      <c r="Y15" s="36"/>
      <c r="Z15" s="36">
        <f>COUNTIF(Z2:Z7,"&lt;20")</f>
        <v>0</v>
      </c>
      <c r="AA15" s="36"/>
      <c r="AB15" s="36"/>
      <c r="AC15" s="36"/>
      <c r="AD15" s="36"/>
      <c r="AE15" s="36"/>
      <c r="AF15" s="36">
        <f>COUNTIF(AF2:AF7,"&lt;50")</f>
        <v>1</v>
      </c>
      <c r="AG15" s="36"/>
      <c r="AH15" s="36"/>
      <c r="AI15" s="36"/>
      <c r="AJ15" s="36"/>
      <c r="AK15" s="36"/>
      <c r="AL15" s="36"/>
      <c r="AM15" s="36"/>
      <c r="AN15" s="36"/>
      <c r="AO15" s="36"/>
      <c r="AP15" s="36">
        <f>COUNTIF(AP2:AP7,"&lt;50")</f>
        <v>0</v>
      </c>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9"/>
    </row>
    <row r="16" spans="1:135" x14ac:dyDescent="0.25">
      <c r="A16" s="38" t="s">
        <v>475</v>
      </c>
      <c r="B16" s="36"/>
      <c r="C16" s="36"/>
      <c r="D16" s="36"/>
      <c r="E16" s="36"/>
      <c r="F16" s="36"/>
      <c r="G16" s="36"/>
      <c r="H16" s="12">
        <f>COUNTA(A2:A7)</f>
        <v>6</v>
      </c>
      <c r="I16" s="36"/>
      <c r="J16" s="36"/>
      <c r="K16" s="36"/>
      <c r="L16" s="36"/>
      <c r="M16" s="36"/>
      <c r="N16" s="13">
        <f>COUNTA(A2:A7)</f>
        <v>6</v>
      </c>
      <c r="O16" s="36"/>
      <c r="P16" s="36"/>
      <c r="Q16" s="36"/>
      <c r="R16" s="36"/>
      <c r="S16" s="36"/>
      <c r="T16" s="36">
        <f>COUNTA(A2:A7)</f>
        <v>6</v>
      </c>
      <c r="U16" s="36"/>
      <c r="V16" s="36"/>
      <c r="W16" s="36"/>
      <c r="X16" s="36"/>
      <c r="Y16" s="36"/>
      <c r="Z16" s="36">
        <f>COUNTA(A2:A7)</f>
        <v>6</v>
      </c>
      <c r="AA16" s="36"/>
      <c r="AB16" s="36"/>
      <c r="AC16" s="36"/>
      <c r="AD16" s="36"/>
      <c r="AE16" s="36"/>
      <c r="AF16" s="36">
        <f>COUNTA(A2:A7)</f>
        <v>6</v>
      </c>
      <c r="AG16" s="36"/>
      <c r="AH16" s="36"/>
      <c r="AI16" s="36"/>
      <c r="AJ16" s="36"/>
      <c r="AK16" s="36"/>
      <c r="AL16" s="36"/>
      <c r="AM16" s="36"/>
      <c r="AN16" s="36"/>
      <c r="AO16" s="36"/>
      <c r="AP16" s="36">
        <f>COUNTA(A2:A7)</f>
        <v>6</v>
      </c>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9"/>
    </row>
    <row r="17" spans="1:127" ht="45.75" thickBot="1" x14ac:dyDescent="0.3">
      <c r="A17" s="40" t="s">
        <v>474</v>
      </c>
      <c r="B17" s="37"/>
      <c r="C17" s="37"/>
      <c r="D17" s="37"/>
      <c r="E17" s="37"/>
      <c r="F17" s="37"/>
      <c r="G17" s="37"/>
      <c r="H17" s="37">
        <f>H15/H16</f>
        <v>0.66666666666666663</v>
      </c>
      <c r="I17" s="37"/>
      <c r="J17" s="37"/>
      <c r="K17" s="37"/>
      <c r="L17" s="37"/>
      <c r="M17" s="37"/>
      <c r="N17" s="37">
        <f>N15/N16</f>
        <v>0</v>
      </c>
      <c r="O17" s="37"/>
      <c r="P17" s="37"/>
      <c r="Q17" s="37"/>
      <c r="R17" s="37"/>
      <c r="S17" s="37"/>
      <c r="T17" s="37">
        <f>T15/T16</f>
        <v>0.16666666666666666</v>
      </c>
      <c r="U17" s="37"/>
      <c r="V17" s="37"/>
      <c r="W17" s="37"/>
      <c r="X17" s="37"/>
      <c r="Y17" s="37"/>
      <c r="Z17" s="37">
        <f>Z15/Z16</f>
        <v>0</v>
      </c>
      <c r="AA17" s="37"/>
      <c r="AB17" s="37"/>
      <c r="AC17" s="37"/>
      <c r="AD17" s="37"/>
      <c r="AE17" s="37"/>
      <c r="AF17" s="37">
        <f>AF15/AF16</f>
        <v>0.16666666666666666</v>
      </c>
      <c r="AG17" s="37"/>
      <c r="AH17" s="37"/>
      <c r="AI17" s="37"/>
      <c r="AJ17" s="37"/>
      <c r="AK17" s="37"/>
      <c r="AL17" s="37"/>
      <c r="AM17" s="37"/>
      <c r="AN17" s="37"/>
      <c r="AO17" s="37"/>
      <c r="AP17" s="37">
        <f>AP15/AP16</f>
        <v>0</v>
      </c>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41"/>
    </row>
    <row r="18" spans="1:127" x14ac:dyDescent="0.25">
      <c r="A18" t="s">
        <v>486</v>
      </c>
      <c r="E18" s="50">
        <f>MEDIAN(E2:E7)</f>
        <v>92.198529411764696</v>
      </c>
    </row>
  </sheetData>
  <sheetProtection algorithmName="SHA-512" hashValue="TzAZ5zT6p3Nl3kpLBdAd9fYqlBRR0AMEDxDM3cDFRz/KeaYFW2JyE6eFZ0hglHZuoBOGmZnVWvzISp70ItsmeQ==" saltValue="fhLnV1T1zy67hixS3lIemQ==" spinCount="100000" sheet="1" objects="1" scenarios="1"/>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9168-B9DD-4CB5-AEFE-091A7BB505EC}">
  <dimension ref="A1:EE36"/>
  <sheetViews>
    <sheetView workbookViewId="0">
      <pane xSplit="1" ySplit="1" topLeftCell="AY25"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4" t="s">
        <v>397</v>
      </c>
      <c r="B2" s="2">
        <v>6</v>
      </c>
      <c r="C2" s="2">
        <v>932</v>
      </c>
      <c r="D2" s="2">
        <v>12</v>
      </c>
      <c r="E2" s="45">
        <f t="shared" ref="E2:E25" si="0">C2/D2</f>
        <v>77.666666666666671</v>
      </c>
      <c r="F2" s="2" t="s">
        <v>115</v>
      </c>
      <c r="G2" s="2">
        <v>1</v>
      </c>
      <c r="H2" s="2">
        <v>170</v>
      </c>
      <c r="I2" s="2" t="s">
        <v>184</v>
      </c>
      <c r="J2" s="2"/>
      <c r="K2" s="2"/>
      <c r="L2" s="2" t="s">
        <v>114</v>
      </c>
      <c r="M2" s="2"/>
      <c r="N2" s="2"/>
      <c r="O2" s="2"/>
      <c r="P2" s="2"/>
      <c r="Q2" s="2"/>
      <c r="R2" s="2" t="s">
        <v>114</v>
      </c>
      <c r="S2" s="2"/>
      <c r="T2" s="2"/>
      <c r="U2" s="2"/>
      <c r="V2" s="2"/>
      <c r="W2" s="2"/>
      <c r="X2" s="2" t="s">
        <v>114</v>
      </c>
      <c r="Y2" s="2"/>
      <c r="Z2" s="2"/>
      <c r="AA2" s="2"/>
      <c r="AB2" s="2"/>
      <c r="AC2" s="2"/>
      <c r="AD2" s="2" t="s">
        <v>115</v>
      </c>
      <c r="AE2" s="2">
        <v>3</v>
      </c>
      <c r="AF2" s="2">
        <v>110</v>
      </c>
      <c r="AG2" s="2" t="s">
        <v>116</v>
      </c>
      <c r="AH2" s="2"/>
      <c r="AI2" s="2" t="s">
        <v>117</v>
      </c>
      <c r="AJ2" s="2"/>
      <c r="AK2" s="2" t="s">
        <v>136</v>
      </c>
      <c r="AL2" s="2"/>
      <c r="AM2" s="2"/>
      <c r="AN2" s="2" t="s">
        <v>114</v>
      </c>
      <c r="AO2" s="2"/>
      <c r="AP2" s="2"/>
      <c r="AQ2" s="2"/>
      <c r="AR2" s="2"/>
      <c r="AS2" s="2"/>
      <c r="AT2" s="2"/>
      <c r="AU2" s="2"/>
      <c r="AV2" s="2"/>
      <c r="AW2" s="2"/>
      <c r="AX2" s="2"/>
      <c r="AY2" s="2"/>
      <c r="AZ2" s="2" t="s">
        <v>115</v>
      </c>
      <c r="BA2" s="2" t="s">
        <v>114</v>
      </c>
      <c r="BB2" s="2"/>
      <c r="BC2" s="2"/>
      <c r="BD2" s="2"/>
      <c r="BE2" s="2" t="s">
        <v>114</v>
      </c>
      <c r="BF2" s="2"/>
      <c r="BG2" s="2"/>
      <c r="BH2" s="2"/>
      <c r="BI2" s="2" t="s">
        <v>115</v>
      </c>
      <c r="BJ2" s="2">
        <v>1</v>
      </c>
      <c r="BK2" s="2">
        <v>12</v>
      </c>
      <c r="BL2" s="2"/>
      <c r="BM2" s="2" t="s">
        <v>114</v>
      </c>
      <c r="BN2" s="2"/>
      <c r="BO2" s="2"/>
      <c r="BP2" s="2"/>
      <c r="BQ2" s="2" t="s">
        <v>115</v>
      </c>
      <c r="BR2" s="2" t="s">
        <v>398</v>
      </c>
      <c r="BS2" s="2">
        <v>1</v>
      </c>
      <c r="BT2" s="2">
        <v>8</v>
      </c>
      <c r="BU2" s="2" t="s">
        <v>399</v>
      </c>
      <c r="BV2" s="2" t="s">
        <v>115</v>
      </c>
      <c r="BW2" s="2">
        <v>1</v>
      </c>
      <c r="BX2" s="2">
        <v>25</v>
      </c>
      <c r="BY2" s="2" t="s">
        <v>400</v>
      </c>
      <c r="BZ2" s="2" t="s">
        <v>114</v>
      </c>
      <c r="CA2" s="2"/>
      <c r="CB2" s="2"/>
      <c r="CC2" s="2"/>
      <c r="CD2" s="2" t="s">
        <v>114</v>
      </c>
      <c r="CE2" s="2"/>
      <c r="CF2" s="2"/>
      <c r="CG2" s="2"/>
      <c r="CH2" s="2" t="s">
        <v>114</v>
      </c>
      <c r="CI2" s="2"/>
      <c r="CJ2" s="2"/>
      <c r="CK2" s="2"/>
      <c r="CL2" s="2" t="s">
        <v>114</v>
      </c>
      <c r="CM2" s="2"/>
      <c r="CN2" s="2"/>
      <c r="CO2" s="2"/>
      <c r="CP2" s="2" t="s">
        <v>115</v>
      </c>
      <c r="CQ2" s="2" t="s">
        <v>147</v>
      </c>
      <c r="CR2" s="2">
        <v>1</v>
      </c>
      <c r="CS2" s="2">
        <v>150</v>
      </c>
      <c r="CT2" s="2"/>
      <c r="CU2" s="2" t="s">
        <v>115</v>
      </c>
      <c r="CV2" s="2" t="s">
        <v>401</v>
      </c>
      <c r="CW2" s="2">
        <v>1</v>
      </c>
      <c r="CX2" s="2">
        <v>35</v>
      </c>
      <c r="CY2" s="2"/>
      <c r="CZ2" s="2" t="s">
        <v>115</v>
      </c>
      <c r="DA2" s="2" t="s">
        <v>402</v>
      </c>
      <c r="DB2" s="2">
        <v>2</v>
      </c>
      <c r="DC2" s="2">
        <v>30</v>
      </c>
      <c r="DD2" s="2"/>
      <c r="DE2" s="2" t="s">
        <v>97</v>
      </c>
      <c r="DF2" s="2" t="s">
        <v>98</v>
      </c>
      <c r="DG2" s="2" t="s">
        <v>99</v>
      </c>
      <c r="DH2" s="2"/>
      <c r="DI2" s="2" t="s">
        <v>101</v>
      </c>
      <c r="DJ2" s="2" t="s">
        <v>102</v>
      </c>
      <c r="DK2" s="2" t="s">
        <v>103</v>
      </c>
      <c r="DL2" s="2" t="s">
        <v>104</v>
      </c>
      <c r="DM2" s="2" t="s">
        <v>105</v>
      </c>
      <c r="DN2" s="2" t="s">
        <v>106</v>
      </c>
      <c r="DO2" s="2" t="s">
        <v>107</v>
      </c>
      <c r="DP2" s="2"/>
      <c r="DQ2" s="2"/>
      <c r="DR2" s="2" t="s">
        <v>110</v>
      </c>
      <c r="DS2" s="2" t="s">
        <v>111</v>
      </c>
      <c r="DT2" s="2" t="s">
        <v>112</v>
      </c>
      <c r="DU2" s="2"/>
      <c r="DV2" s="2">
        <v>80</v>
      </c>
      <c r="DW2" s="2"/>
      <c r="DX2" s="73">
        <v>64074</v>
      </c>
      <c r="DY2" s="74">
        <v>653.29999999999995</v>
      </c>
      <c r="DZ2" s="74">
        <f>DX2/DY2</f>
        <v>98.077452931272006</v>
      </c>
      <c r="EA2" s="75">
        <f t="shared" ref="EA2:EA25" si="1">DY2/D2</f>
        <v>54.441666666666663</v>
      </c>
      <c r="EB2" s="2" t="s">
        <v>184</v>
      </c>
      <c r="EC2" s="2" t="s">
        <v>116</v>
      </c>
      <c r="ED2" s="2" t="s">
        <v>117</v>
      </c>
      <c r="EE2" s="2" t="s">
        <v>136</v>
      </c>
    </row>
    <row r="3" spans="1:135" ht="90" x14ac:dyDescent="0.25">
      <c r="A3" s="34" t="s">
        <v>236</v>
      </c>
      <c r="B3" s="2">
        <v>6</v>
      </c>
      <c r="C3" s="2">
        <v>1000</v>
      </c>
      <c r="D3" s="2">
        <v>5</v>
      </c>
      <c r="E3" s="45">
        <f t="shared" si="0"/>
        <v>200</v>
      </c>
      <c r="F3" s="2" t="s">
        <v>114</v>
      </c>
      <c r="G3" s="2"/>
      <c r="H3" s="2"/>
      <c r="I3" s="2"/>
      <c r="J3" s="2"/>
      <c r="K3" s="2"/>
      <c r="L3" s="2" t="s">
        <v>114</v>
      </c>
      <c r="M3" s="2"/>
      <c r="N3" s="2"/>
      <c r="O3" s="2"/>
      <c r="P3" s="2"/>
      <c r="Q3" s="2"/>
      <c r="R3" s="2" t="s">
        <v>114</v>
      </c>
      <c r="S3" s="2"/>
      <c r="T3" s="2"/>
      <c r="U3" s="2"/>
      <c r="V3" s="2"/>
      <c r="W3" s="2"/>
      <c r="X3" s="2" t="s">
        <v>114</v>
      </c>
      <c r="Y3" s="2"/>
      <c r="Z3" s="2"/>
      <c r="AA3" s="2"/>
      <c r="AB3" s="2"/>
      <c r="AC3" s="2"/>
      <c r="AD3" s="2" t="s">
        <v>114</v>
      </c>
      <c r="AE3" s="2"/>
      <c r="AF3" s="2"/>
      <c r="AG3" s="2"/>
      <c r="AH3" s="2"/>
      <c r="AI3" s="2"/>
      <c r="AJ3" s="2"/>
      <c r="AK3" s="2"/>
      <c r="AL3" s="2"/>
      <c r="AM3" s="2"/>
      <c r="AN3" s="2" t="s">
        <v>115</v>
      </c>
      <c r="AO3" s="2">
        <v>5</v>
      </c>
      <c r="AP3" s="2">
        <v>200</v>
      </c>
      <c r="AQ3" s="2" t="s">
        <v>96</v>
      </c>
      <c r="AR3" s="2" t="s">
        <v>237</v>
      </c>
      <c r="AS3" s="2" t="s">
        <v>96</v>
      </c>
      <c r="AT3" s="2" t="s">
        <v>237</v>
      </c>
      <c r="AU3" s="2" t="s">
        <v>96</v>
      </c>
      <c r="AV3" s="2" t="s">
        <v>237</v>
      </c>
      <c r="AW3" s="2" t="s">
        <v>96</v>
      </c>
      <c r="AX3" s="2" t="s">
        <v>237</v>
      </c>
      <c r="AY3" s="2"/>
      <c r="AZ3" s="2" t="s">
        <v>115</v>
      </c>
      <c r="BA3" s="2" t="s">
        <v>115</v>
      </c>
      <c r="BB3" s="2">
        <v>2</v>
      </c>
      <c r="BC3" s="2">
        <v>5</v>
      </c>
      <c r="BD3" s="2"/>
      <c r="BE3" s="2" t="s">
        <v>114</v>
      </c>
      <c r="BF3" s="2"/>
      <c r="BG3" s="2"/>
      <c r="BH3" s="2"/>
      <c r="BI3" s="2" t="s">
        <v>114</v>
      </c>
      <c r="BJ3" s="2"/>
      <c r="BK3" s="2"/>
      <c r="BL3" s="2"/>
      <c r="BM3" s="2" t="s">
        <v>114</v>
      </c>
      <c r="BN3" s="2"/>
      <c r="BO3" s="2"/>
      <c r="BP3" s="2"/>
      <c r="BQ3" s="2" t="s">
        <v>114</v>
      </c>
      <c r="BR3" s="2"/>
      <c r="BS3" s="2"/>
      <c r="BT3" s="2"/>
      <c r="BU3" s="2"/>
      <c r="BV3" s="2" t="s">
        <v>114</v>
      </c>
      <c r="BW3" s="2"/>
      <c r="BX3" s="2"/>
      <c r="BY3" s="2"/>
      <c r="BZ3" s="2" t="s">
        <v>114</v>
      </c>
      <c r="CA3" s="2"/>
      <c r="CB3" s="2"/>
      <c r="CC3" s="2"/>
      <c r="CD3" s="2" t="s">
        <v>114</v>
      </c>
      <c r="CE3" s="2"/>
      <c r="CF3" s="2"/>
      <c r="CG3" s="2"/>
      <c r="CH3" s="2" t="s">
        <v>114</v>
      </c>
      <c r="CI3" s="2"/>
      <c r="CJ3" s="2"/>
      <c r="CK3" s="2"/>
      <c r="CL3" s="2" t="s">
        <v>114</v>
      </c>
      <c r="CM3" s="2"/>
      <c r="CN3" s="2"/>
      <c r="CO3" s="2"/>
      <c r="CP3" s="2" t="s">
        <v>114</v>
      </c>
      <c r="CQ3" s="2"/>
      <c r="CR3" s="2"/>
      <c r="CS3" s="2"/>
      <c r="CT3" s="2"/>
      <c r="CU3" s="2"/>
      <c r="CV3" s="2"/>
      <c r="CW3" s="2"/>
      <c r="CX3" s="2"/>
      <c r="CY3" s="2"/>
      <c r="CZ3" s="2"/>
      <c r="DA3" s="2"/>
      <c r="DB3" s="2"/>
      <c r="DC3" s="2"/>
      <c r="DD3" s="2"/>
      <c r="DE3" s="2" t="s">
        <v>97</v>
      </c>
      <c r="DF3" s="2" t="s">
        <v>98</v>
      </c>
      <c r="DG3" s="2" t="s">
        <v>99</v>
      </c>
      <c r="DH3" s="2"/>
      <c r="DI3" s="2" t="s">
        <v>101</v>
      </c>
      <c r="DJ3" s="2" t="s">
        <v>102</v>
      </c>
      <c r="DK3" s="2" t="s">
        <v>103</v>
      </c>
      <c r="DL3" s="2" t="s">
        <v>104</v>
      </c>
      <c r="DM3" s="2" t="s">
        <v>105</v>
      </c>
      <c r="DN3" s="2"/>
      <c r="DO3" s="2" t="s">
        <v>107</v>
      </c>
      <c r="DP3" s="2"/>
      <c r="DQ3" s="2" t="s">
        <v>109</v>
      </c>
      <c r="DR3" s="2" t="s">
        <v>110</v>
      </c>
      <c r="DS3" s="2" t="s">
        <v>111</v>
      </c>
      <c r="DT3" s="2" t="s">
        <v>112</v>
      </c>
      <c r="DU3" s="2"/>
      <c r="DV3" s="2">
        <v>100</v>
      </c>
      <c r="DW3" s="2"/>
      <c r="DX3" s="73">
        <v>47350</v>
      </c>
      <c r="DY3" s="74">
        <v>1012</v>
      </c>
      <c r="DZ3" s="74">
        <f t="shared" ref="DZ3:DZ25" si="2">DX3/DY3</f>
        <v>46.788537549407117</v>
      </c>
      <c r="EA3" s="75">
        <f t="shared" si="1"/>
        <v>202.4</v>
      </c>
      <c r="EB3" s="75" t="s">
        <v>573</v>
      </c>
      <c r="EC3" s="2" t="s">
        <v>116</v>
      </c>
      <c r="ED3" s="73" t="s">
        <v>573</v>
      </c>
      <c r="EE3" s="73" t="s">
        <v>116</v>
      </c>
    </row>
    <row r="4" spans="1:135" ht="105" x14ac:dyDescent="0.25">
      <c r="A4" s="34" t="s">
        <v>229</v>
      </c>
      <c r="B4" s="2">
        <v>6</v>
      </c>
      <c r="C4" s="2">
        <v>806</v>
      </c>
      <c r="D4" s="2">
        <v>14</v>
      </c>
      <c r="E4" s="45">
        <f t="shared" si="0"/>
        <v>57.571428571428569</v>
      </c>
      <c r="F4" s="2" t="s">
        <v>114</v>
      </c>
      <c r="G4" s="2"/>
      <c r="H4" s="2"/>
      <c r="I4" s="2"/>
      <c r="J4" s="2"/>
      <c r="K4" s="2"/>
      <c r="L4" s="2" t="s">
        <v>114</v>
      </c>
      <c r="M4" s="2"/>
      <c r="N4" s="2"/>
      <c r="O4" s="2"/>
      <c r="P4" s="2"/>
      <c r="Q4" s="2"/>
      <c r="R4" s="2" t="s">
        <v>114</v>
      </c>
      <c r="S4" s="2"/>
      <c r="T4" s="2"/>
      <c r="U4" s="2"/>
      <c r="V4" s="2"/>
      <c r="W4" s="2"/>
      <c r="X4" s="2" t="s">
        <v>114</v>
      </c>
      <c r="Y4" s="2"/>
      <c r="Z4" s="2"/>
      <c r="AA4" s="2"/>
      <c r="AB4" s="2"/>
      <c r="AC4" s="2"/>
      <c r="AD4" s="2" t="s">
        <v>114</v>
      </c>
      <c r="AE4" s="2"/>
      <c r="AF4" s="2"/>
      <c r="AG4" s="2"/>
      <c r="AH4" s="2"/>
      <c r="AI4" s="2"/>
      <c r="AJ4" s="2"/>
      <c r="AK4" s="2"/>
      <c r="AL4" s="2"/>
      <c r="AM4" s="2"/>
      <c r="AN4" s="2" t="s">
        <v>115</v>
      </c>
      <c r="AO4" s="2">
        <v>11</v>
      </c>
      <c r="AP4" s="2">
        <v>65</v>
      </c>
      <c r="AQ4" s="2" t="s">
        <v>96</v>
      </c>
      <c r="AR4" s="2" t="s">
        <v>230</v>
      </c>
      <c r="AS4" s="2" t="s">
        <v>96</v>
      </c>
      <c r="AT4" s="2" t="s">
        <v>231</v>
      </c>
      <c r="AU4" s="2" t="s">
        <v>96</v>
      </c>
      <c r="AV4" s="2" t="s">
        <v>232</v>
      </c>
      <c r="AW4" s="2" t="s">
        <v>96</v>
      </c>
      <c r="AX4" s="2" t="s">
        <v>233</v>
      </c>
      <c r="AY4" s="2"/>
      <c r="AZ4" s="2" t="s">
        <v>115</v>
      </c>
      <c r="BA4" s="2" t="s">
        <v>115</v>
      </c>
      <c r="BB4" s="2">
        <v>1</v>
      </c>
      <c r="BC4" s="2">
        <v>27</v>
      </c>
      <c r="BD4" s="2"/>
      <c r="BE4" s="2" t="s">
        <v>114</v>
      </c>
      <c r="BF4" s="2"/>
      <c r="BG4" s="2"/>
      <c r="BH4" s="2"/>
      <c r="BI4" s="2" t="s">
        <v>114</v>
      </c>
      <c r="BJ4" s="2"/>
      <c r="BK4" s="2"/>
      <c r="BL4" s="2"/>
      <c r="BM4" s="2" t="s">
        <v>114</v>
      </c>
      <c r="BN4" s="2"/>
      <c r="BO4" s="2"/>
      <c r="BP4" s="2"/>
      <c r="BQ4" s="2" t="s">
        <v>114</v>
      </c>
      <c r="BR4" s="2"/>
      <c r="BS4" s="2"/>
      <c r="BT4" s="2"/>
      <c r="BU4" s="2"/>
      <c r="BV4" s="2" t="s">
        <v>114</v>
      </c>
      <c r="BW4" s="2"/>
      <c r="BX4" s="2"/>
      <c r="BY4" s="2"/>
      <c r="BZ4" s="2" t="s">
        <v>114</v>
      </c>
      <c r="CA4" s="2"/>
      <c r="CB4" s="2"/>
      <c r="CC4" s="2"/>
      <c r="CD4" s="2" t="s">
        <v>114</v>
      </c>
      <c r="CE4" s="2"/>
      <c r="CF4" s="2"/>
      <c r="CG4" s="2"/>
      <c r="CH4" s="2" t="s">
        <v>114</v>
      </c>
      <c r="CI4" s="2"/>
      <c r="CJ4" s="2"/>
      <c r="CK4" s="2"/>
      <c r="CL4" s="2" t="s">
        <v>114</v>
      </c>
      <c r="CM4" s="2"/>
      <c r="CN4" s="2"/>
      <c r="CO4" s="2"/>
      <c r="CP4" s="2" t="s">
        <v>114</v>
      </c>
      <c r="CQ4" s="2"/>
      <c r="CR4" s="2"/>
      <c r="CS4" s="2"/>
      <c r="CT4" s="2"/>
      <c r="CU4" s="2"/>
      <c r="CV4" s="2"/>
      <c r="CW4" s="2"/>
      <c r="CX4" s="2"/>
      <c r="CY4" s="2"/>
      <c r="CZ4" s="2"/>
      <c r="DA4" s="2"/>
      <c r="DB4" s="2"/>
      <c r="DC4" s="2"/>
      <c r="DD4" s="2"/>
      <c r="DE4" s="2" t="s">
        <v>97</v>
      </c>
      <c r="DF4" s="2" t="s">
        <v>98</v>
      </c>
      <c r="DG4" s="2" t="s">
        <v>99</v>
      </c>
      <c r="DH4" s="2"/>
      <c r="DI4" s="2" t="s">
        <v>101</v>
      </c>
      <c r="DJ4" s="2" t="s">
        <v>102</v>
      </c>
      <c r="DK4" s="2" t="s">
        <v>103</v>
      </c>
      <c r="DL4" s="2"/>
      <c r="DM4" s="2" t="s">
        <v>105</v>
      </c>
      <c r="DN4" s="2" t="s">
        <v>106</v>
      </c>
      <c r="DO4" s="2" t="s">
        <v>107</v>
      </c>
      <c r="DP4" s="2"/>
      <c r="DQ4" s="2" t="s">
        <v>109</v>
      </c>
      <c r="DR4" s="2" t="s">
        <v>110</v>
      </c>
      <c r="DS4" s="2" t="s">
        <v>111</v>
      </c>
      <c r="DT4" s="2" t="s">
        <v>112</v>
      </c>
      <c r="DU4" s="2"/>
      <c r="DV4" s="2">
        <v>75</v>
      </c>
      <c r="DW4" s="2"/>
      <c r="DX4" s="73">
        <v>59695</v>
      </c>
      <c r="DY4" s="74">
        <v>1147.4000000000001</v>
      </c>
      <c r="DZ4" s="74">
        <f t="shared" si="2"/>
        <v>52.026320376503392</v>
      </c>
      <c r="EA4" s="75">
        <f t="shared" si="1"/>
        <v>81.95714285714287</v>
      </c>
      <c r="EB4" s="75" t="s">
        <v>184</v>
      </c>
      <c r="EC4" s="73" t="s">
        <v>120</v>
      </c>
      <c r="ED4" s="2" t="s">
        <v>116</v>
      </c>
      <c r="EE4" s="73" t="s">
        <v>116</v>
      </c>
    </row>
    <row r="5" spans="1:135" ht="90" x14ac:dyDescent="0.25">
      <c r="A5" s="34" t="s">
        <v>206</v>
      </c>
      <c r="B5" s="2">
        <v>6</v>
      </c>
      <c r="C5" s="2">
        <v>1432</v>
      </c>
      <c r="D5" s="2">
        <v>12</v>
      </c>
      <c r="E5" s="45">
        <f t="shared" si="0"/>
        <v>119.33333333333333</v>
      </c>
      <c r="F5" s="2" t="s">
        <v>115</v>
      </c>
      <c r="G5" s="2">
        <v>1</v>
      </c>
      <c r="H5" s="2">
        <v>130</v>
      </c>
      <c r="I5" s="2" t="s">
        <v>96</v>
      </c>
      <c r="J5" s="2" t="s">
        <v>207</v>
      </c>
      <c r="K5" s="2"/>
      <c r="L5" s="2" t="s">
        <v>115</v>
      </c>
      <c r="M5" s="2">
        <v>9</v>
      </c>
      <c r="N5" s="2">
        <v>73</v>
      </c>
      <c r="O5" s="2" t="s">
        <v>96</v>
      </c>
      <c r="P5" s="2" t="s">
        <v>208</v>
      </c>
      <c r="Q5" s="2"/>
      <c r="R5" s="2" t="s">
        <v>114</v>
      </c>
      <c r="S5" s="2"/>
      <c r="T5" s="2"/>
      <c r="U5" s="2"/>
      <c r="V5" s="2"/>
      <c r="W5" s="2"/>
      <c r="X5" s="2" t="s">
        <v>114</v>
      </c>
      <c r="Y5" s="2"/>
      <c r="Z5" s="2"/>
      <c r="AA5" s="2"/>
      <c r="AB5" s="2"/>
      <c r="AC5" s="2"/>
      <c r="AD5" s="2" t="s">
        <v>114</v>
      </c>
      <c r="AE5" s="2"/>
      <c r="AF5" s="2"/>
      <c r="AG5" s="2"/>
      <c r="AH5" s="2"/>
      <c r="AI5" s="2"/>
      <c r="AJ5" s="2"/>
      <c r="AK5" s="2"/>
      <c r="AL5" s="2"/>
      <c r="AM5" s="2"/>
      <c r="AN5" s="2" t="s">
        <v>114</v>
      </c>
      <c r="AO5" s="2"/>
      <c r="AP5" s="2"/>
      <c r="AQ5" s="2"/>
      <c r="AR5" s="2"/>
      <c r="AS5" s="2"/>
      <c r="AT5" s="2"/>
      <c r="AU5" s="2"/>
      <c r="AV5" s="2"/>
      <c r="AW5" s="2"/>
      <c r="AX5" s="2"/>
      <c r="AY5" s="2"/>
      <c r="AZ5" s="2" t="s">
        <v>115</v>
      </c>
      <c r="BA5" s="2" t="s">
        <v>115</v>
      </c>
      <c r="BB5" s="2">
        <v>2</v>
      </c>
      <c r="BC5" s="2">
        <v>20</v>
      </c>
      <c r="BD5" s="2"/>
      <c r="BE5" s="2" t="s">
        <v>114</v>
      </c>
      <c r="BF5" s="2"/>
      <c r="BG5" s="2"/>
      <c r="BH5" s="2"/>
      <c r="BI5" s="2" t="s">
        <v>115</v>
      </c>
      <c r="BJ5" s="2">
        <v>2</v>
      </c>
      <c r="BK5" s="2">
        <v>1</v>
      </c>
      <c r="BL5" s="2" t="s">
        <v>209</v>
      </c>
      <c r="BM5" s="2" t="s">
        <v>114</v>
      </c>
      <c r="BN5" s="2"/>
      <c r="BO5" s="2"/>
      <c r="BP5" s="2"/>
      <c r="BQ5" s="2" t="s">
        <v>114</v>
      </c>
      <c r="BR5" s="2"/>
      <c r="BS5" s="2"/>
      <c r="BT5" s="2"/>
      <c r="BU5" s="2"/>
      <c r="BV5" s="2" t="s">
        <v>114</v>
      </c>
      <c r="BW5" s="2"/>
      <c r="BX5" s="2"/>
      <c r="BY5" s="2"/>
      <c r="BZ5" s="2" t="s">
        <v>114</v>
      </c>
      <c r="CA5" s="2"/>
      <c r="CB5" s="2"/>
      <c r="CC5" s="2"/>
      <c r="CD5" s="2" t="s">
        <v>517</v>
      </c>
      <c r="CE5" s="2">
        <v>1</v>
      </c>
      <c r="CF5" s="2">
        <v>75</v>
      </c>
      <c r="CG5" s="2"/>
      <c r="CH5" s="2" t="s">
        <v>114</v>
      </c>
      <c r="CI5" s="2"/>
      <c r="CJ5" s="2"/>
      <c r="CK5" s="2"/>
      <c r="CL5" s="2" t="s">
        <v>114</v>
      </c>
      <c r="CM5" s="2"/>
      <c r="CN5" s="2"/>
      <c r="CO5" s="2"/>
      <c r="CP5" s="2" t="s">
        <v>676</v>
      </c>
      <c r="CQ5" s="2"/>
      <c r="CR5" s="2"/>
      <c r="CS5" s="2"/>
      <c r="CT5" s="2"/>
      <c r="CU5" s="2" t="s">
        <v>115</v>
      </c>
      <c r="CV5" s="2" t="s">
        <v>210</v>
      </c>
      <c r="CW5" s="2">
        <v>2</v>
      </c>
      <c r="CX5" s="2">
        <v>27</v>
      </c>
      <c r="CY5" s="2"/>
      <c r="CZ5" s="2" t="s">
        <v>114</v>
      </c>
      <c r="DA5" s="2"/>
      <c r="DB5" s="2"/>
      <c r="DC5" s="2"/>
      <c r="DD5" s="2"/>
      <c r="DE5" s="2" t="s">
        <v>97</v>
      </c>
      <c r="DF5" s="2" t="s">
        <v>98</v>
      </c>
      <c r="DG5" s="2" t="s">
        <v>99</v>
      </c>
      <c r="DH5" s="2"/>
      <c r="DI5" s="2"/>
      <c r="DJ5" s="2" t="s">
        <v>102</v>
      </c>
      <c r="DK5" s="2"/>
      <c r="DL5" s="2" t="s">
        <v>104</v>
      </c>
      <c r="DM5" s="2" t="s">
        <v>105</v>
      </c>
      <c r="DN5" s="2"/>
      <c r="DO5" s="2" t="s">
        <v>107</v>
      </c>
      <c r="DP5" s="2"/>
      <c r="DQ5" s="2" t="s">
        <v>109</v>
      </c>
      <c r="DR5" s="2" t="s">
        <v>110</v>
      </c>
      <c r="DS5" s="2"/>
      <c r="DT5" s="2" t="s">
        <v>112</v>
      </c>
      <c r="DU5" s="2"/>
      <c r="DV5" s="2">
        <v>93</v>
      </c>
      <c r="DW5" s="2"/>
      <c r="DX5" s="73">
        <v>65458</v>
      </c>
      <c r="DY5" s="74">
        <v>381.4</v>
      </c>
      <c r="DZ5" s="74">
        <f t="shared" si="2"/>
        <v>171.62558993183012</v>
      </c>
      <c r="EA5" s="75">
        <f t="shared" si="1"/>
        <v>31.783333333333331</v>
      </c>
      <c r="EB5" s="75"/>
      <c r="EC5" s="2" t="s">
        <v>116</v>
      </c>
      <c r="ED5" s="73"/>
      <c r="EE5" s="73"/>
    </row>
    <row r="6" spans="1:135" ht="105" x14ac:dyDescent="0.25">
      <c r="A6" s="34" t="s">
        <v>335</v>
      </c>
      <c r="B6" s="2">
        <v>6</v>
      </c>
      <c r="C6" s="2">
        <v>538</v>
      </c>
      <c r="D6" s="2">
        <v>7</v>
      </c>
      <c r="E6" s="45">
        <f t="shared" si="0"/>
        <v>76.857142857142861</v>
      </c>
      <c r="F6" s="2" t="s">
        <v>114</v>
      </c>
      <c r="G6" s="2">
        <v>1</v>
      </c>
      <c r="H6" s="2">
        <v>42</v>
      </c>
      <c r="I6" s="2" t="s">
        <v>184</v>
      </c>
      <c r="J6" s="2"/>
      <c r="K6" s="2"/>
      <c r="L6" s="2" t="s">
        <v>114</v>
      </c>
      <c r="M6" s="2"/>
      <c r="N6" s="2"/>
      <c r="O6" s="2"/>
      <c r="P6" s="2"/>
      <c r="Q6" s="2"/>
      <c r="R6" s="2" t="s">
        <v>114</v>
      </c>
      <c r="S6" s="2"/>
      <c r="T6" s="2"/>
      <c r="U6" s="2"/>
      <c r="V6" s="2"/>
      <c r="W6" s="2"/>
      <c r="X6" s="2" t="s">
        <v>114</v>
      </c>
      <c r="Y6" s="2"/>
      <c r="Z6" s="2"/>
      <c r="AA6" s="2"/>
      <c r="AB6" s="2"/>
      <c r="AC6" s="2"/>
      <c r="AD6" s="2" t="s">
        <v>114</v>
      </c>
      <c r="AE6" s="2"/>
      <c r="AF6" s="2"/>
      <c r="AG6" s="2"/>
      <c r="AH6" s="2"/>
      <c r="AI6" s="2"/>
      <c r="AJ6" s="2"/>
      <c r="AK6" s="2"/>
      <c r="AL6" s="2"/>
      <c r="AM6" s="2"/>
      <c r="AN6" s="2" t="s">
        <v>115</v>
      </c>
      <c r="AO6" s="2">
        <v>7</v>
      </c>
      <c r="AP6" s="2">
        <v>68</v>
      </c>
      <c r="AQ6" s="2" t="s">
        <v>184</v>
      </c>
      <c r="AR6" s="2"/>
      <c r="AS6" s="2" t="s">
        <v>116</v>
      </c>
      <c r="AT6" s="2"/>
      <c r="AU6" s="2" t="s">
        <v>117</v>
      </c>
      <c r="AV6" s="2"/>
      <c r="AW6" s="2" t="s">
        <v>136</v>
      </c>
      <c r="AX6" s="2"/>
      <c r="AY6" s="2"/>
      <c r="AZ6" s="2" t="s">
        <v>115</v>
      </c>
      <c r="BA6" s="2" t="s">
        <v>115</v>
      </c>
      <c r="BB6" s="2">
        <v>1</v>
      </c>
      <c r="BC6" s="2">
        <v>49</v>
      </c>
      <c r="BD6" s="2" t="s">
        <v>336</v>
      </c>
      <c r="BE6" s="2" t="s">
        <v>115</v>
      </c>
      <c r="BF6" s="2">
        <v>1</v>
      </c>
      <c r="BG6" s="2">
        <v>49</v>
      </c>
      <c r="BH6" s="2" t="s">
        <v>337</v>
      </c>
      <c r="BI6" s="2" t="s">
        <v>114</v>
      </c>
      <c r="BJ6" s="2"/>
      <c r="BK6" s="2"/>
      <c r="BL6" s="2"/>
      <c r="BM6" s="2" t="s">
        <v>114</v>
      </c>
      <c r="BN6" s="2"/>
      <c r="BO6" s="2"/>
      <c r="BP6" s="2"/>
      <c r="BQ6" s="2" t="s">
        <v>114</v>
      </c>
      <c r="BR6" s="2"/>
      <c r="BS6" s="2"/>
      <c r="BT6" s="2"/>
      <c r="BU6" s="2"/>
      <c r="BV6" s="2" t="s">
        <v>115</v>
      </c>
      <c r="BW6" s="2">
        <v>1</v>
      </c>
      <c r="BX6" s="2">
        <v>85</v>
      </c>
      <c r="BY6" s="2" t="s">
        <v>338</v>
      </c>
      <c r="BZ6" s="2" t="s">
        <v>115</v>
      </c>
      <c r="CA6" s="2">
        <v>1</v>
      </c>
      <c r="CB6" s="2">
        <v>85</v>
      </c>
      <c r="CC6" s="2" t="s">
        <v>339</v>
      </c>
      <c r="CD6" s="2" t="s">
        <v>115</v>
      </c>
      <c r="CE6" s="2">
        <v>2</v>
      </c>
      <c r="CF6" s="2">
        <v>85</v>
      </c>
      <c r="CG6" s="2"/>
      <c r="CH6" s="2" t="s">
        <v>114</v>
      </c>
      <c r="CI6" s="2"/>
      <c r="CJ6" s="2"/>
      <c r="CK6" s="2"/>
      <c r="CL6" s="2" t="s">
        <v>114</v>
      </c>
      <c r="CM6" s="2"/>
      <c r="CN6" s="2"/>
      <c r="CO6" s="2"/>
      <c r="CP6" s="2" t="s">
        <v>114</v>
      </c>
      <c r="CQ6" s="2"/>
      <c r="CR6" s="2"/>
      <c r="CS6" s="2"/>
      <c r="CT6" s="2"/>
      <c r="CU6" s="2"/>
      <c r="CV6" s="2"/>
      <c r="CW6" s="2"/>
      <c r="CX6" s="2"/>
      <c r="CY6" s="2"/>
      <c r="CZ6" s="2"/>
      <c r="DA6" s="2"/>
      <c r="DB6" s="2"/>
      <c r="DC6" s="2"/>
      <c r="DD6" s="2"/>
      <c r="DE6" s="2" t="s">
        <v>97</v>
      </c>
      <c r="DF6" s="2"/>
      <c r="DG6" s="2" t="s">
        <v>99</v>
      </c>
      <c r="DH6" s="2"/>
      <c r="DI6" s="2" t="s">
        <v>101</v>
      </c>
      <c r="DJ6" s="2" t="s">
        <v>102</v>
      </c>
      <c r="DK6" s="2" t="s">
        <v>103</v>
      </c>
      <c r="DL6" s="2" t="s">
        <v>104</v>
      </c>
      <c r="DM6" s="2"/>
      <c r="DN6" s="2" t="s">
        <v>106</v>
      </c>
      <c r="DO6" s="2" t="s">
        <v>107</v>
      </c>
      <c r="DP6" s="2"/>
      <c r="DQ6" s="2" t="s">
        <v>109</v>
      </c>
      <c r="DR6" s="2" t="s">
        <v>110</v>
      </c>
      <c r="DS6" s="2" t="s">
        <v>111</v>
      </c>
      <c r="DT6" s="2" t="s">
        <v>112</v>
      </c>
      <c r="DU6" s="2"/>
      <c r="DV6" s="2">
        <v>95</v>
      </c>
      <c r="DW6" s="2"/>
      <c r="DX6" s="73">
        <v>36970</v>
      </c>
      <c r="DY6" s="74">
        <v>600.79999999999995</v>
      </c>
      <c r="DZ6" s="74">
        <f t="shared" si="2"/>
        <v>61.534620505992017</v>
      </c>
      <c r="EA6" s="75">
        <f t="shared" si="1"/>
        <v>85.828571428571422</v>
      </c>
      <c r="EB6" s="2" t="s">
        <v>184</v>
      </c>
      <c r="EC6" s="2" t="s">
        <v>116</v>
      </c>
      <c r="ED6" s="2" t="s">
        <v>117</v>
      </c>
      <c r="EE6" s="2" t="s">
        <v>136</v>
      </c>
    </row>
    <row r="7" spans="1:135" ht="90" x14ac:dyDescent="0.25">
      <c r="A7" s="34" t="s">
        <v>354</v>
      </c>
      <c r="B7" s="2">
        <v>6</v>
      </c>
      <c r="C7" s="2">
        <v>1048</v>
      </c>
      <c r="D7" s="2">
        <v>8</v>
      </c>
      <c r="E7" s="45">
        <f t="shared" si="0"/>
        <v>131</v>
      </c>
      <c r="F7" s="2" t="s">
        <v>115</v>
      </c>
      <c r="G7" s="2">
        <v>1</v>
      </c>
      <c r="H7" s="2">
        <v>73</v>
      </c>
      <c r="I7" s="2" t="s">
        <v>116</v>
      </c>
      <c r="J7" s="2"/>
      <c r="K7" s="2" t="s">
        <v>355</v>
      </c>
      <c r="L7" s="2" t="s">
        <v>114</v>
      </c>
      <c r="M7" s="2"/>
      <c r="N7" s="2"/>
      <c r="O7" s="2"/>
      <c r="P7" s="2"/>
      <c r="Q7" s="2"/>
      <c r="R7" s="2" t="s">
        <v>114</v>
      </c>
      <c r="S7" s="2"/>
      <c r="T7" s="2"/>
      <c r="U7" s="2"/>
      <c r="V7" s="2"/>
      <c r="W7" s="2"/>
      <c r="X7" s="2" t="s">
        <v>114</v>
      </c>
      <c r="Y7" s="2"/>
      <c r="Z7" s="2"/>
      <c r="AA7" s="2"/>
      <c r="AB7" s="2"/>
      <c r="AC7" s="2"/>
      <c r="AD7" s="2" t="s">
        <v>114</v>
      </c>
      <c r="AE7" s="2"/>
      <c r="AF7" s="2"/>
      <c r="AG7" s="2"/>
      <c r="AH7" s="2"/>
      <c r="AI7" s="2"/>
      <c r="AJ7" s="2"/>
      <c r="AK7" s="2"/>
      <c r="AL7" s="2"/>
      <c r="AM7" s="2"/>
      <c r="AN7" s="2" t="s">
        <v>115</v>
      </c>
      <c r="AO7" s="2">
        <v>6</v>
      </c>
      <c r="AP7" s="2">
        <v>156</v>
      </c>
      <c r="AQ7" s="2" t="s">
        <v>96</v>
      </c>
      <c r="AR7" s="2" t="s">
        <v>356</v>
      </c>
      <c r="AS7" s="2" t="s">
        <v>116</v>
      </c>
      <c r="AT7" s="2"/>
      <c r="AU7" s="2" t="s">
        <v>96</v>
      </c>
      <c r="AV7" s="2" t="s">
        <v>357</v>
      </c>
      <c r="AW7" s="2" t="s">
        <v>96</v>
      </c>
      <c r="AX7" s="2" t="s">
        <v>358</v>
      </c>
      <c r="AY7" s="2" t="s">
        <v>359</v>
      </c>
      <c r="AZ7" s="2" t="s">
        <v>115</v>
      </c>
      <c r="BA7" s="2" t="s">
        <v>114</v>
      </c>
      <c r="BB7" s="2"/>
      <c r="BC7" s="2"/>
      <c r="BD7" s="2"/>
      <c r="BE7" s="2" t="s">
        <v>114</v>
      </c>
      <c r="BF7" s="2"/>
      <c r="BG7" s="2"/>
      <c r="BH7" s="2"/>
      <c r="BI7" s="2" t="s">
        <v>115</v>
      </c>
      <c r="BJ7" s="2">
        <v>1</v>
      </c>
      <c r="BK7" s="2">
        <v>138</v>
      </c>
      <c r="BL7" s="2" t="s">
        <v>360</v>
      </c>
      <c r="BM7" s="2" t="s">
        <v>114</v>
      </c>
      <c r="BN7" s="2"/>
      <c r="BO7" s="2"/>
      <c r="BP7" s="2"/>
      <c r="BQ7" s="2" t="s">
        <v>114</v>
      </c>
      <c r="BR7" s="2"/>
      <c r="BS7" s="2"/>
      <c r="BT7" s="2"/>
      <c r="BU7" s="2"/>
      <c r="BV7" s="2" t="s">
        <v>115</v>
      </c>
      <c r="BW7" s="2">
        <v>1</v>
      </c>
      <c r="BX7" s="2">
        <v>138</v>
      </c>
      <c r="BY7" s="2" t="s">
        <v>361</v>
      </c>
      <c r="BZ7" s="2" t="s">
        <v>114</v>
      </c>
      <c r="CA7" s="2"/>
      <c r="CB7" s="2"/>
      <c r="CC7" s="2"/>
      <c r="CD7" s="2" t="s">
        <v>115</v>
      </c>
      <c r="CE7" s="2">
        <v>1</v>
      </c>
      <c r="CF7" s="2">
        <v>222</v>
      </c>
      <c r="CG7" s="2"/>
      <c r="CH7" s="2" t="s">
        <v>115</v>
      </c>
      <c r="CI7" s="2">
        <v>1</v>
      </c>
      <c r="CJ7" s="2">
        <v>138</v>
      </c>
      <c r="CK7" s="2" t="s">
        <v>362</v>
      </c>
      <c r="CL7" s="2" t="s">
        <v>114</v>
      </c>
      <c r="CM7" s="2"/>
      <c r="CN7" s="2"/>
      <c r="CO7" s="2"/>
      <c r="CP7" s="2" t="s">
        <v>115</v>
      </c>
      <c r="CQ7" s="2" t="s">
        <v>363</v>
      </c>
      <c r="CR7" s="2">
        <v>1</v>
      </c>
      <c r="CS7" s="2">
        <v>57</v>
      </c>
      <c r="CT7" s="2"/>
      <c r="CU7" s="2" t="s">
        <v>115</v>
      </c>
      <c r="CV7" s="2" t="s">
        <v>364</v>
      </c>
      <c r="CW7" s="2">
        <v>1</v>
      </c>
      <c r="CX7" s="2">
        <v>38</v>
      </c>
      <c r="CY7" s="2"/>
      <c r="CZ7" s="2" t="s">
        <v>114</v>
      </c>
      <c r="DA7" s="2"/>
      <c r="DB7" s="2"/>
      <c r="DC7" s="2"/>
      <c r="DD7" s="2"/>
      <c r="DE7" s="2" t="s">
        <v>97</v>
      </c>
      <c r="DF7" s="2" t="s">
        <v>98</v>
      </c>
      <c r="DG7" s="2" t="s">
        <v>99</v>
      </c>
      <c r="DH7" s="2" t="s">
        <v>100</v>
      </c>
      <c r="DI7" s="2"/>
      <c r="DJ7" s="2" t="s">
        <v>102</v>
      </c>
      <c r="DK7" s="2" t="s">
        <v>103</v>
      </c>
      <c r="DL7" s="2" t="s">
        <v>104</v>
      </c>
      <c r="DM7" s="2" t="s">
        <v>105</v>
      </c>
      <c r="DN7" s="2"/>
      <c r="DO7" s="2" t="s">
        <v>107</v>
      </c>
      <c r="DP7" s="2"/>
      <c r="DQ7" s="2"/>
      <c r="DR7" s="2" t="s">
        <v>110</v>
      </c>
      <c r="DS7" s="2" t="s">
        <v>111</v>
      </c>
      <c r="DT7" s="2" t="s">
        <v>112</v>
      </c>
      <c r="DU7" s="2" t="s">
        <v>365</v>
      </c>
      <c r="DV7" s="2">
        <v>50</v>
      </c>
      <c r="DW7" s="2" t="s">
        <v>366</v>
      </c>
      <c r="DX7" s="73">
        <v>77090</v>
      </c>
      <c r="DY7" s="74">
        <v>1145.0999999999999</v>
      </c>
      <c r="DZ7" s="74">
        <f t="shared" si="2"/>
        <v>67.321631298576548</v>
      </c>
      <c r="EA7" s="75">
        <f t="shared" si="1"/>
        <v>143.13749999999999</v>
      </c>
      <c r="EB7" s="2" t="s">
        <v>116</v>
      </c>
      <c r="EC7" s="2" t="s">
        <v>116</v>
      </c>
      <c r="ED7" s="2" t="s">
        <v>116</v>
      </c>
      <c r="EE7" s="2" t="s">
        <v>116</v>
      </c>
    </row>
    <row r="8" spans="1:135" ht="105" x14ac:dyDescent="0.25">
      <c r="A8" s="34" t="s">
        <v>243</v>
      </c>
      <c r="B8" s="2">
        <v>6</v>
      </c>
      <c r="C8" s="2">
        <v>688</v>
      </c>
      <c r="D8" s="2">
        <v>9</v>
      </c>
      <c r="E8" s="45">
        <f t="shared" si="0"/>
        <v>76.444444444444443</v>
      </c>
      <c r="F8" s="2" t="s">
        <v>114</v>
      </c>
      <c r="G8" s="2"/>
      <c r="H8" s="2"/>
      <c r="I8" s="2"/>
      <c r="J8" s="2"/>
      <c r="K8" s="2"/>
      <c r="L8" s="2" t="s">
        <v>114</v>
      </c>
      <c r="M8" s="2"/>
      <c r="N8" s="2"/>
      <c r="O8" s="2"/>
      <c r="P8" s="2"/>
      <c r="Q8" s="2"/>
      <c r="R8" s="2" t="s">
        <v>114</v>
      </c>
      <c r="S8" s="2"/>
      <c r="T8" s="2"/>
      <c r="U8" s="2"/>
      <c r="V8" s="2"/>
      <c r="W8" s="2"/>
      <c r="X8" s="2" t="s">
        <v>114</v>
      </c>
      <c r="Y8" s="2"/>
      <c r="Z8" s="2"/>
      <c r="AA8" s="2"/>
      <c r="AB8" s="2"/>
      <c r="AC8" s="2"/>
      <c r="AD8" s="2" t="s">
        <v>114</v>
      </c>
      <c r="AE8" s="2"/>
      <c r="AF8" s="2"/>
      <c r="AG8" s="2"/>
      <c r="AH8" s="2"/>
      <c r="AI8" s="2"/>
      <c r="AJ8" s="2"/>
      <c r="AK8" s="2"/>
      <c r="AL8" s="2"/>
      <c r="AM8" s="2"/>
      <c r="AN8" s="2" t="s">
        <v>115</v>
      </c>
      <c r="AO8" s="2">
        <v>9</v>
      </c>
      <c r="AP8" s="2">
        <v>100</v>
      </c>
      <c r="AQ8" s="2" t="s">
        <v>120</v>
      </c>
      <c r="AR8" s="2"/>
      <c r="AS8" s="2" t="s">
        <v>116</v>
      </c>
      <c r="AT8" s="2"/>
      <c r="AU8" s="2" t="s">
        <v>117</v>
      </c>
      <c r="AV8" s="2"/>
      <c r="AW8" s="2" t="s">
        <v>136</v>
      </c>
      <c r="AX8" s="2"/>
      <c r="AY8" s="2"/>
      <c r="AZ8" s="2" t="s">
        <v>115</v>
      </c>
      <c r="BA8" s="2" t="s">
        <v>115</v>
      </c>
      <c r="BB8" s="2">
        <v>2</v>
      </c>
      <c r="BC8" s="2">
        <v>30</v>
      </c>
      <c r="BD8" s="2"/>
      <c r="BE8" s="2" t="s">
        <v>115</v>
      </c>
      <c r="BF8" s="2">
        <v>2</v>
      </c>
      <c r="BG8" s="2">
        <v>20</v>
      </c>
      <c r="BH8" s="2"/>
      <c r="BI8" s="2" t="s">
        <v>115</v>
      </c>
      <c r="BJ8" s="2">
        <v>2</v>
      </c>
      <c r="BK8" s="2">
        <v>3</v>
      </c>
      <c r="BL8" s="2" t="s">
        <v>244</v>
      </c>
      <c r="BM8" s="2" t="s">
        <v>115</v>
      </c>
      <c r="BN8" s="2">
        <v>2</v>
      </c>
      <c r="BO8" s="2">
        <v>30</v>
      </c>
      <c r="BP8" s="2" t="s">
        <v>245</v>
      </c>
      <c r="BQ8" s="2" t="s">
        <v>114</v>
      </c>
      <c r="BR8" s="2"/>
      <c r="BS8" s="2"/>
      <c r="BT8" s="2"/>
      <c r="BU8" s="2"/>
      <c r="BV8" s="2" t="s">
        <v>115</v>
      </c>
      <c r="BW8" s="2">
        <v>1</v>
      </c>
      <c r="BX8" s="2">
        <v>20</v>
      </c>
      <c r="BY8" s="2" t="s">
        <v>246</v>
      </c>
      <c r="BZ8" s="2" t="s">
        <v>114</v>
      </c>
      <c r="CA8" s="2"/>
      <c r="CB8" s="2"/>
      <c r="CC8" s="2"/>
      <c r="CD8" s="2" t="s">
        <v>114</v>
      </c>
      <c r="CE8" s="2"/>
      <c r="CF8" s="2"/>
      <c r="CG8" s="2"/>
      <c r="CH8" s="2" t="s">
        <v>115</v>
      </c>
      <c r="CI8" s="2">
        <v>2</v>
      </c>
      <c r="CJ8" s="2">
        <v>10</v>
      </c>
      <c r="CK8" s="2" t="s">
        <v>247</v>
      </c>
      <c r="CL8" s="2" t="s">
        <v>114</v>
      </c>
      <c r="CM8" s="2"/>
      <c r="CN8" s="2"/>
      <c r="CO8" s="2"/>
      <c r="CP8" s="2" t="s">
        <v>114</v>
      </c>
      <c r="CQ8" s="2"/>
      <c r="CR8" s="2"/>
      <c r="CS8" s="2"/>
      <c r="CT8" s="2"/>
      <c r="CU8" s="2"/>
      <c r="CV8" s="2"/>
      <c r="CW8" s="2"/>
      <c r="CX8" s="2"/>
      <c r="CY8" s="2"/>
      <c r="CZ8" s="2"/>
      <c r="DA8" s="2"/>
      <c r="DB8" s="2"/>
      <c r="DC8" s="2"/>
      <c r="DD8" s="2"/>
      <c r="DE8" s="2" t="s">
        <v>97</v>
      </c>
      <c r="DF8" s="2" t="s">
        <v>98</v>
      </c>
      <c r="DG8" s="2" t="s">
        <v>99</v>
      </c>
      <c r="DH8" s="2"/>
      <c r="DI8" s="2"/>
      <c r="DJ8" s="2" t="s">
        <v>102</v>
      </c>
      <c r="DK8" s="2"/>
      <c r="DL8" s="2" t="s">
        <v>104</v>
      </c>
      <c r="DM8" s="2"/>
      <c r="DN8" s="2"/>
      <c r="DO8" s="2" t="s">
        <v>107</v>
      </c>
      <c r="DP8" s="2" t="s">
        <v>108</v>
      </c>
      <c r="DQ8" s="2" t="s">
        <v>109</v>
      </c>
      <c r="DR8" s="2"/>
      <c r="DS8" s="2" t="s">
        <v>111</v>
      </c>
      <c r="DT8" s="2" t="s">
        <v>112</v>
      </c>
      <c r="DU8" s="2"/>
      <c r="DV8" s="2">
        <v>70</v>
      </c>
      <c r="DW8" s="2"/>
      <c r="DX8" s="73">
        <v>37607</v>
      </c>
      <c r="DY8" s="74">
        <v>889.6</v>
      </c>
      <c r="DZ8" s="74">
        <f t="shared" si="2"/>
        <v>42.274055755395679</v>
      </c>
      <c r="EA8" s="75">
        <f t="shared" si="1"/>
        <v>98.844444444444449</v>
      </c>
      <c r="EB8" s="2" t="s">
        <v>120</v>
      </c>
      <c r="EC8" s="2" t="s">
        <v>116</v>
      </c>
      <c r="ED8" s="2" t="s">
        <v>117</v>
      </c>
      <c r="EE8" s="2" t="s">
        <v>136</v>
      </c>
    </row>
    <row r="9" spans="1:135" ht="105" x14ac:dyDescent="0.25">
      <c r="A9" s="34" t="s">
        <v>454</v>
      </c>
      <c r="B9" s="2">
        <v>6</v>
      </c>
      <c r="C9" s="2">
        <v>714</v>
      </c>
      <c r="D9" s="2">
        <v>8</v>
      </c>
      <c r="E9" s="45">
        <f t="shared" si="0"/>
        <v>89.25</v>
      </c>
      <c r="F9" s="2" t="s">
        <v>114</v>
      </c>
      <c r="G9" s="2"/>
      <c r="H9" s="2"/>
      <c r="I9" s="2"/>
      <c r="J9" s="2"/>
      <c r="K9" s="2"/>
      <c r="L9" s="2" t="s">
        <v>114</v>
      </c>
      <c r="M9" s="2"/>
      <c r="N9" s="2"/>
      <c r="O9" s="2"/>
      <c r="P9" s="2"/>
      <c r="Q9" s="2"/>
      <c r="R9" s="2" t="s">
        <v>114</v>
      </c>
      <c r="S9" s="2"/>
      <c r="T9" s="2"/>
      <c r="U9" s="2"/>
      <c r="V9" s="2"/>
      <c r="W9" s="2"/>
      <c r="X9" s="2" t="s">
        <v>114</v>
      </c>
      <c r="Y9" s="2"/>
      <c r="Z9" s="2"/>
      <c r="AA9" s="2"/>
      <c r="AB9" s="2"/>
      <c r="AC9" s="2"/>
      <c r="AD9" s="2" t="s">
        <v>114</v>
      </c>
      <c r="AE9" s="2"/>
      <c r="AF9" s="2"/>
      <c r="AG9" s="2"/>
      <c r="AH9" s="2"/>
      <c r="AI9" s="2"/>
      <c r="AJ9" s="2"/>
      <c r="AK9" s="2"/>
      <c r="AL9" s="2"/>
      <c r="AM9" s="2"/>
      <c r="AN9" s="2" t="s">
        <v>115</v>
      </c>
      <c r="AO9" s="2">
        <v>8</v>
      </c>
      <c r="AP9" s="2">
        <v>55</v>
      </c>
      <c r="AQ9" s="2" t="s">
        <v>116</v>
      </c>
      <c r="AR9" s="2"/>
      <c r="AS9" s="2" t="s">
        <v>117</v>
      </c>
      <c r="AT9" s="2"/>
      <c r="AU9" s="2" t="s">
        <v>136</v>
      </c>
      <c r="AV9" s="2"/>
      <c r="AW9" s="2" t="s">
        <v>136</v>
      </c>
      <c r="AX9" s="2"/>
      <c r="AY9" s="2" t="s">
        <v>329</v>
      </c>
      <c r="AZ9" s="2" t="s">
        <v>115</v>
      </c>
      <c r="BA9" s="2" t="s">
        <v>115</v>
      </c>
      <c r="BB9" s="2">
        <v>3</v>
      </c>
      <c r="BC9" s="2">
        <v>17</v>
      </c>
      <c r="BD9" s="2"/>
      <c r="BE9" s="2" t="s">
        <v>115</v>
      </c>
      <c r="BF9" s="2">
        <v>3</v>
      </c>
      <c r="BG9" s="2">
        <v>7</v>
      </c>
      <c r="BH9" s="2"/>
      <c r="BI9" s="2" t="s">
        <v>114</v>
      </c>
      <c r="BJ9" s="2"/>
      <c r="BK9" s="2"/>
      <c r="BL9" s="2"/>
      <c r="BM9" s="2" t="s">
        <v>115</v>
      </c>
      <c r="BN9" s="2">
        <v>3</v>
      </c>
      <c r="BO9" s="2">
        <v>17</v>
      </c>
      <c r="BP9" s="2"/>
      <c r="BQ9" s="2" t="s">
        <v>114</v>
      </c>
      <c r="BR9" s="2"/>
      <c r="BS9" s="2"/>
      <c r="BT9" s="2"/>
      <c r="BU9" s="2"/>
      <c r="BV9" s="2" t="s">
        <v>115</v>
      </c>
      <c r="BW9" s="2">
        <v>1</v>
      </c>
      <c r="BX9" s="2">
        <v>6</v>
      </c>
      <c r="BY9" s="2"/>
      <c r="BZ9" s="2" t="s">
        <v>114</v>
      </c>
      <c r="CA9" s="2"/>
      <c r="CB9" s="2"/>
      <c r="CC9" s="2"/>
      <c r="CD9" s="2" t="s">
        <v>115</v>
      </c>
      <c r="CE9" s="2">
        <v>1</v>
      </c>
      <c r="CF9" s="2">
        <v>55</v>
      </c>
      <c r="CG9" s="2"/>
      <c r="CH9" s="2" t="s">
        <v>115</v>
      </c>
      <c r="CI9" s="2">
        <v>2</v>
      </c>
      <c r="CJ9" s="2">
        <v>6</v>
      </c>
      <c r="CK9" s="2"/>
      <c r="CL9" s="2" t="s">
        <v>114</v>
      </c>
      <c r="CM9" s="2"/>
      <c r="CN9" s="2"/>
      <c r="CO9" s="2"/>
      <c r="CP9" s="2" t="s">
        <v>114</v>
      </c>
      <c r="CQ9" s="2"/>
      <c r="CR9" s="2"/>
      <c r="CS9" s="2"/>
      <c r="CT9" s="2"/>
      <c r="CU9" s="2"/>
      <c r="CV9" s="2"/>
      <c r="CW9" s="2"/>
      <c r="CX9" s="2"/>
      <c r="CY9" s="2"/>
      <c r="CZ9" s="2"/>
      <c r="DA9" s="2"/>
      <c r="DB9" s="2"/>
      <c r="DC9" s="2"/>
      <c r="DD9" s="2"/>
      <c r="DE9" s="2" t="s">
        <v>97</v>
      </c>
      <c r="DF9" s="2" t="s">
        <v>98</v>
      </c>
      <c r="DG9" s="2"/>
      <c r="DH9" s="2"/>
      <c r="DI9" s="2"/>
      <c r="DJ9" s="2" t="s">
        <v>102</v>
      </c>
      <c r="DK9" s="2" t="s">
        <v>103</v>
      </c>
      <c r="DL9" s="2" t="s">
        <v>104</v>
      </c>
      <c r="DM9" s="2"/>
      <c r="DN9" s="2"/>
      <c r="DO9" s="2" t="s">
        <v>107</v>
      </c>
      <c r="DP9" s="2" t="s">
        <v>108</v>
      </c>
      <c r="DQ9" s="2"/>
      <c r="DR9" s="2"/>
      <c r="DS9" s="2" t="s">
        <v>111</v>
      </c>
      <c r="DT9" s="2"/>
      <c r="DU9" s="2"/>
      <c r="DV9" s="2">
        <v>95</v>
      </c>
      <c r="DW9" s="2"/>
      <c r="DX9" s="73">
        <v>65439</v>
      </c>
      <c r="DY9" s="74">
        <v>483.3</v>
      </c>
      <c r="DZ9" s="74">
        <f t="shared" si="2"/>
        <v>135.40037243947859</v>
      </c>
      <c r="EA9" s="75">
        <f t="shared" si="1"/>
        <v>60.412500000000001</v>
      </c>
      <c r="EB9" s="2" t="s">
        <v>116</v>
      </c>
      <c r="EC9" s="2" t="s">
        <v>117</v>
      </c>
      <c r="ED9" s="2" t="s">
        <v>136</v>
      </c>
      <c r="EE9" s="2" t="s">
        <v>136</v>
      </c>
    </row>
    <row r="10" spans="1:135" ht="105" x14ac:dyDescent="0.25">
      <c r="A10" s="34" t="s">
        <v>185</v>
      </c>
      <c r="B10" s="2">
        <v>6</v>
      </c>
      <c r="C10" s="2">
        <v>954</v>
      </c>
      <c r="D10" s="2">
        <v>19</v>
      </c>
      <c r="E10" s="45">
        <f t="shared" si="0"/>
        <v>50.210526315789473</v>
      </c>
      <c r="F10" s="2" t="s">
        <v>114</v>
      </c>
      <c r="G10" s="2"/>
      <c r="H10" s="2"/>
      <c r="I10" s="2"/>
      <c r="J10" s="2"/>
      <c r="K10" s="2"/>
      <c r="L10" s="2" t="s">
        <v>114</v>
      </c>
      <c r="M10" s="2"/>
      <c r="N10" s="2"/>
      <c r="O10" s="2"/>
      <c r="P10" s="2"/>
      <c r="Q10" s="2"/>
      <c r="R10" s="2" t="s">
        <v>114</v>
      </c>
      <c r="S10" s="2"/>
      <c r="T10" s="2"/>
      <c r="U10" s="2"/>
      <c r="V10" s="2"/>
      <c r="W10" s="2"/>
      <c r="X10" s="2" t="s">
        <v>114</v>
      </c>
      <c r="Y10" s="2"/>
      <c r="Z10" s="2"/>
      <c r="AA10" s="2"/>
      <c r="AB10" s="2"/>
      <c r="AC10" s="2"/>
      <c r="AD10" s="2" t="s">
        <v>114</v>
      </c>
      <c r="AE10" s="2"/>
      <c r="AF10" s="2"/>
      <c r="AG10" s="2"/>
      <c r="AH10" s="2"/>
      <c r="AI10" s="2"/>
      <c r="AJ10" s="2"/>
      <c r="AK10" s="2"/>
      <c r="AL10" s="2"/>
      <c r="AM10" s="2"/>
      <c r="AN10" s="2" t="s">
        <v>115</v>
      </c>
      <c r="AO10" s="2">
        <v>18</v>
      </c>
      <c r="AP10" s="2">
        <v>53</v>
      </c>
      <c r="AQ10" s="2" t="s">
        <v>120</v>
      </c>
      <c r="AR10" s="2"/>
      <c r="AS10" s="2" t="s">
        <v>116</v>
      </c>
      <c r="AT10" s="2"/>
      <c r="AU10" s="2" t="s">
        <v>117</v>
      </c>
      <c r="AV10" s="2"/>
      <c r="AW10" s="2" t="s">
        <v>136</v>
      </c>
      <c r="AX10" s="2"/>
      <c r="AY10" s="2"/>
      <c r="AZ10" s="2" t="s">
        <v>115</v>
      </c>
      <c r="BA10" s="2" t="s">
        <v>114</v>
      </c>
      <c r="BB10" s="2"/>
      <c r="BC10" s="2"/>
      <c r="BD10" s="2"/>
      <c r="BE10" s="2" t="s">
        <v>114</v>
      </c>
      <c r="BF10" s="2"/>
      <c r="BG10" s="2"/>
      <c r="BH10" s="2"/>
      <c r="BI10" s="2" t="s">
        <v>114</v>
      </c>
      <c r="BJ10" s="2"/>
      <c r="BK10" s="2"/>
      <c r="BL10" s="2"/>
      <c r="BM10" s="2" t="s">
        <v>114</v>
      </c>
      <c r="BN10" s="2"/>
      <c r="BO10" s="2"/>
      <c r="BP10" s="2"/>
      <c r="BQ10" s="2" t="s">
        <v>115</v>
      </c>
      <c r="BR10" s="2" t="s">
        <v>186</v>
      </c>
      <c r="BS10" s="2">
        <v>1</v>
      </c>
      <c r="BT10" s="2">
        <v>40</v>
      </c>
      <c r="BU10" s="2"/>
      <c r="BV10" s="2" t="s">
        <v>115</v>
      </c>
      <c r="BW10" s="2">
        <v>2</v>
      </c>
      <c r="BX10" s="2">
        <v>20</v>
      </c>
      <c r="BY10" s="2" t="s">
        <v>187</v>
      </c>
      <c r="BZ10" s="2" t="s">
        <v>114</v>
      </c>
      <c r="CA10" s="2"/>
      <c r="CB10" s="2"/>
      <c r="CC10" s="2"/>
      <c r="CD10" s="2" t="s">
        <v>114</v>
      </c>
      <c r="CE10" s="2"/>
      <c r="CF10" s="2"/>
      <c r="CG10" s="2"/>
      <c r="CH10" s="2" t="s">
        <v>115</v>
      </c>
      <c r="CI10" s="2">
        <v>1</v>
      </c>
      <c r="CJ10" s="2">
        <v>38</v>
      </c>
      <c r="CK10" s="2" t="s">
        <v>188</v>
      </c>
      <c r="CL10" s="2" t="s">
        <v>114</v>
      </c>
      <c r="CM10" s="2"/>
      <c r="CN10" s="2"/>
      <c r="CO10" s="2"/>
      <c r="CP10" s="2" t="s">
        <v>115</v>
      </c>
      <c r="CQ10" s="2" t="s">
        <v>189</v>
      </c>
      <c r="CR10" s="2">
        <v>2</v>
      </c>
      <c r="CS10" s="2">
        <v>20</v>
      </c>
      <c r="CT10" s="2"/>
      <c r="CU10" s="2" t="s">
        <v>115</v>
      </c>
      <c r="CV10" s="2" t="s">
        <v>190</v>
      </c>
      <c r="CW10" s="2">
        <v>18</v>
      </c>
      <c r="CX10" s="2">
        <v>1</v>
      </c>
      <c r="CY10" s="2" t="s">
        <v>191</v>
      </c>
      <c r="CZ10" s="2" t="s">
        <v>114</v>
      </c>
      <c r="DA10" s="2"/>
      <c r="DB10" s="2"/>
      <c r="DC10" s="2"/>
      <c r="DD10" s="2"/>
      <c r="DE10" s="2" t="s">
        <v>97</v>
      </c>
      <c r="DF10" s="2" t="s">
        <v>98</v>
      </c>
      <c r="DG10" s="2" t="s">
        <v>99</v>
      </c>
      <c r="DH10" s="2" t="s">
        <v>100</v>
      </c>
      <c r="DI10" s="2"/>
      <c r="DJ10" s="2" t="s">
        <v>102</v>
      </c>
      <c r="DK10" s="2" t="s">
        <v>103</v>
      </c>
      <c r="DL10" s="2" t="s">
        <v>104</v>
      </c>
      <c r="DM10" s="2" t="s">
        <v>105</v>
      </c>
      <c r="DN10" s="2" t="s">
        <v>106</v>
      </c>
      <c r="DO10" s="2" t="s">
        <v>107</v>
      </c>
      <c r="DP10" s="2" t="s">
        <v>108</v>
      </c>
      <c r="DQ10" s="2" t="s">
        <v>109</v>
      </c>
      <c r="DR10" s="2" t="s">
        <v>110</v>
      </c>
      <c r="DS10" s="2" t="s">
        <v>111</v>
      </c>
      <c r="DT10" s="2" t="s">
        <v>112</v>
      </c>
      <c r="DU10" s="2" t="s">
        <v>192</v>
      </c>
      <c r="DV10" s="2">
        <v>50</v>
      </c>
      <c r="DW10" s="2"/>
      <c r="DX10" s="73">
        <v>82001</v>
      </c>
      <c r="DY10" s="74">
        <v>1012.4</v>
      </c>
      <c r="DZ10" s="74">
        <f t="shared" si="2"/>
        <v>80.996641643619128</v>
      </c>
      <c r="EA10" s="75">
        <f t="shared" si="1"/>
        <v>53.284210526315789</v>
      </c>
      <c r="EB10" s="2" t="s">
        <v>120</v>
      </c>
      <c r="EC10" s="2" t="s">
        <v>116</v>
      </c>
      <c r="ED10" s="2" t="s">
        <v>117</v>
      </c>
      <c r="EE10" s="2" t="s">
        <v>136</v>
      </c>
    </row>
    <row r="11" spans="1:135" ht="105" x14ac:dyDescent="0.25">
      <c r="A11" s="34" t="s">
        <v>384</v>
      </c>
      <c r="B11" s="2">
        <v>6</v>
      </c>
      <c r="C11" s="2">
        <v>485</v>
      </c>
      <c r="D11" s="2">
        <v>6</v>
      </c>
      <c r="E11" s="45">
        <f t="shared" si="0"/>
        <v>80.833333333333329</v>
      </c>
      <c r="F11" s="2" t="s">
        <v>114</v>
      </c>
      <c r="G11" s="2">
        <v>2</v>
      </c>
      <c r="H11" s="2">
        <v>100</v>
      </c>
      <c r="I11" s="2" t="s">
        <v>116</v>
      </c>
      <c r="J11" s="2"/>
      <c r="K11" s="2" t="s">
        <v>385</v>
      </c>
      <c r="L11" s="2" t="s">
        <v>114</v>
      </c>
      <c r="M11" s="2">
        <v>4</v>
      </c>
      <c r="N11" s="2">
        <v>80</v>
      </c>
      <c r="O11" s="2" t="s">
        <v>117</v>
      </c>
      <c r="P11" s="2"/>
      <c r="Q11" s="2"/>
      <c r="R11" s="2" t="s">
        <v>114</v>
      </c>
      <c r="S11" s="2"/>
      <c r="T11" s="2"/>
      <c r="U11" s="2"/>
      <c r="V11" s="2"/>
      <c r="W11" s="2"/>
      <c r="X11" s="2" t="s">
        <v>114</v>
      </c>
      <c r="Y11" s="2"/>
      <c r="Z11" s="2"/>
      <c r="AA11" s="2"/>
      <c r="AB11" s="2"/>
      <c r="AC11" s="2"/>
      <c r="AD11" s="2" t="s">
        <v>114</v>
      </c>
      <c r="AE11" s="2">
        <v>4</v>
      </c>
      <c r="AF11" s="2">
        <v>80</v>
      </c>
      <c r="AG11" s="2" t="s">
        <v>96</v>
      </c>
      <c r="AH11" s="2" t="s">
        <v>386</v>
      </c>
      <c r="AI11" s="2" t="s">
        <v>96</v>
      </c>
      <c r="AJ11" s="2" t="s">
        <v>387</v>
      </c>
      <c r="AK11" s="2" t="s">
        <v>136</v>
      </c>
      <c r="AL11" s="2"/>
      <c r="AM11" s="2"/>
      <c r="AN11" s="2" t="s">
        <v>115</v>
      </c>
      <c r="AO11" s="2">
        <v>6</v>
      </c>
      <c r="AP11" s="2">
        <v>80</v>
      </c>
      <c r="AQ11" s="2" t="s">
        <v>96</v>
      </c>
      <c r="AR11" s="2" t="s">
        <v>388</v>
      </c>
      <c r="AS11" s="2" t="s">
        <v>117</v>
      </c>
      <c r="AT11" s="2"/>
      <c r="AU11" s="2" t="s">
        <v>96</v>
      </c>
      <c r="AV11" s="2" t="s">
        <v>387</v>
      </c>
      <c r="AW11" s="2" t="s">
        <v>136</v>
      </c>
      <c r="AX11" s="2"/>
      <c r="AY11" s="2"/>
      <c r="AZ11" s="2" t="s">
        <v>114</v>
      </c>
      <c r="BA11" s="2"/>
      <c r="BB11" s="2"/>
      <c r="BC11" s="2"/>
      <c r="BD11" s="2"/>
      <c r="BE11" s="2"/>
      <c r="BF11" s="2"/>
      <c r="BG11" s="2"/>
      <c r="BH11" s="2"/>
      <c r="BI11" s="2"/>
      <c r="BJ11" s="2"/>
      <c r="BK11" s="2"/>
      <c r="BL11" s="2"/>
      <c r="BM11" s="2"/>
      <c r="BN11" s="2"/>
      <c r="BO11" s="2"/>
      <c r="BP11" s="2"/>
      <c r="BQ11" s="2"/>
      <c r="BR11" s="2"/>
      <c r="BS11" s="2"/>
      <c r="BT11" s="2"/>
      <c r="BU11" s="2"/>
      <c r="BV11" s="2" t="s">
        <v>115</v>
      </c>
      <c r="BW11" s="2">
        <v>1</v>
      </c>
      <c r="BX11" s="2">
        <v>80</v>
      </c>
      <c r="BY11" s="2" t="s">
        <v>389</v>
      </c>
      <c r="BZ11" s="2" t="s">
        <v>114</v>
      </c>
      <c r="CA11" s="2"/>
      <c r="CB11" s="2"/>
      <c r="CC11" s="2"/>
      <c r="CD11" s="2" t="s">
        <v>115</v>
      </c>
      <c r="CE11" s="2">
        <v>3</v>
      </c>
      <c r="CF11" s="2">
        <v>80</v>
      </c>
      <c r="CG11" s="2" t="s">
        <v>390</v>
      </c>
      <c r="CH11" s="2" t="s">
        <v>114</v>
      </c>
      <c r="CI11" s="2"/>
      <c r="CJ11" s="2"/>
      <c r="CK11" s="2"/>
      <c r="CL11" s="2" t="s">
        <v>114</v>
      </c>
      <c r="CM11" s="2"/>
      <c r="CN11" s="2"/>
      <c r="CO11" s="2"/>
      <c r="CP11" s="2" t="s">
        <v>114</v>
      </c>
      <c r="CQ11" s="2"/>
      <c r="CR11" s="2"/>
      <c r="CS11" s="2"/>
      <c r="CT11" s="2"/>
      <c r="CU11" s="2"/>
      <c r="CV11" s="2"/>
      <c r="CW11" s="2"/>
      <c r="CX11" s="2"/>
      <c r="CY11" s="2"/>
      <c r="CZ11" s="2"/>
      <c r="DA11" s="2"/>
      <c r="DB11" s="2"/>
      <c r="DC11" s="2"/>
      <c r="DD11" s="2"/>
      <c r="DE11" s="2" t="s">
        <v>97</v>
      </c>
      <c r="DF11" s="2" t="s">
        <v>98</v>
      </c>
      <c r="DG11" s="2"/>
      <c r="DH11" s="2"/>
      <c r="DI11" s="2" t="s">
        <v>101</v>
      </c>
      <c r="DJ11" s="2" t="s">
        <v>102</v>
      </c>
      <c r="DK11" s="2" t="s">
        <v>103</v>
      </c>
      <c r="DL11" s="2" t="s">
        <v>104</v>
      </c>
      <c r="DM11" s="2" t="s">
        <v>105</v>
      </c>
      <c r="DN11" s="2" t="s">
        <v>106</v>
      </c>
      <c r="DO11" s="2" t="s">
        <v>107</v>
      </c>
      <c r="DP11" s="2"/>
      <c r="DQ11" s="2" t="s">
        <v>109</v>
      </c>
      <c r="DR11" s="2" t="s">
        <v>110</v>
      </c>
      <c r="DS11" s="2"/>
      <c r="DT11" s="2" t="s">
        <v>112</v>
      </c>
      <c r="DU11" s="2"/>
      <c r="DV11" s="2">
        <v>80</v>
      </c>
      <c r="DW11" s="2" t="s">
        <v>391</v>
      </c>
      <c r="DX11" s="73">
        <v>30198</v>
      </c>
      <c r="DY11" s="74">
        <v>826.9</v>
      </c>
      <c r="DZ11" s="74">
        <f t="shared" si="2"/>
        <v>36.519530777603094</v>
      </c>
      <c r="EA11" s="75">
        <f t="shared" si="1"/>
        <v>137.81666666666666</v>
      </c>
      <c r="EB11" s="75" t="s">
        <v>574</v>
      </c>
      <c r="EC11" s="2" t="s">
        <v>117</v>
      </c>
      <c r="ED11" s="73" t="s">
        <v>586</v>
      </c>
      <c r="EE11" s="2" t="s">
        <v>136</v>
      </c>
    </row>
    <row r="12" spans="1:135" ht="105" x14ac:dyDescent="0.25">
      <c r="A12" s="34" t="s">
        <v>126</v>
      </c>
      <c r="B12" s="2">
        <v>6</v>
      </c>
      <c r="C12" s="2">
        <v>459</v>
      </c>
      <c r="D12" s="2">
        <v>7</v>
      </c>
      <c r="E12" s="45">
        <f t="shared" si="0"/>
        <v>65.571428571428569</v>
      </c>
      <c r="F12" s="2" t="s">
        <v>114</v>
      </c>
      <c r="G12" s="2"/>
      <c r="H12" s="2"/>
      <c r="I12" s="2"/>
      <c r="J12" s="2"/>
      <c r="K12" s="2"/>
      <c r="L12" s="2" t="s">
        <v>114</v>
      </c>
      <c r="M12" s="2"/>
      <c r="N12" s="2"/>
      <c r="O12" s="2"/>
      <c r="P12" s="2"/>
      <c r="Q12" s="2"/>
      <c r="R12" s="2" t="s">
        <v>114</v>
      </c>
      <c r="S12" s="2"/>
      <c r="T12" s="2"/>
      <c r="U12" s="2"/>
      <c r="V12" s="2"/>
      <c r="W12" s="2"/>
      <c r="X12" s="2" t="s">
        <v>114</v>
      </c>
      <c r="Y12" s="2"/>
      <c r="Z12" s="2"/>
      <c r="AA12" s="2"/>
      <c r="AB12" s="2"/>
      <c r="AC12" s="2"/>
      <c r="AD12" s="2" t="s">
        <v>114</v>
      </c>
      <c r="AE12" s="2"/>
      <c r="AF12" s="2"/>
      <c r="AG12" s="2"/>
      <c r="AH12" s="2"/>
      <c r="AI12" s="2"/>
      <c r="AJ12" s="2"/>
      <c r="AK12" s="2"/>
      <c r="AL12" s="2"/>
      <c r="AM12" s="2"/>
      <c r="AN12" s="2" t="s">
        <v>115</v>
      </c>
      <c r="AO12" s="2">
        <v>7</v>
      </c>
      <c r="AP12" s="2">
        <v>65</v>
      </c>
      <c r="AQ12" s="2" t="s">
        <v>127</v>
      </c>
      <c r="AR12" s="2"/>
      <c r="AS12" s="2" t="s">
        <v>116</v>
      </c>
      <c r="AT12" s="2"/>
      <c r="AU12" s="2" t="s">
        <v>116</v>
      </c>
      <c r="AV12" s="2"/>
      <c r="AW12" s="2" t="s">
        <v>117</v>
      </c>
      <c r="AX12" s="2"/>
      <c r="AY12" s="2" t="s">
        <v>128</v>
      </c>
      <c r="AZ12" s="2" t="s">
        <v>115</v>
      </c>
      <c r="BA12" s="2" t="s">
        <v>115</v>
      </c>
      <c r="BB12" s="2">
        <v>1</v>
      </c>
      <c r="BC12" s="2">
        <v>15</v>
      </c>
      <c r="BD12" s="2" t="s">
        <v>129</v>
      </c>
      <c r="BE12" s="2" t="s">
        <v>114</v>
      </c>
      <c r="BF12" s="2"/>
      <c r="BG12" s="2"/>
      <c r="BH12" s="2"/>
      <c r="BI12" s="2" t="s">
        <v>114</v>
      </c>
      <c r="BJ12" s="2"/>
      <c r="BK12" s="2"/>
      <c r="BL12" s="2"/>
      <c r="BM12" s="2" t="s">
        <v>114</v>
      </c>
      <c r="BN12" s="2"/>
      <c r="BO12" s="2"/>
      <c r="BP12" s="2"/>
      <c r="BQ12" s="2" t="s">
        <v>114</v>
      </c>
      <c r="BR12" s="2"/>
      <c r="BS12" s="2"/>
      <c r="BT12" s="2"/>
      <c r="BU12" s="2"/>
      <c r="BV12" s="2" t="s">
        <v>114</v>
      </c>
      <c r="BW12" s="2"/>
      <c r="BX12" s="2"/>
      <c r="BY12" s="2"/>
      <c r="BZ12" s="2" t="s">
        <v>114</v>
      </c>
      <c r="CA12" s="2"/>
      <c r="CB12" s="2"/>
      <c r="CC12" s="2"/>
      <c r="CD12" s="2" t="s">
        <v>114</v>
      </c>
      <c r="CE12" s="2"/>
      <c r="CF12" s="2"/>
      <c r="CG12" s="2"/>
      <c r="CH12" s="2" t="s">
        <v>114</v>
      </c>
      <c r="CI12" s="2"/>
      <c r="CJ12" s="2"/>
      <c r="CK12" s="2"/>
      <c r="CL12" s="2" t="s">
        <v>114</v>
      </c>
      <c r="CM12" s="2"/>
      <c r="CN12" s="2"/>
      <c r="CO12" s="2"/>
      <c r="CP12" s="2" t="s">
        <v>115</v>
      </c>
      <c r="CQ12" s="2" t="s">
        <v>130</v>
      </c>
      <c r="CR12" s="2">
        <v>1</v>
      </c>
      <c r="CS12" s="2">
        <v>68</v>
      </c>
      <c r="CT12" s="2" t="s">
        <v>131</v>
      </c>
      <c r="CU12" s="2" t="s">
        <v>114</v>
      </c>
      <c r="CV12" s="2"/>
      <c r="CW12" s="2"/>
      <c r="CX12" s="2"/>
      <c r="CY12" s="2"/>
      <c r="CZ12" s="2"/>
      <c r="DA12" s="2"/>
      <c r="DB12" s="2"/>
      <c r="DC12" s="2"/>
      <c r="DD12" s="2"/>
      <c r="DE12" s="2" t="s">
        <v>97</v>
      </c>
      <c r="DF12" s="2" t="s">
        <v>98</v>
      </c>
      <c r="DG12" s="2" t="s">
        <v>99</v>
      </c>
      <c r="DH12" s="2"/>
      <c r="DI12" s="2"/>
      <c r="DJ12" s="2" t="s">
        <v>102</v>
      </c>
      <c r="DK12" s="2" t="s">
        <v>103</v>
      </c>
      <c r="DL12" s="2" t="s">
        <v>104</v>
      </c>
      <c r="DM12" s="2"/>
      <c r="DN12" s="2" t="s">
        <v>106</v>
      </c>
      <c r="DO12" s="2" t="s">
        <v>107</v>
      </c>
      <c r="DP12" s="2"/>
      <c r="DQ12" s="2" t="s">
        <v>109</v>
      </c>
      <c r="DR12" s="2" t="s">
        <v>110</v>
      </c>
      <c r="DS12" s="2"/>
      <c r="DT12" s="2" t="s">
        <v>112</v>
      </c>
      <c r="DU12" s="2"/>
      <c r="DV12" s="2">
        <v>50</v>
      </c>
      <c r="DW12" s="2" t="s">
        <v>132</v>
      </c>
      <c r="DX12" s="73">
        <v>34357</v>
      </c>
      <c r="DY12" s="74">
        <v>575.9</v>
      </c>
      <c r="DZ12" s="74">
        <f t="shared" si="2"/>
        <v>59.65792672338948</v>
      </c>
      <c r="EA12" s="75">
        <f t="shared" si="1"/>
        <v>82.271428571428572</v>
      </c>
      <c r="EB12" s="2" t="s">
        <v>127</v>
      </c>
      <c r="EC12" s="2" t="s">
        <v>116</v>
      </c>
      <c r="ED12" s="2" t="s">
        <v>116</v>
      </c>
      <c r="EE12" s="2" t="s">
        <v>117</v>
      </c>
    </row>
    <row r="13" spans="1:135" ht="105" x14ac:dyDescent="0.25">
      <c r="A13" s="34" t="s">
        <v>179</v>
      </c>
      <c r="B13" s="2">
        <v>6</v>
      </c>
      <c r="C13" s="2">
        <v>647</v>
      </c>
      <c r="D13" s="2">
        <v>7</v>
      </c>
      <c r="E13" s="45">
        <f t="shared" si="0"/>
        <v>92.428571428571431</v>
      </c>
      <c r="F13" s="2" t="s">
        <v>114</v>
      </c>
      <c r="G13" s="2"/>
      <c r="H13" s="2"/>
      <c r="I13" s="2"/>
      <c r="J13" s="2"/>
      <c r="K13" s="2"/>
      <c r="L13" s="2" t="s">
        <v>114</v>
      </c>
      <c r="M13" s="2"/>
      <c r="N13" s="2"/>
      <c r="O13" s="2"/>
      <c r="P13" s="2"/>
      <c r="Q13" s="2"/>
      <c r="R13" s="2" t="s">
        <v>114</v>
      </c>
      <c r="S13" s="2"/>
      <c r="T13" s="2"/>
      <c r="U13" s="2"/>
      <c r="V13" s="2"/>
      <c r="W13" s="2"/>
      <c r="X13" s="2" t="s">
        <v>114</v>
      </c>
      <c r="Y13" s="2"/>
      <c r="Z13" s="2"/>
      <c r="AA13" s="2"/>
      <c r="AB13" s="2"/>
      <c r="AC13" s="2"/>
      <c r="AD13" s="2" t="s">
        <v>114</v>
      </c>
      <c r="AE13" s="2"/>
      <c r="AF13" s="2"/>
      <c r="AG13" s="2"/>
      <c r="AH13" s="2"/>
      <c r="AI13" s="2"/>
      <c r="AJ13" s="2"/>
      <c r="AK13" s="2"/>
      <c r="AL13" s="2"/>
      <c r="AM13" s="2"/>
      <c r="AN13" s="2" t="s">
        <v>115</v>
      </c>
      <c r="AO13" s="2">
        <v>6</v>
      </c>
      <c r="AP13" s="2">
        <v>98</v>
      </c>
      <c r="AQ13" s="2" t="s">
        <v>180</v>
      </c>
      <c r="AR13" s="2"/>
      <c r="AS13" s="2" t="s">
        <v>120</v>
      </c>
      <c r="AT13" s="2"/>
      <c r="AU13" s="2" t="s">
        <v>116</v>
      </c>
      <c r="AV13" s="2"/>
      <c r="AW13" s="2" t="s">
        <v>116</v>
      </c>
      <c r="AX13" s="2"/>
      <c r="AY13" s="2"/>
      <c r="AZ13" s="2" t="s">
        <v>115</v>
      </c>
      <c r="BA13" s="2" t="s">
        <v>114</v>
      </c>
      <c r="BB13" s="2"/>
      <c r="BC13" s="2"/>
      <c r="BD13" s="2"/>
      <c r="BE13" s="2" t="s">
        <v>114</v>
      </c>
      <c r="BF13" s="2"/>
      <c r="BG13" s="2"/>
      <c r="BH13" s="2"/>
      <c r="BI13" s="2" t="s">
        <v>115</v>
      </c>
      <c r="BJ13" s="2">
        <v>1</v>
      </c>
      <c r="BK13" s="2">
        <v>0</v>
      </c>
      <c r="BL13" s="2" t="s">
        <v>181</v>
      </c>
      <c r="BM13" s="2" t="s">
        <v>114</v>
      </c>
      <c r="BN13" s="2"/>
      <c r="BO13" s="2"/>
      <c r="BP13" s="2"/>
      <c r="BQ13" s="2" t="s">
        <v>114</v>
      </c>
      <c r="BR13" s="2"/>
      <c r="BS13" s="2"/>
      <c r="BT13" s="2"/>
      <c r="BU13" s="2"/>
      <c r="BV13" s="2" t="s">
        <v>114</v>
      </c>
      <c r="BW13" s="2"/>
      <c r="BX13" s="2"/>
      <c r="BY13" s="2"/>
      <c r="BZ13" s="2" t="s">
        <v>114</v>
      </c>
      <c r="CA13" s="2"/>
      <c r="CB13" s="2"/>
      <c r="CC13" s="2"/>
      <c r="CD13" s="2" t="s">
        <v>115</v>
      </c>
      <c r="CE13" s="2">
        <v>1</v>
      </c>
      <c r="CF13" s="2">
        <v>84</v>
      </c>
      <c r="CG13" s="2" t="s">
        <v>182</v>
      </c>
      <c r="CH13" s="2" t="s">
        <v>114</v>
      </c>
      <c r="CI13" s="2"/>
      <c r="CJ13" s="2"/>
      <c r="CK13" s="2"/>
      <c r="CL13" s="2" t="s">
        <v>114</v>
      </c>
      <c r="CM13" s="2"/>
      <c r="CN13" s="2"/>
      <c r="CO13" s="2"/>
      <c r="CP13" s="2" t="s">
        <v>114</v>
      </c>
      <c r="CQ13" s="2"/>
      <c r="CR13" s="2"/>
      <c r="CS13" s="2"/>
      <c r="CT13" s="2"/>
      <c r="CU13" s="2"/>
      <c r="CV13" s="2"/>
      <c r="CW13" s="2"/>
      <c r="CX13" s="2"/>
      <c r="CY13" s="2"/>
      <c r="CZ13" s="2"/>
      <c r="DA13" s="2"/>
      <c r="DB13" s="2"/>
      <c r="DC13" s="2"/>
      <c r="DD13" s="2"/>
      <c r="DE13" s="2" t="s">
        <v>97</v>
      </c>
      <c r="DF13" s="2" t="s">
        <v>98</v>
      </c>
      <c r="DG13" s="2" t="s">
        <v>99</v>
      </c>
      <c r="DH13" s="2"/>
      <c r="DI13" s="2"/>
      <c r="DJ13" s="2" t="s">
        <v>102</v>
      </c>
      <c r="DK13" s="2" t="s">
        <v>103</v>
      </c>
      <c r="DL13" s="2" t="s">
        <v>104</v>
      </c>
      <c r="DM13" s="2" t="s">
        <v>105</v>
      </c>
      <c r="DN13" s="2"/>
      <c r="DO13" s="2" t="s">
        <v>107</v>
      </c>
      <c r="DP13" s="2"/>
      <c r="DQ13" s="2" t="s">
        <v>109</v>
      </c>
      <c r="DR13" s="2" t="s">
        <v>110</v>
      </c>
      <c r="DS13" s="2" t="s">
        <v>111</v>
      </c>
      <c r="DT13" s="2" t="s">
        <v>112</v>
      </c>
      <c r="DU13" s="2"/>
      <c r="DV13" s="2">
        <v>80</v>
      </c>
      <c r="DW13" s="2"/>
      <c r="DX13" s="73">
        <v>43514</v>
      </c>
      <c r="DY13" s="74">
        <v>874.6</v>
      </c>
      <c r="DZ13" s="74">
        <f t="shared" si="2"/>
        <v>49.753029956551565</v>
      </c>
      <c r="EA13" s="75">
        <f t="shared" si="1"/>
        <v>124.94285714285715</v>
      </c>
      <c r="EB13" s="75" t="s">
        <v>518</v>
      </c>
      <c r="EC13" s="2" t="s">
        <v>120</v>
      </c>
      <c r="ED13" s="2" t="s">
        <v>116</v>
      </c>
      <c r="EE13" s="2" t="s">
        <v>116</v>
      </c>
    </row>
    <row r="14" spans="1:135" ht="105" x14ac:dyDescent="0.25">
      <c r="A14" s="34" t="s">
        <v>340</v>
      </c>
      <c r="B14" s="2">
        <v>6</v>
      </c>
      <c r="C14" s="2">
        <v>1018</v>
      </c>
      <c r="D14" s="2">
        <v>10</v>
      </c>
      <c r="E14" s="45">
        <f t="shared" si="0"/>
        <v>101.8</v>
      </c>
      <c r="F14" s="2" t="s">
        <v>114</v>
      </c>
      <c r="G14" s="2"/>
      <c r="H14" s="2"/>
      <c r="I14" s="2"/>
      <c r="J14" s="2"/>
      <c r="K14" s="2"/>
      <c r="L14" s="2" t="s">
        <v>114</v>
      </c>
      <c r="M14" s="2"/>
      <c r="N14" s="2"/>
      <c r="O14" s="2"/>
      <c r="P14" s="2"/>
      <c r="Q14" s="2"/>
      <c r="R14" s="2" t="s">
        <v>115</v>
      </c>
      <c r="S14" s="2">
        <v>1</v>
      </c>
      <c r="T14" s="2">
        <v>155</v>
      </c>
      <c r="U14" s="2" t="s">
        <v>116</v>
      </c>
      <c r="V14" s="2"/>
      <c r="W14" s="2" t="s">
        <v>341</v>
      </c>
      <c r="X14" s="2" t="s">
        <v>114</v>
      </c>
      <c r="Y14" s="2"/>
      <c r="Z14" s="2"/>
      <c r="AA14" s="2"/>
      <c r="AB14" s="2"/>
      <c r="AC14" s="2"/>
      <c r="AD14" s="2" t="s">
        <v>115</v>
      </c>
      <c r="AE14" s="2">
        <v>9</v>
      </c>
      <c r="AF14" s="2">
        <v>125</v>
      </c>
      <c r="AG14" s="2" t="s">
        <v>184</v>
      </c>
      <c r="AH14" s="2"/>
      <c r="AI14" s="2" t="s">
        <v>116</v>
      </c>
      <c r="AJ14" s="2"/>
      <c r="AK14" s="2" t="s">
        <v>117</v>
      </c>
      <c r="AL14" s="2"/>
      <c r="AM14" s="2"/>
      <c r="AN14" s="2" t="s">
        <v>114</v>
      </c>
      <c r="AO14" s="2">
        <v>9</v>
      </c>
      <c r="AP14" s="2">
        <v>125</v>
      </c>
      <c r="AQ14" s="2" t="s">
        <v>180</v>
      </c>
      <c r="AR14" s="2"/>
      <c r="AS14" s="2" t="s">
        <v>184</v>
      </c>
      <c r="AT14" s="2"/>
      <c r="AU14" s="2" t="s">
        <v>116</v>
      </c>
      <c r="AV14" s="2"/>
      <c r="AW14" s="2" t="s">
        <v>117</v>
      </c>
      <c r="AX14" s="2"/>
      <c r="AY14" s="2"/>
      <c r="AZ14" s="2" t="s">
        <v>115</v>
      </c>
      <c r="BA14" s="2" t="s">
        <v>115</v>
      </c>
      <c r="BB14" s="2">
        <v>2</v>
      </c>
      <c r="BC14" s="2">
        <v>12</v>
      </c>
      <c r="BD14" s="2"/>
      <c r="BE14" s="2" t="s">
        <v>114</v>
      </c>
      <c r="BF14" s="2"/>
      <c r="BG14" s="2"/>
      <c r="BH14" s="2"/>
      <c r="BI14" s="2" t="s">
        <v>115</v>
      </c>
      <c r="BJ14" s="2">
        <v>1</v>
      </c>
      <c r="BK14" s="2">
        <v>8</v>
      </c>
      <c r="BL14" s="2" t="s">
        <v>342</v>
      </c>
      <c r="BM14" s="2" t="s">
        <v>114</v>
      </c>
      <c r="BN14" s="2"/>
      <c r="BO14" s="2"/>
      <c r="BP14" s="2"/>
      <c r="BQ14" s="2" t="s">
        <v>114</v>
      </c>
      <c r="BR14" s="2"/>
      <c r="BS14" s="2"/>
      <c r="BT14" s="2"/>
      <c r="BU14" s="2"/>
      <c r="BV14" s="2" t="s">
        <v>115</v>
      </c>
      <c r="BW14" s="2">
        <v>1</v>
      </c>
      <c r="BX14" s="2">
        <v>75</v>
      </c>
      <c r="BY14" s="2" t="s">
        <v>343</v>
      </c>
      <c r="BZ14" s="2" t="s">
        <v>114</v>
      </c>
      <c r="CA14" s="2"/>
      <c r="CB14" s="2"/>
      <c r="CC14" s="2"/>
      <c r="CD14" s="2" t="s">
        <v>114</v>
      </c>
      <c r="CE14" s="2"/>
      <c r="CF14" s="2"/>
      <c r="CG14" s="2"/>
      <c r="CH14" s="2" t="s">
        <v>114</v>
      </c>
      <c r="CI14" s="2"/>
      <c r="CJ14" s="2"/>
      <c r="CK14" s="2"/>
      <c r="CL14" s="2" t="s">
        <v>115</v>
      </c>
      <c r="CM14" s="2">
        <v>1</v>
      </c>
      <c r="CN14" s="2">
        <v>115</v>
      </c>
      <c r="CO14" s="2"/>
      <c r="CP14" s="2" t="s">
        <v>114</v>
      </c>
      <c r="CQ14" s="2"/>
      <c r="CR14" s="2"/>
      <c r="CS14" s="2"/>
      <c r="CT14" s="2"/>
      <c r="CU14" s="2"/>
      <c r="CV14" s="2"/>
      <c r="CW14" s="2"/>
      <c r="CX14" s="2"/>
      <c r="CY14" s="2"/>
      <c r="CZ14" s="2"/>
      <c r="DA14" s="2"/>
      <c r="DB14" s="2"/>
      <c r="DC14" s="2"/>
      <c r="DD14" s="2"/>
      <c r="DE14" s="2" t="s">
        <v>97</v>
      </c>
      <c r="DF14" s="2" t="s">
        <v>98</v>
      </c>
      <c r="DG14" s="2" t="s">
        <v>99</v>
      </c>
      <c r="DH14" s="2"/>
      <c r="DI14" s="2"/>
      <c r="DJ14" s="2" t="s">
        <v>102</v>
      </c>
      <c r="DK14" s="2" t="s">
        <v>103</v>
      </c>
      <c r="DL14" s="2" t="s">
        <v>104</v>
      </c>
      <c r="DM14" s="2" t="s">
        <v>105</v>
      </c>
      <c r="DN14" s="2" t="s">
        <v>106</v>
      </c>
      <c r="DO14" s="2" t="s">
        <v>107</v>
      </c>
      <c r="DP14" s="2"/>
      <c r="DQ14" s="2" t="s">
        <v>109</v>
      </c>
      <c r="DR14" s="2" t="s">
        <v>110</v>
      </c>
      <c r="DS14" s="2" t="s">
        <v>111</v>
      </c>
      <c r="DT14" s="2" t="s">
        <v>112</v>
      </c>
      <c r="DU14" s="2"/>
      <c r="DV14" s="2">
        <v>95</v>
      </c>
      <c r="DW14" s="2" t="s">
        <v>344</v>
      </c>
      <c r="DX14" s="73">
        <v>83094</v>
      </c>
      <c r="DY14" s="74">
        <v>827.4</v>
      </c>
      <c r="DZ14" s="74">
        <f t="shared" si="2"/>
        <v>100.42784626540973</v>
      </c>
      <c r="EA14" s="75">
        <f t="shared" si="1"/>
        <v>82.74</v>
      </c>
      <c r="EB14" s="75" t="s">
        <v>518</v>
      </c>
      <c r="EC14" s="2" t="s">
        <v>184</v>
      </c>
      <c r="ED14" s="2" t="s">
        <v>116</v>
      </c>
      <c r="EE14" s="2" t="s">
        <v>117</v>
      </c>
    </row>
    <row r="15" spans="1:135" ht="43.15" customHeight="1" x14ac:dyDescent="0.25">
      <c r="A15" s="34" t="s">
        <v>118</v>
      </c>
      <c r="B15" s="2">
        <v>6</v>
      </c>
      <c r="C15" s="2">
        <v>860</v>
      </c>
      <c r="D15" s="2">
        <v>13</v>
      </c>
      <c r="E15" s="45">
        <f t="shared" si="0"/>
        <v>66.15384615384616</v>
      </c>
      <c r="F15" s="2" t="s">
        <v>114</v>
      </c>
      <c r="G15" s="2"/>
      <c r="H15" s="2"/>
      <c r="I15" s="2"/>
      <c r="J15" s="2"/>
      <c r="K15" s="2"/>
      <c r="L15" s="2" t="s">
        <v>114</v>
      </c>
      <c r="M15" s="2"/>
      <c r="N15" s="2"/>
      <c r="O15" s="2"/>
      <c r="P15" s="2"/>
      <c r="Q15" s="2"/>
      <c r="R15" s="2" t="s">
        <v>114</v>
      </c>
      <c r="S15" s="2"/>
      <c r="T15" s="2"/>
      <c r="U15" s="2"/>
      <c r="V15" s="2"/>
      <c r="W15" s="2"/>
      <c r="X15" s="2" t="s">
        <v>114</v>
      </c>
      <c r="Y15" s="2"/>
      <c r="Z15" s="2"/>
      <c r="AA15" s="2"/>
      <c r="AB15" s="2"/>
      <c r="AC15" s="2"/>
      <c r="AD15" s="2" t="s">
        <v>115</v>
      </c>
      <c r="AE15" s="2">
        <v>1</v>
      </c>
      <c r="AF15" s="2">
        <v>50</v>
      </c>
      <c r="AG15" s="2" t="s">
        <v>116</v>
      </c>
      <c r="AH15" s="2"/>
      <c r="AI15" s="2" t="s">
        <v>116</v>
      </c>
      <c r="AJ15" s="2"/>
      <c r="AK15" s="2" t="s">
        <v>117</v>
      </c>
      <c r="AL15" s="2"/>
      <c r="AM15" s="2"/>
      <c r="AN15" s="2" t="s">
        <v>115</v>
      </c>
      <c r="AO15" s="2">
        <v>12</v>
      </c>
      <c r="AP15" s="2">
        <v>78</v>
      </c>
      <c r="AQ15" s="2" t="s">
        <v>96</v>
      </c>
      <c r="AR15" s="2" t="s">
        <v>119</v>
      </c>
      <c r="AS15" s="2" t="s">
        <v>120</v>
      </c>
      <c r="AT15" s="2"/>
      <c r="AU15" s="2" t="s">
        <v>116</v>
      </c>
      <c r="AV15" s="2"/>
      <c r="AW15" s="2" t="s">
        <v>116</v>
      </c>
      <c r="AX15" s="2"/>
      <c r="AY15" s="2" t="s">
        <v>121</v>
      </c>
      <c r="AZ15" s="2" t="s">
        <v>115</v>
      </c>
      <c r="BA15" s="2" t="s">
        <v>115</v>
      </c>
      <c r="BB15" s="2">
        <v>1</v>
      </c>
      <c r="BC15" s="2">
        <v>60</v>
      </c>
      <c r="BD15" s="2" t="s">
        <v>122</v>
      </c>
      <c r="BE15" s="2" t="s">
        <v>114</v>
      </c>
      <c r="BF15" s="2"/>
      <c r="BG15" s="2"/>
      <c r="BH15" s="2"/>
      <c r="BI15" s="2" t="s">
        <v>114</v>
      </c>
      <c r="BJ15" s="2"/>
      <c r="BK15" s="2"/>
      <c r="BL15" s="2"/>
      <c r="BM15" s="2" t="s">
        <v>114</v>
      </c>
      <c r="BN15" s="2"/>
      <c r="BO15" s="2"/>
      <c r="BP15" s="2"/>
      <c r="BQ15" s="2" t="s">
        <v>114</v>
      </c>
      <c r="BR15" s="2"/>
      <c r="BS15" s="2"/>
      <c r="BT15" s="2"/>
      <c r="BU15" s="2"/>
      <c r="BV15" s="2" t="s">
        <v>115</v>
      </c>
      <c r="BW15" s="2">
        <v>1</v>
      </c>
      <c r="BX15" s="2">
        <v>108</v>
      </c>
      <c r="BY15" s="2" t="s">
        <v>123</v>
      </c>
      <c r="BZ15" s="2" t="s">
        <v>114</v>
      </c>
      <c r="CA15" s="2"/>
      <c r="CB15" s="2"/>
      <c r="CC15" s="2"/>
      <c r="CD15" s="2" t="s">
        <v>115</v>
      </c>
      <c r="CE15" s="2">
        <v>1</v>
      </c>
      <c r="CF15" s="2">
        <v>177</v>
      </c>
      <c r="CG15" s="2" t="s">
        <v>124</v>
      </c>
      <c r="CH15" s="2" t="s">
        <v>115</v>
      </c>
      <c r="CI15" s="2">
        <v>1</v>
      </c>
      <c r="CJ15" s="2">
        <v>78</v>
      </c>
      <c r="CK15" s="2" t="s">
        <v>125</v>
      </c>
      <c r="CL15" s="2" t="s">
        <v>114</v>
      </c>
      <c r="CM15" s="2"/>
      <c r="CN15" s="2"/>
      <c r="CO15" s="2"/>
      <c r="CP15" s="2" t="s">
        <v>114</v>
      </c>
      <c r="CQ15" s="2"/>
      <c r="CR15" s="2"/>
      <c r="CS15" s="2"/>
      <c r="CT15" s="2"/>
      <c r="CU15" s="2"/>
      <c r="CV15" s="2"/>
      <c r="CW15" s="2"/>
      <c r="CX15" s="2"/>
      <c r="CY15" s="2"/>
      <c r="CZ15" s="2"/>
      <c r="DA15" s="2"/>
      <c r="DB15" s="2"/>
      <c r="DC15" s="2"/>
      <c r="DD15" s="2"/>
      <c r="DE15" s="2" t="s">
        <v>97</v>
      </c>
      <c r="DF15" s="2"/>
      <c r="DG15" s="2"/>
      <c r="DH15" s="2"/>
      <c r="DI15" s="2" t="s">
        <v>101</v>
      </c>
      <c r="DJ15" s="2" t="s">
        <v>102</v>
      </c>
      <c r="DK15" s="2" t="s">
        <v>103</v>
      </c>
      <c r="DL15" s="2" t="s">
        <v>104</v>
      </c>
      <c r="DM15" s="2" t="s">
        <v>105</v>
      </c>
      <c r="DN15" s="2" t="s">
        <v>106</v>
      </c>
      <c r="DO15" s="2" t="s">
        <v>107</v>
      </c>
      <c r="DP15" s="2"/>
      <c r="DQ15" s="2" t="s">
        <v>109</v>
      </c>
      <c r="DR15" s="2" t="s">
        <v>110</v>
      </c>
      <c r="DS15" s="2" t="s">
        <v>111</v>
      </c>
      <c r="DT15" s="2" t="s">
        <v>112</v>
      </c>
      <c r="DU15" s="2"/>
      <c r="DV15" s="2">
        <v>90</v>
      </c>
      <c r="DW15" s="2"/>
      <c r="DX15" s="73">
        <v>43612</v>
      </c>
      <c r="DY15" s="74">
        <v>652.4</v>
      </c>
      <c r="DZ15" s="74">
        <f t="shared" si="2"/>
        <v>66.848559166155738</v>
      </c>
      <c r="EA15" s="75">
        <f t="shared" si="1"/>
        <v>50.184615384615384</v>
      </c>
      <c r="EB15" s="75" t="s">
        <v>575</v>
      </c>
      <c r="EC15" s="2" t="s">
        <v>116</v>
      </c>
      <c r="ED15" s="2" t="s">
        <v>116</v>
      </c>
      <c r="EE15" s="2" t="s">
        <v>117</v>
      </c>
    </row>
    <row r="16" spans="1:135" ht="105" x14ac:dyDescent="0.25">
      <c r="A16" s="34" t="s">
        <v>113</v>
      </c>
      <c r="B16" s="2">
        <v>6</v>
      </c>
      <c r="C16" s="2">
        <v>589</v>
      </c>
      <c r="D16" s="2">
        <v>7</v>
      </c>
      <c r="E16" s="45">
        <f t="shared" si="0"/>
        <v>84.142857142857139</v>
      </c>
      <c r="F16" s="2" t="s">
        <v>114</v>
      </c>
      <c r="G16" s="2"/>
      <c r="H16" s="2"/>
      <c r="I16" s="2"/>
      <c r="J16" s="2"/>
      <c r="K16" s="2"/>
      <c r="L16" s="2" t="s">
        <v>114</v>
      </c>
      <c r="M16" s="2"/>
      <c r="N16" s="2"/>
      <c r="O16" s="2"/>
      <c r="P16" s="2"/>
      <c r="Q16" s="2"/>
      <c r="R16" s="2" t="s">
        <v>114</v>
      </c>
      <c r="S16" s="2"/>
      <c r="T16" s="2"/>
      <c r="U16" s="2"/>
      <c r="V16" s="2"/>
      <c r="W16" s="2"/>
      <c r="X16" s="2" t="s">
        <v>114</v>
      </c>
      <c r="Y16" s="2"/>
      <c r="Z16" s="2"/>
      <c r="AA16" s="2"/>
      <c r="AB16" s="2"/>
      <c r="AC16" s="2"/>
      <c r="AD16" s="2" t="s">
        <v>114</v>
      </c>
      <c r="AE16" s="2"/>
      <c r="AF16" s="2"/>
      <c r="AG16" s="2"/>
      <c r="AH16" s="2"/>
      <c r="AI16" s="2"/>
      <c r="AJ16" s="2"/>
      <c r="AK16" s="2"/>
      <c r="AL16" s="2"/>
      <c r="AM16" s="2"/>
      <c r="AN16" s="2" t="s">
        <v>115</v>
      </c>
      <c r="AO16" s="2">
        <v>7</v>
      </c>
      <c r="AP16" s="2">
        <v>140</v>
      </c>
      <c r="AQ16" s="2" t="s">
        <v>116</v>
      </c>
      <c r="AR16" s="2"/>
      <c r="AS16" s="2" t="s">
        <v>116</v>
      </c>
      <c r="AT16" s="2"/>
      <c r="AU16" s="2" t="s">
        <v>117</v>
      </c>
      <c r="AV16" s="2"/>
      <c r="AW16" s="2" t="s">
        <v>117</v>
      </c>
      <c r="AX16" s="2"/>
      <c r="AY16" s="2"/>
      <c r="AZ16" s="2" t="s">
        <v>114</v>
      </c>
      <c r="BA16" s="2"/>
      <c r="BB16" s="2"/>
      <c r="BC16" s="2"/>
      <c r="BD16" s="2"/>
      <c r="BE16" s="2"/>
      <c r="BF16" s="2"/>
      <c r="BG16" s="2"/>
      <c r="BH16" s="2"/>
      <c r="BI16" s="2"/>
      <c r="BJ16" s="2"/>
      <c r="BK16" s="2"/>
      <c r="BL16" s="2"/>
      <c r="BM16" s="2"/>
      <c r="BN16" s="2"/>
      <c r="BO16" s="2"/>
      <c r="BP16" s="2"/>
      <c r="BQ16" s="2"/>
      <c r="BR16" s="2"/>
      <c r="BS16" s="2"/>
      <c r="BT16" s="2"/>
      <c r="BU16" s="2"/>
      <c r="BV16" s="2" t="s">
        <v>114</v>
      </c>
      <c r="BW16" s="2"/>
      <c r="BX16" s="2"/>
      <c r="BY16" s="2"/>
      <c r="BZ16" s="2" t="s">
        <v>114</v>
      </c>
      <c r="CA16" s="2"/>
      <c r="CB16" s="2"/>
      <c r="CC16" s="2"/>
      <c r="CD16" s="2" t="s">
        <v>114</v>
      </c>
      <c r="CE16" s="2"/>
      <c r="CF16" s="2"/>
      <c r="CG16" s="2"/>
      <c r="CH16" s="2" t="s">
        <v>114</v>
      </c>
      <c r="CI16" s="2"/>
      <c r="CJ16" s="2"/>
      <c r="CK16" s="2"/>
      <c r="CL16" s="2" t="s">
        <v>114</v>
      </c>
      <c r="CM16" s="2"/>
      <c r="CN16" s="2"/>
      <c r="CO16" s="2"/>
      <c r="CP16" s="2" t="s">
        <v>114</v>
      </c>
      <c r="CQ16" s="2"/>
      <c r="CR16" s="2"/>
      <c r="CS16" s="2"/>
      <c r="CT16" s="2"/>
      <c r="CU16" s="2"/>
      <c r="CV16" s="2"/>
      <c r="CW16" s="2"/>
      <c r="CX16" s="2"/>
      <c r="CY16" s="2"/>
      <c r="CZ16" s="2"/>
      <c r="DA16" s="2"/>
      <c r="DB16" s="2"/>
      <c r="DC16" s="2"/>
      <c r="DD16" s="2"/>
      <c r="DE16" s="2" t="s">
        <v>97</v>
      </c>
      <c r="DF16" s="2" t="s">
        <v>98</v>
      </c>
      <c r="DG16" s="2" t="s">
        <v>99</v>
      </c>
      <c r="DH16" s="2"/>
      <c r="DI16" s="2" t="s">
        <v>101</v>
      </c>
      <c r="DJ16" s="2" t="s">
        <v>102</v>
      </c>
      <c r="DK16" s="2" t="s">
        <v>103</v>
      </c>
      <c r="DL16" s="2" t="s">
        <v>104</v>
      </c>
      <c r="DM16" s="2" t="s">
        <v>105</v>
      </c>
      <c r="DN16" s="2" t="s">
        <v>106</v>
      </c>
      <c r="DO16" s="2" t="s">
        <v>107</v>
      </c>
      <c r="DP16" s="2"/>
      <c r="DQ16" s="2" t="s">
        <v>109</v>
      </c>
      <c r="DR16" s="2" t="s">
        <v>110</v>
      </c>
      <c r="DS16" s="2"/>
      <c r="DT16" s="2" t="s">
        <v>112</v>
      </c>
      <c r="DU16" s="2"/>
      <c r="DV16" s="2">
        <v>70</v>
      </c>
      <c r="DW16" s="2"/>
      <c r="DX16" s="73">
        <v>39519</v>
      </c>
      <c r="DY16" s="74">
        <v>979.7</v>
      </c>
      <c r="DZ16" s="74">
        <f t="shared" si="2"/>
        <v>40.337858528120854</v>
      </c>
      <c r="EA16" s="75">
        <f t="shared" si="1"/>
        <v>139.95714285714286</v>
      </c>
      <c r="EB16" s="2" t="s">
        <v>116</v>
      </c>
      <c r="EC16" s="2" t="s">
        <v>116</v>
      </c>
      <c r="ED16" s="2" t="s">
        <v>117</v>
      </c>
      <c r="EE16" s="2" t="s">
        <v>117</v>
      </c>
    </row>
    <row r="17" spans="1:135" ht="105" x14ac:dyDescent="0.25">
      <c r="A17" s="34" t="s">
        <v>326</v>
      </c>
      <c r="B17" s="2">
        <v>6</v>
      </c>
      <c r="C17" s="2">
        <v>496</v>
      </c>
      <c r="D17" s="2">
        <v>10</v>
      </c>
      <c r="E17" s="45">
        <f t="shared" si="0"/>
        <v>49.6</v>
      </c>
      <c r="F17" s="2" t="s">
        <v>114</v>
      </c>
      <c r="G17" s="2"/>
      <c r="H17" s="2"/>
      <c r="I17" s="2"/>
      <c r="J17" s="2"/>
      <c r="K17" s="2"/>
      <c r="L17" s="2" t="s">
        <v>114</v>
      </c>
      <c r="M17" s="2"/>
      <c r="N17" s="2"/>
      <c r="O17" s="2"/>
      <c r="P17" s="2"/>
      <c r="Q17" s="2"/>
      <c r="R17" s="2" t="s">
        <v>115</v>
      </c>
      <c r="S17" s="2">
        <v>2</v>
      </c>
      <c r="T17" s="2">
        <v>15</v>
      </c>
      <c r="U17" s="2" t="s">
        <v>117</v>
      </c>
      <c r="V17" s="2"/>
      <c r="W17" s="2"/>
      <c r="X17" s="2" t="s">
        <v>114</v>
      </c>
      <c r="Y17" s="2"/>
      <c r="Z17" s="2"/>
      <c r="AA17" s="2"/>
      <c r="AB17" s="2"/>
      <c r="AC17" s="2"/>
      <c r="AD17" s="2" t="s">
        <v>114</v>
      </c>
      <c r="AE17" s="2"/>
      <c r="AF17" s="2"/>
      <c r="AG17" s="2"/>
      <c r="AH17" s="2"/>
      <c r="AI17" s="2"/>
      <c r="AJ17" s="2"/>
      <c r="AK17" s="2"/>
      <c r="AL17" s="2"/>
      <c r="AM17" s="2"/>
      <c r="AN17" s="2" t="s">
        <v>115</v>
      </c>
      <c r="AO17" s="2">
        <v>9</v>
      </c>
      <c r="AP17" s="2">
        <v>60</v>
      </c>
      <c r="AQ17" s="2" t="s">
        <v>96</v>
      </c>
      <c r="AR17" s="2" t="s">
        <v>327</v>
      </c>
      <c r="AS17" s="2" t="s">
        <v>116</v>
      </c>
      <c r="AT17" s="2"/>
      <c r="AU17" s="2" t="s">
        <v>117</v>
      </c>
      <c r="AV17" s="2"/>
      <c r="AW17" s="2" t="s">
        <v>136</v>
      </c>
      <c r="AX17" s="2"/>
      <c r="AY17" s="2"/>
      <c r="AZ17" s="2" t="s">
        <v>115</v>
      </c>
      <c r="BA17" s="2" t="s">
        <v>115</v>
      </c>
      <c r="BB17" s="2">
        <v>2</v>
      </c>
      <c r="BC17" s="2">
        <v>15</v>
      </c>
      <c r="BD17" s="2"/>
      <c r="BE17" s="2" t="s">
        <v>114</v>
      </c>
      <c r="BF17" s="2"/>
      <c r="BG17" s="2"/>
      <c r="BH17" s="2"/>
      <c r="BI17" s="2" t="s">
        <v>114</v>
      </c>
      <c r="BJ17" s="2"/>
      <c r="BK17" s="2"/>
      <c r="BL17" s="2"/>
      <c r="BM17" s="2" t="s">
        <v>114</v>
      </c>
      <c r="BN17" s="2"/>
      <c r="BO17" s="2"/>
      <c r="BP17" s="2"/>
      <c r="BQ17" s="2" t="s">
        <v>115</v>
      </c>
      <c r="BR17" s="2" t="s">
        <v>328</v>
      </c>
      <c r="BS17" s="2">
        <v>2</v>
      </c>
      <c r="BT17" s="2">
        <v>15</v>
      </c>
      <c r="BU17" s="2"/>
      <c r="BV17" s="2" t="s">
        <v>114</v>
      </c>
      <c r="BW17" s="2"/>
      <c r="BX17" s="2"/>
      <c r="BY17" s="2"/>
      <c r="BZ17" s="2" t="s">
        <v>114</v>
      </c>
      <c r="CA17" s="2"/>
      <c r="CB17" s="2"/>
      <c r="CC17" s="2"/>
      <c r="CD17" s="2" t="s">
        <v>115</v>
      </c>
      <c r="CE17" s="2">
        <v>4</v>
      </c>
      <c r="CF17" s="2">
        <v>30</v>
      </c>
      <c r="CG17" s="2"/>
      <c r="CH17" s="2" t="s">
        <v>115</v>
      </c>
      <c r="CI17" s="2">
        <v>1</v>
      </c>
      <c r="CJ17" s="2">
        <v>50</v>
      </c>
      <c r="CK17" s="2"/>
      <c r="CL17" s="2" t="s">
        <v>114</v>
      </c>
      <c r="CM17" s="2"/>
      <c r="CN17" s="2"/>
      <c r="CO17" s="2"/>
      <c r="CP17" s="2" t="s">
        <v>114</v>
      </c>
      <c r="CQ17" s="2"/>
      <c r="CR17" s="2"/>
      <c r="CS17" s="2"/>
      <c r="CT17" s="2"/>
      <c r="CU17" s="2"/>
      <c r="CV17" s="2"/>
      <c r="CW17" s="2"/>
      <c r="CX17" s="2"/>
      <c r="CY17" s="2"/>
      <c r="CZ17" s="2"/>
      <c r="DA17" s="2"/>
      <c r="DB17" s="2"/>
      <c r="DC17" s="2"/>
      <c r="DD17" s="2"/>
      <c r="DE17" s="2" t="s">
        <v>97</v>
      </c>
      <c r="DF17" s="2" t="s">
        <v>98</v>
      </c>
      <c r="DG17" s="2"/>
      <c r="DH17" s="2" t="s">
        <v>100</v>
      </c>
      <c r="DI17" s="2"/>
      <c r="DJ17" s="2" t="s">
        <v>102</v>
      </c>
      <c r="DK17" s="2" t="s">
        <v>103</v>
      </c>
      <c r="DL17" s="2" t="s">
        <v>104</v>
      </c>
      <c r="DM17" s="2" t="s">
        <v>105</v>
      </c>
      <c r="DN17" s="2"/>
      <c r="DO17" s="2" t="s">
        <v>107</v>
      </c>
      <c r="DP17" s="2" t="s">
        <v>108</v>
      </c>
      <c r="DQ17" s="2" t="s">
        <v>109</v>
      </c>
      <c r="DR17" s="2" t="s">
        <v>110</v>
      </c>
      <c r="DS17" s="2" t="s">
        <v>111</v>
      </c>
      <c r="DT17" s="2" t="s">
        <v>112</v>
      </c>
      <c r="DU17" s="2"/>
      <c r="DV17" s="2">
        <v>75</v>
      </c>
      <c r="DW17" s="2"/>
      <c r="DX17" s="73">
        <v>45922</v>
      </c>
      <c r="DY17" s="74">
        <v>411</v>
      </c>
      <c r="DZ17" s="74">
        <f t="shared" si="2"/>
        <v>111.73236009732361</v>
      </c>
      <c r="EA17" s="75">
        <f t="shared" si="1"/>
        <v>41.1</v>
      </c>
      <c r="EB17" s="75" t="s">
        <v>518</v>
      </c>
      <c r="EC17" s="2" t="s">
        <v>116</v>
      </c>
      <c r="ED17" s="2" t="s">
        <v>117</v>
      </c>
      <c r="EE17" s="2" t="s">
        <v>136</v>
      </c>
    </row>
    <row r="18" spans="1:135" ht="105" x14ac:dyDescent="0.25">
      <c r="A18" s="34" t="s">
        <v>414</v>
      </c>
      <c r="B18" s="2">
        <v>6</v>
      </c>
      <c r="C18" s="2">
        <v>1127</v>
      </c>
      <c r="D18" s="2">
        <v>7</v>
      </c>
      <c r="E18" s="45">
        <f t="shared" si="0"/>
        <v>161</v>
      </c>
      <c r="F18" s="2" t="s">
        <v>114</v>
      </c>
      <c r="G18" s="2"/>
      <c r="H18" s="2"/>
      <c r="I18" s="2"/>
      <c r="J18" s="2"/>
      <c r="K18" s="2"/>
      <c r="L18" s="2" t="s">
        <v>114</v>
      </c>
      <c r="M18" s="2"/>
      <c r="N18" s="2"/>
      <c r="O18" s="2"/>
      <c r="P18" s="2"/>
      <c r="Q18" s="2"/>
      <c r="R18" s="2" t="s">
        <v>114</v>
      </c>
      <c r="S18" s="2"/>
      <c r="T18" s="2"/>
      <c r="U18" s="2"/>
      <c r="V18" s="2"/>
      <c r="W18" s="2"/>
      <c r="X18" s="2" t="s">
        <v>114</v>
      </c>
      <c r="Y18" s="2"/>
      <c r="Z18" s="2"/>
      <c r="AA18" s="2"/>
      <c r="AB18" s="2"/>
      <c r="AC18" s="2"/>
      <c r="AD18" s="2" t="s">
        <v>114</v>
      </c>
      <c r="AE18" s="2"/>
      <c r="AF18" s="2"/>
      <c r="AG18" s="2"/>
      <c r="AH18" s="2"/>
      <c r="AI18" s="2"/>
      <c r="AJ18" s="2"/>
      <c r="AK18" s="2"/>
      <c r="AL18" s="2"/>
      <c r="AM18" s="2"/>
      <c r="AN18" s="2" t="s">
        <v>115</v>
      </c>
      <c r="AO18" s="2">
        <v>6</v>
      </c>
      <c r="AP18" s="2">
        <v>160</v>
      </c>
      <c r="AQ18" s="2" t="s">
        <v>180</v>
      </c>
      <c r="AR18" s="2"/>
      <c r="AS18" s="2" t="s">
        <v>184</v>
      </c>
      <c r="AT18" s="2"/>
      <c r="AU18" s="2" t="s">
        <v>116</v>
      </c>
      <c r="AV18" s="2"/>
      <c r="AW18" s="2" t="s">
        <v>117</v>
      </c>
      <c r="AX18" s="2"/>
      <c r="AY18" s="2"/>
      <c r="AZ18" s="2" t="s">
        <v>114</v>
      </c>
      <c r="BA18" s="2"/>
      <c r="BB18" s="2"/>
      <c r="BC18" s="2"/>
      <c r="BD18" s="2"/>
      <c r="BE18" s="2"/>
      <c r="BF18" s="2"/>
      <c r="BG18" s="2"/>
      <c r="BH18" s="2"/>
      <c r="BI18" s="2"/>
      <c r="BJ18" s="2"/>
      <c r="BK18" s="2"/>
      <c r="BL18" s="2"/>
      <c r="BM18" s="2"/>
      <c r="BN18" s="2"/>
      <c r="BO18" s="2"/>
      <c r="BP18" s="2"/>
      <c r="BQ18" s="2"/>
      <c r="BR18" s="2"/>
      <c r="BS18" s="2"/>
      <c r="BT18" s="2"/>
      <c r="BU18" s="2"/>
      <c r="BV18" s="2" t="s">
        <v>115</v>
      </c>
      <c r="BW18" s="2">
        <v>1</v>
      </c>
      <c r="BX18" s="2">
        <v>20</v>
      </c>
      <c r="BY18" s="2"/>
      <c r="BZ18" s="2" t="s">
        <v>114</v>
      </c>
      <c r="CA18" s="2"/>
      <c r="CB18" s="2"/>
      <c r="CC18" s="2"/>
      <c r="CD18" s="2" t="s">
        <v>114</v>
      </c>
      <c r="CE18" s="2"/>
      <c r="CF18" s="2"/>
      <c r="CG18" s="2"/>
      <c r="CH18" s="2" t="s">
        <v>114</v>
      </c>
      <c r="CI18" s="2"/>
      <c r="CJ18" s="2"/>
      <c r="CK18" s="2"/>
      <c r="CL18" s="2" t="s">
        <v>114</v>
      </c>
      <c r="CM18" s="2"/>
      <c r="CN18" s="2"/>
      <c r="CO18" s="2"/>
      <c r="CP18" s="2" t="s">
        <v>114</v>
      </c>
      <c r="CQ18" s="2"/>
      <c r="CR18" s="2"/>
      <c r="CS18" s="2"/>
      <c r="CT18" s="2"/>
      <c r="CU18" s="2"/>
      <c r="CV18" s="2"/>
      <c r="CW18" s="2"/>
      <c r="CX18" s="2"/>
      <c r="CY18" s="2"/>
      <c r="CZ18" s="2"/>
      <c r="DA18" s="2"/>
      <c r="DB18" s="2"/>
      <c r="DC18" s="2"/>
      <c r="DD18" s="2"/>
      <c r="DE18" s="2" t="s">
        <v>97</v>
      </c>
      <c r="DF18" s="2" t="s">
        <v>98</v>
      </c>
      <c r="DG18" s="2" t="s">
        <v>99</v>
      </c>
      <c r="DH18" s="2"/>
      <c r="DI18" s="2"/>
      <c r="DJ18" s="2"/>
      <c r="DK18" s="2" t="s">
        <v>103</v>
      </c>
      <c r="DL18" s="2" t="s">
        <v>104</v>
      </c>
      <c r="DM18" s="2"/>
      <c r="DN18" s="2"/>
      <c r="DO18" s="2"/>
      <c r="DP18" s="2"/>
      <c r="DQ18" s="2" t="s">
        <v>109</v>
      </c>
      <c r="DR18" s="2"/>
      <c r="DS18" s="2" t="s">
        <v>111</v>
      </c>
      <c r="DT18" s="2" t="s">
        <v>112</v>
      </c>
      <c r="DU18" s="2"/>
      <c r="DV18" s="2">
        <v>80</v>
      </c>
      <c r="DW18" s="2"/>
      <c r="DX18" s="73">
        <v>46083</v>
      </c>
      <c r="DY18" s="74">
        <v>551.4</v>
      </c>
      <c r="DZ18" s="74">
        <f t="shared" si="2"/>
        <v>83.574537540805224</v>
      </c>
      <c r="EA18" s="75">
        <f t="shared" si="1"/>
        <v>78.771428571428572</v>
      </c>
      <c r="EB18" s="75" t="s">
        <v>518</v>
      </c>
      <c r="EC18" s="2" t="s">
        <v>184</v>
      </c>
      <c r="ED18" s="2" t="s">
        <v>116</v>
      </c>
      <c r="EE18" s="2" t="s">
        <v>117</v>
      </c>
    </row>
    <row r="19" spans="1:135" ht="105" x14ac:dyDescent="0.25">
      <c r="A19" s="34" t="s">
        <v>352</v>
      </c>
      <c r="B19" s="2">
        <v>6</v>
      </c>
      <c r="C19" s="2">
        <v>447</v>
      </c>
      <c r="D19" s="2">
        <v>8</v>
      </c>
      <c r="E19" s="45">
        <f t="shared" si="0"/>
        <v>55.875</v>
      </c>
      <c r="F19" s="2" t="s">
        <v>114</v>
      </c>
      <c r="G19" s="2"/>
      <c r="H19" s="2"/>
      <c r="I19" s="2"/>
      <c r="J19" s="2"/>
      <c r="K19" s="2"/>
      <c r="L19" s="2" t="s">
        <v>114</v>
      </c>
      <c r="M19" s="2"/>
      <c r="N19" s="2"/>
      <c r="O19" s="2"/>
      <c r="P19" s="2"/>
      <c r="Q19" s="2"/>
      <c r="R19" s="2" t="s">
        <v>114</v>
      </c>
      <c r="S19" s="2"/>
      <c r="T19" s="2"/>
      <c r="U19" s="2"/>
      <c r="V19" s="2"/>
      <c r="W19" s="2"/>
      <c r="X19" s="2" t="s">
        <v>114</v>
      </c>
      <c r="Y19" s="2"/>
      <c r="Z19" s="2"/>
      <c r="AA19" s="2"/>
      <c r="AB19" s="2"/>
      <c r="AC19" s="2"/>
      <c r="AD19" s="2" t="s">
        <v>114</v>
      </c>
      <c r="AE19" s="2"/>
      <c r="AF19" s="2"/>
      <c r="AG19" s="2"/>
      <c r="AH19" s="2"/>
      <c r="AI19" s="2"/>
      <c r="AJ19" s="2"/>
      <c r="AK19" s="2"/>
      <c r="AL19" s="2"/>
      <c r="AM19" s="2"/>
      <c r="AN19" s="2" t="s">
        <v>115</v>
      </c>
      <c r="AO19" s="2">
        <v>6</v>
      </c>
      <c r="AP19" s="2">
        <v>50</v>
      </c>
      <c r="AQ19" s="2" t="s">
        <v>116</v>
      </c>
      <c r="AR19" s="2"/>
      <c r="AS19" s="2" t="s">
        <v>117</v>
      </c>
      <c r="AT19" s="2"/>
      <c r="AU19" s="2" t="s">
        <v>136</v>
      </c>
      <c r="AV19" s="2"/>
      <c r="AW19" s="2" t="s">
        <v>136</v>
      </c>
      <c r="AX19" s="2"/>
      <c r="AY19" s="2" t="s">
        <v>353</v>
      </c>
      <c r="AZ19" s="2" t="s">
        <v>114</v>
      </c>
      <c r="BA19" s="2"/>
      <c r="BB19" s="2"/>
      <c r="BC19" s="2"/>
      <c r="BD19" s="2"/>
      <c r="BE19" s="2"/>
      <c r="BF19" s="2"/>
      <c r="BG19" s="2"/>
      <c r="BH19" s="2"/>
      <c r="BI19" s="2"/>
      <c r="BJ19" s="2"/>
      <c r="BK19" s="2"/>
      <c r="BL19" s="2"/>
      <c r="BM19" s="2"/>
      <c r="BN19" s="2"/>
      <c r="BO19" s="2"/>
      <c r="BP19" s="2"/>
      <c r="BQ19" s="2"/>
      <c r="BR19" s="2"/>
      <c r="BS19" s="2"/>
      <c r="BT19" s="2"/>
      <c r="BU19" s="2"/>
      <c r="BV19" s="2" t="s">
        <v>114</v>
      </c>
      <c r="BW19" s="2"/>
      <c r="BX19" s="2"/>
      <c r="BY19" s="2"/>
      <c r="BZ19" s="2" t="s">
        <v>114</v>
      </c>
      <c r="CA19" s="2"/>
      <c r="CB19" s="2"/>
      <c r="CC19" s="2"/>
      <c r="CD19" s="2" t="s">
        <v>114</v>
      </c>
      <c r="CE19" s="2"/>
      <c r="CF19" s="2"/>
      <c r="CG19" s="2"/>
      <c r="CH19" s="2" t="s">
        <v>114</v>
      </c>
      <c r="CI19" s="2"/>
      <c r="CJ19" s="2"/>
      <c r="CK19" s="2"/>
      <c r="CL19" s="2" t="s">
        <v>114</v>
      </c>
      <c r="CM19" s="2"/>
      <c r="CN19" s="2"/>
      <c r="CO19" s="2"/>
      <c r="CP19" s="2" t="s">
        <v>114</v>
      </c>
      <c r="CQ19" s="2"/>
      <c r="CR19" s="2"/>
      <c r="CS19" s="2"/>
      <c r="CT19" s="2"/>
      <c r="CU19" s="2"/>
      <c r="CV19" s="2"/>
      <c r="CW19" s="2"/>
      <c r="CX19" s="2"/>
      <c r="CY19" s="2"/>
      <c r="CZ19" s="2"/>
      <c r="DA19" s="2"/>
      <c r="DB19" s="2"/>
      <c r="DC19" s="2"/>
      <c r="DD19" s="2"/>
      <c r="DE19" s="2" t="s">
        <v>97</v>
      </c>
      <c r="DF19" s="2" t="s">
        <v>98</v>
      </c>
      <c r="DG19" s="2" t="s">
        <v>99</v>
      </c>
      <c r="DH19" s="2"/>
      <c r="DI19" s="2"/>
      <c r="DJ19" s="2" t="s">
        <v>102</v>
      </c>
      <c r="DK19" s="2" t="s">
        <v>103</v>
      </c>
      <c r="DL19" s="2" t="s">
        <v>104</v>
      </c>
      <c r="DM19" s="2" t="s">
        <v>105</v>
      </c>
      <c r="DN19" s="2"/>
      <c r="DO19" s="2" t="s">
        <v>107</v>
      </c>
      <c r="DP19" s="2"/>
      <c r="DQ19" s="2" t="s">
        <v>109</v>
      </c>
      <c r="DR19" s="2" t="s">
        <v>110</v>
      </c>
      <c r="DS19" s="2"/>
      <c r="DT19" s="2" t="s">
        <v>112</v>
      </c>
      <c r="DU19" s="2"/>
      <c r="DV19" s="2"/>
      <c r="DW19" s="2"/>
      <c r="DX19" s="73">
        <v>61247</v>
      </c>
      <c r="DY19" s="74">
        <v>544.9</v>
      </c>
      <c r="DZ19" s="74">
        <f t="shared" si="2"/>
        <v>112.40044044778858</v>
      </c>
      <c r="EA19" s="75">
        <f t="shared" si="1"/>
        <v>68.112499999999997</v>
      </c>
      <c r="EB19" s="2" t="s">
        <v>116</v>
      </c>
      <c r="EC19" s="2" t="s">
        <v>117</v>
      </c>
      <c r="ED19" s="2" t="s">
        <v>136</v>
      </c>
      <c r="EE19" s="2" t="s">
        <v>136</v>
      </c>
    </row>
    <row r="20" spans="1:135" ht="105" x14ac:dyDescent="0.25">
      <c r="A20" s="34" t="s">
        <v>248</v>
      </c>
      <c r="B20" s="2">
        <v>6</v>
      </c>
      <c r="C20" s="2">
        <v>608</v>
      </c>
      <c r="D20" s="2">
        <v>9</v>
      </c>
      <c r="E20" s="45">
        <f t="shared" si="0"/>
        <v>67.555555555555557</v>
      </c>
      <c r="F20" s="2" t="s">
        <v>114</v>
      </c>
      <c r="G20" s="2"/>
      <c r="H20" s="2"/>
      <c r="I20" s="2"/>
      <c r="J20" s="2"/>
      <c r="K20" s="2"/>
      <c r="L20" s="2" t="s">
        <v>114</v>
      </c>
      <c r="M20" s="2"/>
      <c r="N20" s="2"/>
      <c r="O20" s="2"/>
      <c r="P20" s="2"/>
      <c r="Q20" s="2"/>
      <c r="R20" s="2" t="s">
        <v>114</v>
      </c>
      <c r="S20" s="2"/>
      <c r="T20" s="2"/>
      <c r="U20" s="2"/>
      <c r="V20" s="2"/>
      <c r="W20" s="2"/>
      <c r="X20" s="2" t="s">
        <v>114</v>
      </c>
      <c r="Y20" s="2"/>
      <c r="Z20" s="2"/>
      <c r="AA20" s="2"/>
      <c r="AB20" s="2"/>
      <c r="AC20" s="2"/>
      <c r="AD20" s="2" t="s">
        <v>114</v>
      </c>
      <c r="AE20" s="2"/>
      <c r="AF20" s="2"/>
      <c r="AG20" s="2"/>
      <c r="AH20" s="2"/>
      <c r="AI20" s="2"/>
      <c r="AJ20" s="2"/>
      <c r="AK20" s="2"/>
      <c r="AL20" s="2"/>
      <c r="AM20" s="2"/>
      <c r="AN20" s="2" t="s">
        <v>115</v>
      </c>
      <c r="AO20" s="2">
        <v>8</v>
      </c>
      <c r="AP20" s="2">
        <v>80</v>
      </c>
      <c r="AQ20" s="2" t="s">
        <v>120</v>
      </c>
      <c r="AR20" s="2"/>
      <c r="AS20" s="2" t="s">
        <v>116</v>
      </c>
      <c r="AT20" s="2"/>
      <c r="AU20" s="2" t="s">
        <v>117</v>
      </c>
      <c r="AV20" s="2"/>
      <c r="AW20" s="2" t="s">
        <v>136</v>
      </c>
      <c r="AX20" s="2"/>
      <c r="AY20" s="2"/>
      <c r="AZ20" s="2" t="s">
        <v>114</v>
      </c>
      <c r="BA20" s="2"/>
      <c r="BB20" s="2"/>
      <c r="BC20" s="2"/>
      <c r="BD20" s="2"/>
      <c r="BE20" s="2"/>
      <c r="BF20" s="2"/>
      <c r="BG20" s="2"/>
      <c r="BH20" s="2"/>
      <c r="BI20" s="2"/>
      <c r="BJ20" s="2"/>
      <c r="BK20" s="2"/>
      <c r="BL20" s="2"/>
      <c r="BM20" s="2"/>
      <c r="BN20" s="2"/>
      <c r="BO20" s="2"/>
      <c r="BP20" s="2"/>
      <c r="BQ20" s="2"/>
      <c r="BR20" s="2"/>
      <c r="BS20" s="2"/>
      <c r="BT20" s="2"/>
      <c r="BU20" s="2"/>
      <c r="BV20" s="2" t="s">
        <v>114</v>
      </c>
      <c r="BW20" s="2"/>
      <c r="BX20" s="2"/>
      <c r="BY20" s="2"/>
      <c r="BZ20" s="2" t="s">
        <v>114</v>
      </c>
      <c r="CA20" s="2"/>
      <c r="CB20" s="2"/>
      <c r="CC20" s="2"/>
      <c r="CD20" s="2" t="s">
        <v>114</v>
      </c>
      <c r="CE20" s="2"/>
      <c r="CF20" s="2"/>
      <c r="CG20" s="2"/>
      <c r="CH20" s="2" t="s">
        <v>114</v>
      </c>
      <c r="CI20" s="2"/>
      <c r="CJ20" s="2"/>
      <c r="CK20" s="2"/>
      <c r="CL20" s="2" t="s">
        <v>114</v>
      </c>
      <c r="CM20" s="2"/>
      <c r="CN20" s="2"/>
      <c r="CO20" s="2"/>
      <c r="CP20" s="2" t="s">
        <v>114</v>
      </c>
      <c r="CQ20" s="2"/>
      <c r="CR20" s="2"/>
      <c r="CS20" s="2"/>
      <c r="CT20" s="2"/>
      <c r="CU20" s="2"/>
      <c r="CV20" s="2"/>
      <c r="CW20" s="2"/>
      <c r="CX20" s="2"/>
      <c r="CY20" s="2"/>
      <c r="CZ20" s="2"/>
      <c r="DA20" s="2"/>
      <c r="DB20" s="2"/>
      <c r="DC20" s="2"/>
      <c r="DD20" s="2"/>
      <c r="DE20" s="2" t="s">
        <v>97</v>
      </c>
      <c r="DF20" s="2" t="s">
        <v>98</v>
      </c>
      <c r="DG20" s="2" t="s">
        <v>99</v>
      </c>
      <c r="DH20" s="2" t="s">
        <v>100</v>
      </c>
      <c r="DI20" s="2"/>
      <c r="DJ20" s="2" t="s">
        <v>102</v>
      </c>
      <c r="DK20" s="2" t="s">
        <v>103</v>
      </c>
      <c r="DL20" s="2" t="s">
        <v>104</v>
      </c>
      <c r="DM20" s="2" t="s">
        <v>105</v>
      </c>
      <c r="DN20" s="2"/>
      <c r="DO20" s="2" t="s">
        <v>107</v>
      </c>
      <c r="DP20" s="2"/>
      <c r="DQ20" s="2" t="s">
        <v>109</v>
      </c>
      <c r="DR20" s="2" t="s">
        <v>110</v>
      </c>
      <c r="DS20" s="2" t="s">
        <v>111</v>
      </c>
      <c r="DT20" s="2" t="s">
        <v>112</v>
      </c>
      <c r="DU20" s="2" t="s">
        <v>249</v>
      </c>
      <c r="DV20" s="2">
        <v>90</v>
      </c>
      <c r="DW20" s="2" t="s">
        <v>250</v>
      </c>
      <c r="DX20" s="73">
        <v>72197</v>
      </c>
      <c r="DY20" s="74">
        <v>1075</v>
      </c>
      <c r="DZ20" s="74">
        <f t="shared" si="2"/>
        <v>67.16</v>
      </c>
      <c r="EA20" s="75">
        <f t="shared" si="1"/>
        <v>119.44444444444444</v>
      </c>
      <c r="EB20" s="2" t="s">
        <v>120</v>
      </c>
      <c r="EC20" s="2" t="s">
        <v>116</v>
      </c>
      <c r="ED20" s="2" t="s">
        <v>117</v>
      </c>
      <c r="EE20" s="2" t="s">
        <v>136</v>
      </c>
    </row>
    <row r="21" spans="1:135" ht="105" x14ac:dyDescent="0.25">
      <c r="A21" s="34" t="s">
        <v>409</v>
      </c>
      <c r="B21" s="2">
        <v>6</v>
      </c>
      <c r="C21" s="2">
        <v>785</v>
      </c>
      <c r="D21" s="2">
        <v>9</v>
      </c>
      <c r="E21" s="45">
        <f t="shared" si="0"/>
        <v>87.222222222222229</v>
      </c>
      <c r="F21" s="2" t="s">
        <v>115</v>
      </c>
      <c r="G21" s="2">
        <v>1</v>
      </c>
      <c r="H21" s="2">
        <v>150</v>
      </c>
      <c r="I21" s="2" t="s">
        <v>127</v>
      </c>
      <c r="J21" s="2"/>
      <c r="K21" s="2"/>
      <c r="L21" s="2" t="s">
        <v>114</v>
      </c>
      <c r="M21" s="2"/>
      <c r="N21" s="2"/>
      <c r="O21" s="2"/>
      <c r="P21" s="2"/>
      <c r="Q21" s="2"/>
      <c r="R21" s="2" t="s">
        <v>115</v>
      </c>
      <c r="S21" s="2">
        <v>2</v>
      </c>
      <c r="T21" s="2">
        <v>15</v>
      </c>
      <c r="U21" s="2" t="s">
        <v>136</v>
      </c>
      <c r="V21" s="2"/>
      <c r="W21" s="2" t="s">
        <v>410</v>
      </c>
      <c r="X21" s="2" t="s">
        <v>115</v>
      </c>
      <c r="Y21" s="2">
        <v>2</v>
      </c>
      <c r="Z21" s="2">
        <v>15</v>
      </c>
      <c r="AA21" s="2" t="s">
        <v>136</v>
      </c>
      <c r="AB21" s="2"/>
      <c r="AC21" s="2" t="s">
        <v>411</v>
      </c>
      <c r="AD21" s="2" t="s">
        <v>114</v>
      </c>
      <c r="AE21" s="2"/>
      <c r="AF21" s="2"/>
      <c r="AG21" s="2"/>
      <c r="AH21" s="2"/>
      <c r="AI21" s="2"/>
      <c r="AJ21" s="2"/>
      <c r="AK21" s="2"/>
      <c r="AL21" s="2"/>
      <c r="AM21" s="2"/>
      <c r="AN21" s="2" t="s">
        <v>115</v>
      </c>
      <c r="AO21" s="2">
        <v>7</v>
      </c>
      <c r="AP21" s="2">
        <v>90</v>
      </c>
      <c r="AQ21" s="2" t="s">
        <v>116</v>
      </c>
      <c r="AR21" s="2"/>
      <c r="AS21" s="2" t="s">
        <v>120</v>
      </c>
      <c r="AT21" s="2"/>
      <c r="AU21" s="2" t="s">
        <v>136</v>
      </c>
      <c r="AV21" s="2"/>
      <c r="AW21" s="2" t="s">
        <v>136</v>
      </c>
      <c r="AX21" s="2"/>
      <c r="AY21" s="2" t="s">
        <v>412</v>
      </c>
      <c r="AZ21" s="2" t="s">
        <v>115</v>
      </c>
      <c r="BA21" s="2" t="s">
        <v>115</v>
      </c>
      <c r="BB21" s="2">
        <v>2</v>
      </c>
      <c r="BC21" s="2">
        <v>8</v>
      </c>
      <c r="BD21" s="2"/>
      <c r="BE21" s="2" t="s">
        <v>114</v>
      </c>
      <c r="BF21" s="2"/>
      <c r="BG21" s="2"/>
      <c r="BH21" s="2"/>
      <c r="BI21" s="2" t="s">
        <v>114</v>
      </c>
      <c r="BJ21" s="2"/>
      <c r="BK21" s="2"/>
      <c r="BL21" s="2"/>
      <c r="BM21" s="2" t="s">
        <v>114</v>
      </c>
      <c r="BN21" s="2"/>
      <c r="BO21" s="2"/>
      <c r="BP21" s="2"/>
      <c r="BQ21" s="2" t="s">
        <v>114</v>
      </c>
      <c r="BR21" s="2"/>
      <c r="BS21" s="2"/>
      <c r="BT21" s="2"/>
      <c r="BU21" s="2"/>
      <c r="BV21" s="2" t="s">
        <v>114</v>
      </c>
      <c r="BW21" s="2"/>
      <c r="BX21" s="2"/>
      <c r="BY21" s="2"/>
      <c r="BZ21" s="2" t="s">
        <v>114</v>
      </c>
      <c r="CA21" s="2"/>
      <c r="CB21" s="2"/>
      <c r="CC21" s="2"/>
      <c r="CD21" s="2" t="s">
        <v>114</v>
      </c>
      <c r="CE21" s="2"/>
      <c r="CF21" s="2"/>
      <c r="CG21" s="2"/>
      <c r="CH21" s="2" t="s">
        <v>114</v>
      </c>
      <c r="CI21" s="2"/>
      <c r="CJ21" s="2"/>
      <c r="CK21" s="2"/>
      <c r="CL21" s="2" t="s">
        <v>114</v>
      </c>
      <c r="CM21" s="2"/>
      <c r="CN21" s="2"/>
      <c r="CO21" s="2"/>
      <c r="CP21" s="2" t="s">
        <v>114</v>
      </c>
      <c r="CQ21" s="2"/>
      <c r="CR21" s="2"/>
      <c r="CS21" s="2"/>
      <c r="CT21" s="2"/>
      <c r="CU21" s="2"/>
      <c r="CV21" s="2"/>
      <c r="CW21" s="2"/>
      <c r="CX21" s="2"/>
      <c r="CY21" s="2"/>
      <c r="CZ21" s="2"/>
      <c r="DA21" s="2"/>
      <c r="DB21" s="2"/>
      <c r="DC21" s="2"/>
      <c r="DD21" s="2"/>
      <c r="DE21" s="2" t="s">
        <v>97</v>
      </c>
      <c r="DF21" s="2" t="s">
        <v>98</v>
      </c>
      <c r="DG21" s="2" t="s">
        <v>99</v>
      </c>
      <c r="DH21" s="2"/>
      <c r="DI21" s="2"/>
      <c r="DJ21" s="2" t="s">
        <v>102</v>
      </c>
      <c r="DK21" s="2" t="s">
        <v>103</v>
      </c>
      <c r="DL21" s="2" t="s">
        <v>104</v>
      </c>
      <c r="DM21" s="2"/>
      <c r="DN21" s="2"/>
      <c r="DO21" s="2" t="s">
        <v>107</v>
      </c>
      <c r="DP21" s="2"/>
      <c r="DQ21" s="2" t="s">
        <v>109</v>
      </c>
      <c r="DR21" s="2" t="s">
        <v>110</v>
      </c>
      <c r="DS21" s="2" t="s">
        <v>111</v>
      </c>
      <c r="DT21" s="2" t="s">
        <v>112</v>
      </c>
      <c r="DU21" s="2"/>
      <c r="DV21" s="2">
        <v>80</v>
      </c>
      <c r="DW21" s="2"/>
      <c r="DX21" s="73">
        <v>38109</v>
      </c>
      <c r="DY21" s="74">
        <v>823.5</v>
      </c>
      <c r="DZ21" s="74">
        <f t="shared" si="2"/>
        <v>46.276867030965391</v>
      </c>
      <c r="EA21" s="75">
        <f t="shared" si="1"/>
        <v>91.5</v>
      </c>
      <c r="EB21" s="2" t="s">
        <v>116</v>
      </c>
      <c r="EC21" s="2" t="s">
        <v>120</v>
      </c>
      <c r="ED21" s="2" t="s">
        <v>136</v>
      </c>
      <c r="EE21" s="2" t="s">
        <v>136</v>
      </c>
    </row>
    <row r="22" spans="1:135" ht="105" x14ac:dyDescent="0.25">
      <c r="A22" s="34" t="s">
        <v>323</v>
      </c>
      <c r="B22" s="2">
        <v>6</v>
      </c>
      <c r="C22" s="2">
        <v>462</v>
      </c>
      <c r="D22" s="2">
        <v>9</v>
      </c>
      <c r="E22" s="45">
        <f t="shared" si="0"/>
        <v>51.333333333333336</v>
      </c>
      <c r="F22" s="2" t="s">
        <v>114</v>
      </c>
      <c r="G22" s="2"/>
      <c r="H22" s="2"/>
      <c r="I22" s="2"/>
      <c r="J22" s="2"/>
      <c r="K22" s="2"/>
      <c r="L22" s="2" t="s">
        <v>114</v>
      </c>
      <c r="M22" s="2"/>
      <c r="N22" s="2"/>
      <c r="O22" s="2"/>
      <c r="P22" s="2"/>
      <c r="Q22" s="2"/>
      <c r="R22" s="2" t="s">
        <v>114</v>
      </c>
      <c r="S22" s="2"/>
      <c r="T22" s="2"/>
      <c r="U22" s="2"/>
      <c r="V22" s="2"/>
      <c r="W22" s="2"/>
      <c r="X22" s="2" t="s">
        <v>114</v>
      </c>
      <c r="Y22" s="2"/>
      <c r="Z22" s="2"/>
      <c r="AA22" s="2"/>
      <c r="AB22" s="2"/>
      <c r="AC22" s="2"/>
      <c r="AD22" s="2" t="s">
        <v>114</v>
      </c>
      <c r="AE22" s="2"/>
      <c r="AF22" s="2"/>
      <c r="AG22" s="2"/>
      <c r="AH22" s="2"/>
      <c r="AI22" s="2"/>
      <c r="AJ22" s="2"/>
      <c r="AK22" s="2"/>
      <c r="AL22" s="2"/>
      <c r="AM22" s="2"/>
      <c r="AN22" s="2" t="s">
        <v>115</v>
      </c>
      <c r="AO22" s="2">
        <v>8</v>
      </c>
      <c r="AP22" s="2">
        <v>37</v>
      </c>
      <c r="AQ22" s="2" t="s">
        <v>120</v>
      </c>
      <c r="AR22" s="2"/>
      <c r="AS22" s="2" t="s">
        <v>116</v>
      </c>
      <c r="AT22" s="2"/>
      <c r="AU22" s="2" t="s">
        <v>117</v>
      </c>
      <c r="AV22" s="2"/>
      <c r="AW22" s="2" t="s">
        <v>136</v>
      </c>
      <c r="AX22" s="2"/>
      <c r="AY22" s="2"/>
      <c r="AZ22" s="2" t="s">
        <v>115</v>
      </c>
      <c r="BA22" s="2" t="s">
        <v>115</v>
      </c>
      <c r="BB22" s="2">
        <v>1</v>
      </c>
      <c r="BC22" s="2">
        <v>10</v>
      </c>
      <c r="BD22" s="2"/>
      <c r="BE22" s="2" t="s">
        <v>114</v>
      </c>
      <c r="BF22" s="2"/>
      <c r="BG22" s="2"/>
      <c r="BH22" s="2"/>
      <c r="BI22" s="2" t="s">
        <v>114</v>
      </c>
      <c r="BJ22" s="2"/>
      <c r="BK22" s="2"/>
      <c r="BL22" s="2"/>
      <c r="BM22" s="2" t="s">
        <v>114</v>
      </c>
      <c r="BN22" s="2"/>
      <c r="BO22" s="2"/>
      <c r="BP22" s="2"/>
      <c r="BQ22" s="2" t="s">
        <v>114</v>
      </c>
      <c r="BR22" s="2"/>
      <c r="BS22" s="2"/>
      <c r="BT22" s="2"/>
      <c r="BU22" s="2"/>
      <c r="BV22" s="2" t="s">
        <v>115</v>
      </c>
      <c r="BW22" s="2">
        <v>1</v>
      </c>
      <c r="BX22" s="2">
        <v>14</v>
      </c>
      <c r="BY22" s="2"/>
      <c r="BZ22" s="2" t="s">
        <v>114</v>
      </c>
      <c r="CA22" s="2"/>
      <c r="CB22" s="2"/>
      <c r="CC22" s="2"/>
      <c r="CD22" s="2" t="s">
        <v>114</v>
      </c>
      <c r="CE22" s="2"/>
      <c r="CF22" s="2"/>
      <c r="CG22" s="2"/>
      <c r="CH22" s="2" t="s">
        <v>114</v>
      </c>
      <c r="CI22" s="2"/>
      <c r="CJ22" s="2"/>
      <c r="CK22" s="2"/>
      <c r="CL22" s="2" t="s">
        <v>115</v>
      </c>
      <c r="CM22" s="2">
        <v>1</v>
      </c>
      <c r="CN22" s="2">
        <v>27</v>
      </c>
      <c r="CO22" s="2"/>
      <c r="CP22" s="2" t="s">
        <v>115</v>
      </c>
      <c r="CQ22" s="2" t="s">
        <v>324</v>
      </c>
      <c r="CR22" s="2">
        <v>2</v>
      </c>
      <c r="CS22" s="2">
        <v>40</v>
      </c>
      <c r="CT22" s="2"/>
      <c r="CU22" s="2" t="s">
        <v>114</v>
      </c>
      <c r="CV22" s="2"/>
      <c r="CW22" s="2"/>
      <c r="CX22" s="2"/>
      <c r="CY22" s="2"/>
      <c r="CZ22" s="2"/>
      <c r="DA22" s="2"/>
      <c r="DB22" s="2"/>
      <c r="DC22" s="2"/>
      <c r="DD22" s="2"/>
      <c r="DE22" s="2" t="s">
        <v>97</v>
      </c>
      <c r="DF22" s="2" t="s">
        <v>98</v>
      </c>
      <c r="DG22" s="2" t="s">
        <v>99</v>
      </c>
      <c r="DH22" s="2" t="s">
        <v>100</v>
      </c>
      <c r="DI22" s="2" t="s">
        <v>101</v>
      </c>
      <c r="DJ22" s="2" t="s">
        <v>102</v>
      </c>
      <c r="DK22" s="2" t="s">
        <v>103</v>
      </c>
      <c r="DL22" s="2" t="s">
        <v>104</v>
      </c>
      <c r="DM22" s="2" t="s">
        <v>105</v>
      </c>
      <c r="DN22" s="2" t="s">
        <v>106</v>
      </c>
      <c r="DO22" s="2" t="s">
        <v>107</v>
      </c>
      <c r="DP22" s="2"/>
      <c r="DQ22" s="2" t="s">
        <v>109</v>
      </c>
      <c r="DR22" s="2" t="s">
        <v>110</v>
      </c>
      <c r="DS22" s="2" t="s">
        <v>111</v>
      </c>
      <c r="DT22" s="2" t="s">
        <v>112</v>
      </c>
      <c r="DU22" s="2"/>
      <c r="DV22" s="2">
        <v>60</v>
      </c>
      <c r="DW22" s="2" t="s">
        <v>325</v>
      </c>
      <c r="DX22" s="73">
        <v>40840</v>
      </c>
      <c r="DY22" s="74">
        <v>1133.9000000000001</v>
      </c>
      <c r="DZ22" s="74">
        <f t="shared" si="2"/>
        <v>36.017285474909599</v>
      </c>
      <c r="EA22" s="75">
        <f t="shared" si="1"/>
        <v>125.98888888888889</v>
      </c>
      <c r="EB22" s="2" t="s">
        <v>120</v>
      </c>
      <c r="EC22" s="2" t="s">
        <v>116</v>
      </c>
      <c r="ED22" s="2" t="s">
        <v>117</v>
      </c>
      <c r="EE22" s="2" t="s">
        <v>136</v>
      </c>
    </row>
    <row r="23" spans="1:135" ht="90" x14ac:dyDescent="0.25">
      <c r="A23" s="34" t="s">
        <v>193</v>
      </c>
      <c r="B23" s="2">
        <v>6</v>
      </c>
      <c r="C23" s="2">
        <v>283</v>
      </c>
      <c r="D23" s="2">
        <v>6</v>
      </c>
      <c r="E23" s="45">
        <f t="shared" si="0"/>
        <v>47.166666666666664</v>
      </c>
      <c r="F23" s="2" t="s">
        <v>114</v>
      </c>
      <c r="G23" s="2"/>
      <c r="H23" s="2"/>
      <c r="I23" s="2"/>
      <c r="J23" s="2"/>
      <c r="K23" s="2"/>
      <c r="L23" s="2" t="s">
        <v>114</v>
      </c>
      <c r="M23" s="2"/>
      <c r="N23" s="2"/>
      <c r="O23" s="2"/>
      <c r="P23" s="2"/>
      <c r="Q23" s="2"/>
      <c r="R23" s="2" t="s">
        <v>114</v>
      </c>
      <c r="S23" s="2"/>
      <c r="T23" s="2"/>
      <c r="U23" s="2"/>
      <c r="V23" s="2"/>
      <c r="W23" s="2"/>
      <c r="X23" s="2" t="s">
        <v>114</v>
      </c>
      <c r="Y23" s="2"/>
      <c r="Z23" s="2"/>
      <c r="AA23" s="2"/>
      <c r="AB23" s="2"/>
      <c r="AC23" s="2"/>
      <c r="AD23" s="2" t="s">
        <v>114</v>
      </c>
      <c r="AE23" s="2"/>
      <c r="AF23" s="2"/>
      <c r="AG23" s="2"/>
      <c r="AH23" s="2"/>
      <c r="AI23" s="2"/>
      <c r="AJ23" s="2"/>
      <c r="AK23" s="2"/>
      <c r="AL23" s="2"/>
      <c r="AM23" s="2"/>
      <c r="AN23" s="2" t="s">
        <v>115</v>
      </c>
      <c r="AO23" s="2">
        <v>7</v>
      </c>
      <c r="AP23" s="2">
        <v>22</v>
      </c>
      <c r="AQ23" s="2" t="s">
        <v>96</v>
      </c>
      <c r="AR23" s="2" t="s">
        <v>194</v>
      </c>
      <c r="AS23" s="2" t="s">
        <v>96</v>
      </c>
      <c r="AT23" s="2" t="s">
        <v>195</v>
      </c>
      <c r="AU23" s="2" t="s">
        <v>96</v>
      </c>
      <c r="AV23" s="2" t="s">
        <v>196</v>
      </c>
      <c r="AW23" s="2" t="s">
        <v>96</v>
      </c>
      <c r="AX23" s="2" t="s">
        <v>197</v>
      </c>
      <c r="AY23" s="2"/>
      <c r="AZ23" s="2" t="s">
        <v>115</v>
      </c>
      <c r="BA23" s="2" t="s">
        <v>114</v>
      </c>
      <c r="BB23" s="2"/>
      <c r="BC23" s="2"/>
      <c r="BD23" s="2"/>
      <c r="BE23" s="2" t="s">
        <v>114</v>
      </c>
      <c r="BF23" s="2"/>
      <c r="BG23" s="2"/>
      <c r="BH23" s="2"/>
      <c r="BI23" s="2" t="s">
        <v>114</v>
      </c>
      <c r="BJ23" s="2"/>
      <c r="BK23" s="2"/>
      <c r="BL23" s="2"/>
      <c r="BM23" s="2" t="s">
        <v>114</v>
      </c>
      <c r="BN23" s="2"/>
      <c r="BO23" s="2"/>
      <c r="BP23" s="2"/>
      <c r="BQ23" s="2" t="s">
        <v>115</v>
      </c>
      <c r="BR23" s="2" t="s">
        <v>198</v>
      </c>
      <c r="BS23" s="2">
        <v>1</v>
      </c>
      <c r="BT23" s="2">
        <v>15</v>
      </c>
      <c r="BU23" s="2"/>
      <c r="BV23" s="2" t="s">
        <v>114</v>
      </c>
      <c r="BW23" s="2"/>
      <c r="BX23" s="2"/>
      <c r="BY23" s="2"/>
      <c r="BZ23" s="2" t="s">
        <v>114</v>
      </c>
      <c r="CA23" s="2"/>
      <c r="CB23" s="2"/>
      <c r="CC23" s="2"/>
      <c r="CD23" s="2" t="s">
        <v>114</v>
      </c>
      <c r="CE23" s="2"/>
      <c r="CF23" s="2"/>
      <c r="CG23" s="2"/>
      <c r="CH23" s="2" t="s">
        <v>114</v>
      </c>
      <c r="CI23" s="2"/>
      <c r="CJ23" s="2"/>
      <c r="CK23" s="2"/>
      <c r="CL23" s="2" t="s">
        <v>114</v>
      </c>
      <c r="CM23" s="2"/>
      <c r="CN23" s="2"/>
      <c r="CO23" s="2"/>
      <c r="CP23" s="2" t="s">
        <v>114</v>
      </c>
      <c r="CQ23" s="2"/>
      <c r="CR23" s="2"/>
      <c r="CS23" s="2"/>
      <c r="CT23" s="2"/>
      <c r="CU23" s="2"/>
      <c r="CV23" s="2"/>
      <c r="CW23" s="2"/>
      <c r="CX23" s="2"/>
      <c r="CY23" s="2"/>
      <c r="CZ23" s="2"/>
      <c r="DA23" s="2"/>
      <c r="DB23" s="2"/>
      <c r="DC23" s="2"/>
      <c r="DD23" s="2"/>
      <c r="DE23" s="2" t="s">
        <v>97</v>
      </c>
      <c r="DF23" s="2" t="s">
        <v>98</v>
      </c>
      <c r="DG23" s="2"/>
      <c r="DH23" s="2"/>
      <c r="DI23" s="2" t="s">
        <v>101</v>
      </c>
      <c r="DJ23" s="2"/>
      <c r="DK23" s="2"/>
      <c r="DL23" s="2" t="s">
        <v>104</v>
      </c>
      <c r="DM23" s="2"/>
      <c r="DN23" s="2" t="s">
        <v>106</v>
      </c>
      <c r="DO23" s="2" t="s">
        <v>107</v>
      </c>
      <c r="DP23" s="2"/>
      <c r="DQ23" s="2"/>
      <c r="DR23" s="2"/>
      <c r="DS23" s="2" t="s">
        <v>111</v>
      </c>
      <c r="DT23" s="2"/>
      <c r="DU23" s="2"/>
      <c r="DV23" s="2">
        <v>80</v>
      </c>
      <c r="DW23" s="2"/>
      <c r="DX23" s="73">
        <v>49431</v>
      </c>
      <c r="DY23" s="74">
        <v>674.3</v>
      </c>
      <c r="DZ23" s="74">
        <f t="shared" si="2"/>
        <v>73.307133323446536</v>
      </c>
      <c r="EA23" s="75">
        <f t="shared" si="1"/>
        <v>112.38333333333333</v>
      </c>
      <c r="EB23" s="75" t="s">
        <v>571</v>
      </c>
      <c r="EC23" s="73" t="s">
        <v>575</v>
      </c>
      <c r="ED23" s="73" t="s">
        <v>573</v>
      </c>
      <c r="EE23" s="2" t="s">
        <v>136</v>
      </c>
    </row>
    <row r="24" spans="1:135" ht="105" x14ac:dyDescent="0.25">
      <c r="A24" s="34" t="s">
        <v>407</v>
      </c>
      <c r="B24" s="2">
        <v>6</v>
      </c>
      <c r="C24" s="2">
        <v>457</v>
      </c>
      <c r="D24" s="2">
        <v>5</v>
      </c>
      <c r="E24" s="45">
        <f t="shared" si="0"/>
        <v>91.4</v>
      </c>
      <c r="F24" s="2" t="s">
        <v>114</v>
      </c>
      <c r="G24" s="2"/>
      <c r="H24" s="2"/>
      <c r="I24" s="2"/>
      <c r="J24" s="2"/>
      <c r="K24" s="2"/>
      <c r="L24" s="2" t="s">
        <v>114</v>
      </c>
      <c r="M24" s="2"/>
      <c r="N24" s="2"/>
      <c r="O24" s="2"/>
      <c r="P24" s="2"/>
      <c r="Q24" s="2"/>
      <c r="R24" s="2" t="s">
        <v>114</v>
      </c>
      <c r="S24" s="2"/>
      <c r="T24" s="2"/>
      <c r="U24" s="2"/>
      <c r="V24" s="2"/>
      <c r="W24" s="2"/>
      <c r="X24" s="2" t="s">
        <v>114</v>
      </c>
      <c r="Y24" s="2"/>
      <c r="Z24" s="2"/>
      <c r="AA24" s="2"/>
      <c r="AB24" s="2"/>
      <c r="AC24" s="2"/>
      <c r="AD24" s="2" t="s">
        <v>114</v>
      </c>
      <c r="AE24" s="2"/>
      <c r="AF24" s="2"/>
      <c r="AG24" s="2"/>
      <c r="AH24" s="2"/>
      <c r="AI24" s="2"/>
      <c r="AJ24" s="2"/>
      <c r="AK24" s="2"/>
      <c r="AL24" s="2"/>
      <c r="AM24" s="2"/>
      <c r="AN24" s="2" t="s">
        <v>115</v>
      </c>
      <c r="AO24" s="2">
        <v>4</v>
      </c>
      <c r="AP24" s="2">
        <v>100</v>
      </c>
      <c r="AQ24" s="2" t="s">
        <v>116</v>
      </c>
      <c r="AR24" s="2"/>
      <c r="AS24" s="2" t="s">
        <v>117</v>
      </c>
      <c r="AT24" s="2"/>
      <c r="AU24" s="2" t="s">
        <v>136</v>
      </c>
      <c r="AV24" s="2"/>
      <c r="AW24" s="2" t="s">
        <v>136</v>
      </c>
      <c r="AX24" s="2"/>
      <c r="AY24" s="2"/>
      <c r="AZ24" s="2" t="s">
        <v>115</v>
      </c>
      <c r="BA24" s="2" t="s">
        <v>114</v>
      </c>
      <c r="BB24" s="2"/>
      <c r="BC24" s="2"/>
      <c r="BD24" s="2"/>
      <c r="BE24" s="2" t="s">
        <v>114</v>
      </c>
      <c r="BF24" s="2"/>
      <c r="BG24" s="2"/>
      <c r="BH24" s="2"/>
      <c r="BI24" s="2" t="s">
        <v>114</v>
      </c>
      <c r="BJ24" s="2"/>
      <c r="BK24" s="2"/>
      <c r="BL24" s="2"/>
      <c r="BM24" s="2" t="s">
        <v>114</v>
      </c>
      <c r="BN24" s="2"/>
      <c r="BO24" s="2"/>
      <c r="BP24" s="2"/>
      <c r="BQ24" s="2" t="s">
        <v>114</v>
      </c>
      <c r="BR24" s="2"/>
      <c r="BS24" s="2"/>
      <c r="BT24" s="2"/>
      <c r="BU24" s="2"/>
      <c r="BV24" s="2" t="s">
        <v>115</v>
      </c>
      <c r="BW24" s="2">
        <v>1</v>
      </c>
      <c r="BX24" s="2">
        <v>100</v>
      </c>
      <c r="BY24" s="2"/>
      <c r="BZ24" s="2" t="s">
        <v>114</v>
      </c>
      <c r="CA24" s="2"/>
      <c r="CB24" s="2"/>
      <c r="CC24" s="2"/>
      <c r="CD24" s="2" t="s">
        <v>114</v>
      </c>
      <c r="CE24" s="2"/>
      <c r="CF24" s="2"/>
      <c r="CG24" s="2"/>
      <c r="CH24" s="2" t="s">
        <v>114</v>
      </c>
      <c r="CI24" s="2"/>
      <c r="CJ24" s="2"/>
      <c r="CK24" s="2"/>
      <c r="CL24" s="2" t="s">
        <v>114</v>
      </c>
      <c r="CM24" s="2"/>
      <c r="CN24" s="2"/>
      <c r="CO24" s="2"/>
      <c r="CP24" s="2" t="s">
        <v>114</v>
      </c>
      <c r="CQ24" s="2"/>
      <c r="CR24" s="2"/>
      <c r="CS24" s="2"/>
      <c r="CT24" s="2"/>
      <c r="CU24" s="2"/>
      <c r="CV24" s="2"/>
      <c r="CW24" s="2"/>
      <c r="CX24" s="2"/>
      <c r="CY24" s="2"/>
      <c r="CZ24" s="2"/>
      <c r="DA24" s="2"/>
      <c r="DB24" s="2"/>
      <c r="DC24" s="2"/>
      <c r="DD24" s="2"/>
      <c r="DE24" s="2" t="s">
        <v>97</v>
      </c>
      <c r="DF24" s="2" t="s">
        <v>98</v>
      </c>
      <c r="DG24" s="2" t="s">
        <v>99</v>
      </c>
      <c r="DH24" s="2"/>
      <c r="DI24" s="2" t="s">
        <v>101</v>
      </c>
      <c r="DJ24" s="2" t="s">
        <v>102</v>
      </c>
      <c r="DK24" s="2" t="s">
        <v>103</v>
      </c>
      <c r="DL24" s="2" t="s">
        <v>104</v>
      </c>
      <c r="DM24" s="2" t="s">
        <v>105</v>
      </c>
      <c r="DN24" s="2" t="s">
        <v>106</v>
      </c>
      <c r="DO24" s="2" t="s">
        <v>107</v>
      </c>
      <c r="DP24" s="2"/>
      <c r="DQ24" s="2" t="s">
        <v>109</v>
      </c>
      <c r="DR24" s="2" t="s">
        <v>110</v>
      </c>
      <c r="DS24" s="2"/>
      <c r="DT24" s="2" t="s">
        <v>112</v>
      </c>
      <c r="DU24" s="2"/>
      <c r="DV24" s="2">
        <v>100</v>
      </c>
      <c r="DW24" s="2" t="s">
        <v>408</v>
      </c>
      <c r="DX24" s="73">
        <v>37572</v>
      </c>
      <c r="DY24" s="74">
        <v>884.3</v>
      </c>
      <c r="DZ24" s="74">
        <f t="shared" si="2"/>
        <v>42.487843492027594</v>
      </c>
      <c r="EA24" s="75">
        <f t="shared" si="1"/>
        <v>176.85999999999999</v>
      </c>
      <c r="EB24" s="2" t="s">
        <v>116</v>
      </c>
      <c r="EC24" s="2" t="s">
        <v>117</v>
      </c>
      <c r="ED24" s="2" t="s">
        <v>136</v>
      </c>
      <c r="EE24" s="2" t="s">
        <v>136</v>
      </c>
    </row>
    <row r="25" spans="1:135" ht="105.75" thickBot="1" x14ac:dyDescent="0.3">
      <c r="A25" s="34" t="s">
        <v>183</v>
      </c>
      <c r="B25" s="2">
        <v>6</v>
      </c>
      <c r="C25" s="2">
        <v>251</v>
      </c>
      <c r="D25" s="2">
        <v>7</v>
      </c>
      <c r="E25" s="45">
        <f t="shared" si="0"/>
        <v>35.857142857142854</v>
      </c>
      <c r="F25" s="2" t="s">
        <v>114</v>
      </c>
      <c r="G25" s="2"/>
      <c r="H25" s="2"/>
      <c r="I25" s="2"/>
      <c r="J25" s="2"/>
      <c r="K25" s="2"/>
      <c r="L25" s="2" t="s">
        <v>114</v>
      </c>
      <c r="M25" s="2"/>
      <c r="N25" s="2"/>
      <c r="O25" s="2"/>
      <c r="P25" s="2"/>
      <c r="Q25" s="2"/>
      <c r="R25" s="2" t="s">
        <v>114</v>
      </c>
      <c r="S25" s="2"/>
      <c r="T25" s="2"/>
      <c r="U25" s="2"/>
      <c r="V25" s="2"/>
      <c r="W25" s="2"/>
      <c r="X25" s="2" t="s">
        <v>115</v>
      </c>
      <c r="Y25" s="2">
        <v>1</v>
      </c>
      <c r="Z25" s="2">
        <v>17</v>
      </c>
      <c r="AA25" s="2" t="s">
        <v>136</v>
      </c>
      <c r="AB25" s="2"/>
      <c r="AC25" s="2"/>
      <c r="AD25" s="2" t="s">
        <v>114</v>
      </c>
      <c r="AE25" s="2"/>
      <c r="AF25" s="2"/>
      <c r="AG25" s="2"/>
      <c r="AH25" s="2"/>
      <c r="AI25" s="2"/>
      <c r="AJ25" s="2"/>
      <c r="AK25" s="2"/>
      <c r="AL25" s="2"/>
      <c r="AM25" s="2"/>
      <c r="AN25" s="2" t="s">
        <v>115</v>
      </c>
      <c r="AO25" s="2">
        <v>5</v>
      </c>
      <c r="AP25" s="2">
        <v>38</v>
      </c>
      <c r="AQ25" s="2" t="s">
        <v>184</v>
      </c>
      <c r="AR25" s="2"/>
      <c r="AS25" s="2" t="s">
        <v>116</v>
      </c>
      <c r="AT25" s="2"/>
      <c r="AU25" s="2" t="s">
        <v>117</v>
      </c>
      <c r="AV25" s="2"/>
      <c r="AW25" s="2" t="s">
        <v>136</v>
      </c>
      <c r="AX25" s="2"/>
      <c r="AY25" s="2"/>
      <c r="AZ25" s="2" t="s">
        <v>115</v>
      </c>
      <c r="BA25" s="2" t="s">
        <v>115</v>
      </c>
      <c r="BB25" s="2">
        <v>1</v>
      </c>
      <c r="BC25" s="2">
        <v>15</v>
      </c>
      <c r="BD25" s="2"/>
      <c r="BE25" s="2" t="s">
        <v>114</v>
      </c>
      <c r="BF25" s="2"/>
      <c r="BG25" s="2"/>
      <c r="BH25" s="2"/>
      <c r="BI25" s="2" t="s">
        <v>114</v>
      </c>
      <c r="BJ25" s="2"/>
      <c r="BK25" s="2"/>
      <c r="BL25" s="2"/>
      <c r="BM25" s="2" t="s">
        <v>114</v>
      </c>
      <c r="BN25" s="2"/>
      <c r="BO25" s="2"/>
      <c r="BP25" s="2"/>
      <c r="BQ25" s="2" t="s">
        <v>114</v>
      </c>
      <c r="BR25" s="2"/>
      <c r="BS25" s="2"/>
      <c r="BT25" s="2"/>
      <c r="BU25" s="2"/>
      <c r="BV25" s="2" t="s">
        <v>114</v>
      </c>
      <c r="BW25" s="2"/>
      <c r="BX25" s="2"/>
      <c r="BY25" s="2"/>
      <c r="BZ25" s="2" t="s">
        <v>114</v>
      </c>
      <c r="CA25" s="2"/>
      <c r="CB25" s="2"/>
      <c r="CC25" s="2"/>
      <c r="CD25" s="2" t="s">
        <v>114</v>
      </c>
      <c r="CE25" s="2"/>
      <c r="CF25" s="2"/>
      <c r="CG25" s="2"/>
      <c r="CH25" s="2" t="s">
        <v>114</v>
      </c>
      <c r="CI25" s="2"/>
      <c r="CJ25" s="2"/>
      <c r="CK25" s="2"/>
      <c r="CL25" s="2" t="s">
        <v>114</v>
      </c>
      <c r="CM25" s="2"/>
      <c r="CN25" s="2"/>
      <c r="CO25" s="2"/>
      <c r="CP25" s="2" t="s">
        <v>114</v>
      </c>
      <c r="CQ25" s="2"/>
      <c r="CR25" s="2"/>
      <c r="CS25" s="2"/>
      <c r="CT25" s="2"/>
      <c r="CU25" s="2"/>
      <c r="CV25" s="2"/>
      <c r="CW25" s="2"/>
      <c r="CX25" s="2"/>
      <c r="CY25" s="2"/>
      <c r="CZ25" s="2"/>
      <c r="DA25" s="2"/>
      <c r="DB25" s="2"/>
      <c r="DC25" s="2"/>
      <c r="DD25" s="2"/>
      <c r="DE25" s="2" t="s">
        <v>97</v>
      </c>
      <c r="DF25" s="2" t="s">
        <v>98</v>
      </c>
      <c r="DG25" s="2" t="s">
        <v>99</v>
      </c>
      <c r="DH25" s="2"/>
      <c r="DI25" s="2"/>
      <c r="DJ25" s="2" t="s">
        <v>102</v>
      </c>
      <c r="DK25" s="2" t="s">
        <v>103</v>
      </c>
      <c r="DL25" s="2" t="s">
        <v>104</v>
      </c>
      <c r="DM25" s="2"/>
      <c r="DN25" s="2"/>
      <c r="DO25" s="2" t="s">
        <v>107</v>
      </c>
      <c r="DP25" s="2" t="s">
        <v>108</v>
      </c>
      <c r="DQ25" s="2" t="s">
        <v>109</v>
      </c>
      <c r="DR25" s="2" t="s">
        <v>110</v>
      </c>
      <c r="DS25" s="2"/>
      <c r="DT25" s="2" t="s">
        <v>112</v>
      </c>
      <c r="DU25" s="2"/>
      <c r="DV25" s="2">
        <v>70</v>
      </c>
      <c r="DW25" s="2"/>
      <c r="DX25" s="73">
        <v>51262</v>
      </c>
      <c r="DY25" s="74">
        <v>725.8</v>
      </c>
      <c r="DZ25" s="74">
        <f t="shared" si="2"/>
        <v>70.6282722513089</v>
      </c>
      <c r="EA25" s="75">
        <f t="shared" si="1"/>
        <v>103.68571428571428</v>
      </c>
      <c r="EB25" s="2" t="s">
        <v>184</v>
      </c>
      <c r="EC25" s="2" t="s">
        <v>116</v>
      </c>
      <c r="ED25" s="2" t="s">
        <v>117</v>
      </c>
      <c r="EE25" s="2" t="s">
        <v>136</v>
      </c>
    </row>
    <row r="26" spans="1:135" x14ac:dyDescent="0.25">
      <c r="A26" s="14" t="s">
        <v>448</v>
      </c>
      <c r="B26" s="15"/>
      <c r="C26" s="16">
        <f>SUM(C2:C25)</f>
        <v>17086</v>
      </c>
      <c r="D26" s="16">
        <f>SUM(D2:D25)</f>
        <v>214</v>
      </c>
      <c r="E26" s="44">
        <f>SUM(E2:E25)</f>
        <v>2016.2734994537627</v>
      </c>
      <c r="F26" s="16">
        <f>F30+F31</f>
        <v>24</v>
      </c>
      <c r="G26" s="16">
        <f>SUM(G2:G25)</f>
        <v>7</v>
      </c>
      <c r="H26" s="16">
        <f>SUM(H2:H25)</f>
        <v>665</v>
      </c>
      <c r="I26" s="15"/>
      <c r="J26" s="15"/>
      <c r="K26" s="15"/>
      <c r="L26" s="15">
        <f>L30+L31</f>
        <v>24</v>
      </c>
      <c r="M26" s="15">
        <f>SUM(M2:M25)</f>
        <v>13</v>
      </c>
      <c r="N26" s="15">
        <f>SUM(N2:N25)</f>
        <v>153</v>
      </c>
      <c r="O26" s="15"/>
      <c r="P26" s="15"/>
      <c r="Q26" s="15"/>
      <c r="R26" s="15">
        <f>R30+R31</f>
        <v>24</v>
      </c>
      <c r="S26" s="16">
        <f>SUM(S2:S25)</f>
        <v>5</v>
      </c>
      <c r="T26" s="16">
        <f>SUM(T2:T25)</f>
        <v>185</v>
      </c>
      <c r="U26" s="15"/>
      <c r="V26" s="15"/>
      <c r="W26" s="15"/>
      <c r="X26" s="15">
        <f>X30+X31</f>
        <v>24</v>
      </c>
      <c r="Y26" s="16">
        <f>SUM(Y2:Y25)</f>
        <v>3</v>
      </c>
      <c r="Z26" s="16">
        <f>SUM(Z2:Z25)</f>
        <v>32</v>
      </c>
      <c r="AA26" s="15"/>
      <c r="AB26" s="15"/>
      <c r="AC26" s="15"/>
      <c r="AD26" s="15">
        <f>AD30+AD31</f>
        <v>24</v>
      </c>
      <c r="AE26" s="16">
        <f>SUM(AE2:AE25)</f>
        <v>17</v>
      </c>
      <c r="AF26" s="16">
        <f>SUM(AF2:AF25)</f>
        <v>365</v>
      </c>
      <c r="AG26" s="15"/>
      <c r="AH26" s="15"/>
      <c r="AI26" s="15"/>
      <c r="AJ26" s="15"/>
      <c r="AK26" s="15"/>
      <c r="AL26" s="15"/>
      <c r="AM26" s="15"/>
      <c r="AN26" s="15">
        <f>AN30+AN31</f>
        <v>24</v>
      </c>
      <c r="AO26" s="16">
        <f>SUM(AO2:AO25)</f>
        <v>171</v>
      </c>
      <c r="AP26" s="16">
        <f>SUM(AP2:AP25)</f>
        <v>1920</v>
      </c>
      <c r="AQ26" s="15"/>
      <c r="AR26" s="15"/>
      <c r="AS26" s="15"/>
      <c r="AT26" s="15"/>
      <c r="AU26" s="15"/>
      <c r="AV26" s="15"/>
      <c r="AW26" s="15"/>
      <c r="AX26" s="15"/>
      <c r="AY26" s="15"/>
      <c r="AZ26" s="15">
        <f>AZ30+AZ31</f>
        <v>24</v>
      </c>
      <c r="BA26" s="15">
        <f>BA30+BA31</f>
        <v>19</v>
      </c>
      <c r="BB26" s="16">
        <f>SUM(BB2:BB25)</f>
        <v>21</v>
      </c>
      <c r="BC26" s="16">
        <f>SUM(BC2:BC25)</f>
        <v>283</v>
      </c>
      <c r="BD26" s="15"/>
      <c r="BE26" s="15">
        <f>BE30+BE31</f>
        <v>19</v>
      </c>
      <c r="BF26" s="16">
        <f>SUM(BF2:BF25)</f>
        <v>6</v>
      </c>
      <c r="BG26" s="16">
        <f>SUM(BG2:BG25)</f>
        <v>76</v>
      </c>
      <c r="BH26" s="15"/>
      <c r="BI26" s="15">
        <f>BI30+BI31</f>
        <v>19</v>
      </c>
      <c r="BJ26" s="16">
        <f>SUM(BJ2:BJ25)</f>
        <v>8</v>
      </c>
      <c r="BK26" s="16">
        <f>SUM(BK2:BK25)</f>
        <v>162</v>
      </c>
      <c r="BL26" s="15"/>
      <c r="BM26" s="15">
        <f>BM30+BM31</f>
        <v>19</v>
      </c>
      <c r="BN26" s="16">
        <f>SUM(BN2:BN25)</f>
        <v>5</v>
      </c>
      <c r="BO26" s="16">
        <f>SUM(BO2:BO25)</f>
        <v>47</v>
      </c>
      <c r="BP26" s="15"/>
      <c r="BQ26" s="15">
        <f>BQ30+BQ31</f>
        <v>19</v>
      </c>
      <c r="BR26" s="15"/>
      <c r="BS26" s="15"/>
      <c r="BT26" s="15"/>
      <c r="BU26" s="15"/>
      <c r="BV26" s="15">
        <f>BV30+BV31</f>
        <v>24</v>
      </c>
      <c r="BW26" s="16">
        <f>SUM(BW2:BW25)</f>
        <v>13</v>
      </c>
      <c r="BX26" s="16">
        <f>SUM(BX2:BX25)</f>
        <v>691</v>
      </c>
      <c r="BY26" s="15"/>
      <c r="BZ26" s="15">
        <f>BZ30+BZ31</f>
        <v>24</v>
      </c>
      <c r="CA26" s="16">
        <f>SUM(CA2:CA25)</f>
        <v>1</v>
      </c>
      <c r="CB26" s="16">
        <f>SUM(CB2:CB25)</f>
        <v>85</v>
      </c>
      <c r="CC26" s="15"/>
      <c r="CD26" s="15">
        <f>CD30+CD31</f>
        <v>24</v>
      </c>
      <c r="CE26" s="16">
        <f>SUM(CE2:CE25)</f>
        <v>14</v>
      </c>
      <c r="CF26" s="16">
        <f>SUM(CF2:CF25)</f>
        <v>808</v>
      </c>
      <c r="CG26" s="15"/>
      <c r="CH26" s="15">
        <f>CH30+CH31</f>
        <v>24</v>
      </c>
      <c r="CI26" s="16">
        <f>SUM(CI2:CI25)</f>
        <v>8</v>
      </c>
      <c r="CJ26" s="16">
        <f>SUM(CJ2:CJ25)</f>
        <v>320</v>
      </c>
      <c r="CK26" s="15"/>
      <c r="CL26" s="15">
        <f>CL30+CL31</f>
        <v>24</v>
      </c>
      <c r="CM26" s="16">
        <f>SUM(CM2:CM25)</f>
        <v>2</v>
      </c>
      <c r="CN26" s="16">
        <f>SUM(CN2:CN25)</f>
        <v>142</v>
      </c>
      <c r="CO26" s="15"/>
      <c r="CP26" s="15">
        <f>CP30+CP31</f>
        <v>24</v>
      </c>
      <c r="CQ26" s="15"/>
      <c r="CR26" s="16">
        <f>SUM(CR2:CR25)</f>
        <v>7</v>
      </c>
      <c r="CS26" s="16">
        <f>SUM(CS2:CS25)</f>
        <v>335</v>
      </c>
      <c r="CT26" s="15"/>
      <c r="CU26" s="15">
        <f>CU30+CU31</f>
        <v>6</v>
      </c>
      <c r="CV26" s="15"/>
      <c r="CW26" s="16">
        <f>SUM(CW2:CW25)</f>
        <v>22</v>
      </c>
      <c r="CX26" s="16">
        <f>SUM(CX2:CX25)</f>
        <v>101</v>
      </c>
      <c r="CY26" s="15"/>
      <c r="CZ26" s="15">
        <f>CZ30+CZ31</f>
        <v>4</v>
      </c>
      <c r="DA26" s="15"/>
      <c r="DB26" s="16">
        <f>SUM(DB2:DB25)</f>
        <v>2</v>
      </c>
      <c r="DC26" s="16">
        <f>SUM(DC2:DC25)</f>
        <v>30</v>
      </c>
      <c r="DD26" s="15"/>
      <c r="DE26" s="15"/>
      <c r="DF26" s="15"/>
      <c r="DG26" s="15"/>
      <c r="DH26" s="15"/>
      <c r="DI26" s="15"/>
      <c r="DJ26" s="15"/>
      <c r="DK26" s="15"/>
      <c r="DL26" s="15"/>
      <c r="DM26" s="15"/>
      <c r="DN26" s="15"/>
      <c r="DO26" s="15"/>
      <c r="DP26" s="15"/>
      <c r="DQ26" s="15"/>
      <c r="DR26" s="15"/>
      <c r="DS26" s="15"/>
      <c r="DT26" s="15"/>
      <c r="DU26" s="15"/>
      <c r="DV26" s="16">
        <f>SUM(DV2:DV25)</f>
        <v>1808</v>
      </c>
      <c r="DW26" s="17"/>
    </row>
    <row r="27" spans="1:135" x14ac:dyDescent="0.25">
      <c r="A27" s="18" t="s">
        <v>449</v>
      </c>
      <c r="B27" s="5"/>
      <c r="C27" s="6">
        <f>AVERAGE(C2:C25)</f>
        <v>711.91666666666663</v>
      </c>
      <c r="D27" s="6">
        <f>AVERAGE(D2:D25)</f>
        <v>8.9166666666666661</v>
      </c>
      <c r="E27" s="6">
        <f>AVERAGE(E2:E25)</f>
        <v>84.011395810573447</v>
      </c>
      <c r="F27" s="6"/>
      <c r="G27" s="6">
        <f>AVERAGE(G2:G25)</f>
        <v>1.1666666666666667</v>
      </c>
      <c r="H27" s="6">
        <f>AVERAGE(H2:H25)</f>
        <v>110.83333333333333</v>
      </c>
      <c r="I27" s="5"/>
      <c r="J27" s="5"/>
      <c r="K27" s="5"/>
      <c r="L27" s="5"/>
      <c r="M27" s="6">
        <f>AVERAGE(M2:M25)</f>
        <v>6.5</v>
      </c>
      <c r="N27" s="6">
        <f>AVERAGE(N2:N25)</f>
        <v>76.5</v>
      </c>
      <c r="O27" s="5"/>
      <c r="P27" s="5"/>
      <c r="Q27" s="5"/>
      <c r="R27" s="5"/>
      <c r="S27" s="6">
        <f>AVERAGE(S2:S25)</f>
        <v>1.6666666666666667</v>
      </c>
      <c r="T27" s="6">
        <f>AVERAGE(T2:T25)</f>
        <v>61.666666666666664</v>
      </c>
      <c r="U27" s="5"/>
      <c r="V27" s="5"/>
      <c r="W27" s="5"/>
      <c r="X27" s="5"/>
      <c r="Y27" s="6">
        <f>AVERAGE(Y2:Y25)</f>
        <v>1.5</v>
      </c>
      <c r="Z27" s="6">
        <f>AVERAGE(Z2:Z25)</f>
        <v>16</v>
      </c>
      <c r="AA27" s="5"/>
      <c r="AB27" s="5"/>
      <c r="AC27" s="5"/>
      <c r="AD27" s="5"/>
      <c r="AE27" s="6">
        <f>AVERAGE(AE2:AE25)</f>
        <v>4.25</v>
      </c>
      <c r="AF27" s="6">
        <f>AVERAGE(AF2:AF25)</f>
        <v>91.25</v>
      </c>
      <c r="AG27" s="5"/>
      <c r="AH27" s="5"/>
      <c r="AI27" s="5"/>
      <c r="AJ27" s="5"/>
      <c r="AK27" s="5"/>
      <c r="AL27" s="5"/>
      <c r="AM27" s="5"/>
      <c r="AN27" s="5"/>
      <c r="AO27" s="6">
        <f>AVERAGE(AO2:AO25)</f>
        <v>7.7727272727272725</v>
      </c>
      <c r="AP27" s="6">
        <f>AVERAGE(AP2:AP25)</f>
        <v>87.272727272727266</v>
      </c>
      <c r="AQ27" s="5"/>
      <c r="AR27" s="5"/>
      <c r="AS27" s="5"/>
      <c r="AT27" s="5"/>
      <c r="AU27" s="5"/>
      <c r="AV27" s="5"/>
      <c r="AW27" s="5"/>
      <c r="AX27" s="5"/>
      <c r="AY27" s="5"/>
      <c r="AZ27" s="5"/>
      <c r="BA27" s="5"/>
      <c r="BB27" s="6">
        <f>AVERAGE(BB2:BB25)</f>
        <v>1.6153846153846154</v>
      </c>
      <c r="BC27" s="6">
        <f>AVERAGE(BC2:BC25)</f>
        <v>21.76923076923077</v>
      </c>
      <c r="BD27" s="5"/>
      <c r="BE27" s="5"/>
      <c r="BF27" s="6">
        <f>AVERAGE(BF2:BF25)</f>
        <v>2</v>
      </c>
      <c r="BG27" s="6">
        <f>AVERAGE(BG2:BG25)</f>
        <v>25.333333333333332</v>
      </c>
      <c r="BH27" s="5"/>
      <c r="BI27" s="5"/>
      <c r="BJ27" s="6">
        <f>AVERAGE(BJ2:BJ25)</f>
        <v>1.3333333333333333</v>
      </c>
      <c r="BK27" s="6">
        <f>AVERAGE(BK2:BK25)</f>
        <v>27</v>
      </c>
      <c r="BL27" s="5"/>
      <c r="BM27" s="5"/>
      <c r="BN27" s="6">
        <f>AVERAGE(BN2:BN25)</f>
        <v>2.5</v>
      </c>
      <c r="BO27" s="6">
        <f>AVERAGE(BO2:BO25)</f>
        <v>23.5</v>
      </c>
      <c r="BP27" s="5"/>
      <c r="BQ27" s="5"/>
      <c r="BR27" s="5"/>
      <c r="BS27" s="5"/>
      <c r="BT27" s="5"/>
      <c r="BU27" s="5"/>
      <c r="BV27" s="5"/>
      <c r="BW27" s="6">
        <f>AVERAGE(BW2:BW25)</f>
        <v>1.0833333333333333</v>
      </c>
      <c r="BX27" s="6">
        <f>AVERAGE(BX2:BX25)</f>
        <v>57.583333333333336</v>
      </c>
      <c r="BY27" s="5"/>
      <c r="BZ27" s="5"/>
      <c r="CA27" s="6">
        <f>AVERAGE(CA2:CA25)</f>
        <v>1</v>
      </c>
      <c r="CB27" s="6">
        <f>AVERAGE(CB2:CB25)</f>
        <v>85</v>
      </c>
      <c r="CC27" s="5"/>
      <c r="CD27" s="5"/>
      <c r="CE27" s="6">
        <f>AVERAGE(CE2:CE25)</f>
        <v>1.75</v>
      </c>
      <c r="CF27" s="6">
        <f>AVERAGE(CF2:CF26)</f>
        <v>179.55555555555554</v>
      </c>
      <c r="CG27" s="5"/>
      <c r="CH27" s="5"/>
      <c r="CI27" s="6">
        <f>AVERAGE(CI2:CI25)</f>
        <v>1.3333333333333333</v>
      </c>
      <c r="CJ27" s="6">
        <f>AVERAGE(CJ2:CJ25)</f>
        <v>53.333333333333336</v>
      </c>
      <c r="CK27" s="5"/>
      <c r="CL27" s="5"/>
      <c r="CM27" s="6">
        <f>AVERAGE(CM2:CM25)</f>
        <v>1</v>
      </c>
      <c r="CN27" s="6">
        <f>AVERAGE(CN2:CN25)</f>
        <v>71</v>
      </c>
      <c r="CO27" s="5"/>
      <c r="CP27" s="5"/>
      <c r="CQ27" s="5"/>
      <c r="CR27" s="6">
        <f>AVERAGE(CR2:CR25)</f>
        <v>1.4</v>
      </c>
      <c r="CS27" s="6">
        <f>AVERAGE(CS2:CS25)</f>
        <v>67</v>
      </c>
      <c r="CT27" s="5"/>
      <c r="CU27" s="5"/>
      <c r="CV27" s="5"/>
      <c r="CW27" s="6">
        <f>AVERAGE(CW2:CW25)</f>
        <v>5.5</v>
      </c>
      <c r="CX27" s="6">
        <f>AVERAGE(CX2:CX25)</f>
        <v>25.25</v>
      </c>
      <c r="CY27" s="5"/>
      <c r="CZ27" s="5"/>
      <c r="DA27" s="5"/>
      <c r="DB27" s="6">
        <f>AVERAGE(DB2:DB25)</f>
        <v>2</v>
      </c>
      <c r="DC27" s="6">
        <f>AVERAGE(DC2:DC25)</f>
        <v>30</v>
      </c>
      <c r="DD27" s="5"/>
      <c r="DE27" s="5"/>
      <c r="DF27" s="5"/>
      <c r="DG27" s="5"/>
      <c r="DH27" s="5"/>
      <c r="DI27" s="5"/>
      <c r="DJ27" s="5"/>
      <c r="DK27" s="5"/>
      <c r="DL27" s="5"/>
      <c r="DM27" s="5"/>
      <c r="DN27" s="5"/>
      <c r="DO27" s="5"/>
      <c r="DP27" s="5"/>
      <c r="DQ27" s="5"/>
      <c r="DR27" s="5"/>
      <c r="DS27" s="5"/>
      <c r="DT27" s="5"/>
      <c r="DU27" s="5"/>
      <c r="DV27" s="6">
        <f>AVERAGE(DV2:DV25)</f>
        <v>78.608695652173907</v>
      </c>
      <c r="DW27" s="19"/>
    </row>
    <row r="28" spans="1:135" x14ac:dyDescent="0.25">
      <c r="A28" s="20" t="s">
        <v>457</v>
      </c>
      <c r="B28" s="7"/>
      <c r="C28" s="7">
        <f>MIN(C2:C25)</f>
        <v>251</v>
      </c>
      <c r="D28" s="7">
        <f>MIN(D2:D25)</f>
        <v>5</v>
      </c>
      <c r="E28" s="47">
        <f>MIN(E2:E25)</f>
        <v>35.857142857142854</v>
      </c>
      <c r="F28" s="7"/>
      <c r="G28" s="7">
        <f>MIN(G2:G25)</f>
        <v>1</v>
      </c>
      <c r="H28" s="7">
        <f>MIN(H2:H25)</f>
        <v>42</v>
      </c>
      <c r="I28" s="7"/>
      <c r="J28" s="7"/>
      <c r="K28" s="7"/>
      <c r="L28" s="7"/>
      <c r="M28" s="7">
        <f>MIN(M2:M25)</f>
        <v>4</v>
      </c>
      <c r="N28" s="7">
        <f>MIN(N2:N25)</f>
        <v>73</v>
      </c>
      <c r="O28" s="7"/>
      <c r="P28" s="7"/>
      <c r="Q28" s="7"/>
      <c r="R28" s="7"/>
      <c r="S28" s="7">
        <f>MIN(S2:S25)</f>
        <v>1</v>
      </c>
      <c r="T28" s="7">
        <f>MIN(T2:T25)</f>
        <v>15</v>
      </c>
      <c r="U28" s="7"/>
      <c r="V28" s="7"/>
      <c r="W28" s="7"/>
      <c r="X28" s="7"/>
      <c r="Y28" s="7">
        <f>MIN(Y2:Y25)</f>
        <v>1</v>
      </c>
      <c r="Z28" s="7">
        <f>MIN(Z2:Z25)</f>
        <v>15</v>
      </c>
      <c r="AA28" s="7"/>
      <c r="AB28" s="7"/>
      <c r="AC28" s="7"/>
      <c r="AD28" s="7"/>
      <c r="AE28" s="7">
        <f>MIN(AE2:AE25)</f>
        <v>1</v>
      </c>
      <c r="AF28" s="7">
        <f>MIN(AF2:AF25)</f>
        <v>50</v>
      </c>
      <c r="AG28" s="7"/>
      <c r="AH28" s="7"/>
      <c r="AI28" s="7"/>
      <c r="AJ28" s="7"/>
      <c r="AK28" s="7"/>
      <c r="AL28" s="7"/>
      <c r="AM28" s="7"/>
      <c r="AN28" s="7"/>
      <c r="AO28" s="7">
        <f>MIN(AO2:AO25)</f>
        <v>4</v>
      </c>
      <c r="AP28" s="7">
        <f>MIN(AP2:AP25)</f>
        <v>22</v>
      </c>
      <c r="AQ28" s="7"/>
      <c r="AR28" s="7"/>
      <c r="AS28" s="7"/>
      <c r="AT28" s="7"/>
      <c r="AU28" s="7"/>
      <c r="AV28" s="7"/>
      <c r="AW28" s="7"/>
      <c r="AX28" s="7"/>
      <c r="AY28" s="7"/>
      <c r="AZ28" s="7"/>
      <c r="BA28" s="7"/>
      <c r="BB28" s="7">
        <f>MIN(BB2:BB25)</f>
        <v>1</v>
      </c>
      <c r="BC28" s="7">
        <f>MIN(BC2:BC25)</f>
        <v>5</v>
      </c>
      <c r="BD28" s="7"/>
      <c r="BE28" s="7"/>
      <c r="BF28" s="7">
        <f>MIN(BF2:BF25)</f>
        <v>1</v>
      </c>
      <c r="BG28" s="7">
        <f>MIN(BG2:BG25)</f>
        <v>7</v>
      </c>
      <c r="BH28" s="7"/>
      <c r="BI28" s="7"/>
      <c r="BJ28" s="7">
        <f>MIN(BJ2:BJ25)</f>
        <v>1</v>
      </c>
      <c r="BK28" s="7">
        <f>MIN(BK2:BK25)</f>
        <v>0</v>
      </c>
      <c r="BL28" s="7"/>
      <c r="BM28" s="7"/>
      <c r="BN28" s="7">
        <f>MIN(BN2:BN25)</f>
        <v>2</v>
      </c>
      <c r="BO28" s="7">
        <f>MIN(BO2:BO25)</f>
        <v>17</v>
      </c>
      <c r="BP28" s="7"/>
      <c r="BQ28" s="7"/>
      <c r="BR28" s="7"/>
      <c r="BS28" s="7"/>
      <c r="BT28" s="7"/>
      <c r="BU28" s="7"/>
      <c r="BV28" s="7"/>
      <c r="BW28" s="7">
        <f>MIN(BW2:BW25)</f>
        <v>1</v>
      </c>
      <c r="BX28" s="7">
        <f>MIN(BX2:BX25)</f>
        <v>6</v>
      </c>
      <c r="BY28" s="7"/>
      <c r="BZ28" s="7"/>
      <c r="CA28" s="7">
        <f>MIN(CA2:CA25)</f>
        <v>1</v>
      </c>
      <c r="CB28" s="7">
        <f>MIN(CB2:CB25)</f>
        <v>85</v>
      </c>
      <c r="CC28" s="7"/>
      <c r="CD28" s="7"/>
      <c r="CE28" s="7">
        <f>MIN(CE2:CE25)</f>
        <v>1</v>
      </c>
      <c r="CF28" s="7">
        <f>MIN(CF2:CF25)</f>
        <v>30</v>
      </c>
      <c r="CG28" s="7"/>
      <c r="CH28" s="7"/>
      <c r="CI28" s="7">
        <f>MIN(CI2:CI25)</f>
        <v>1</v>
      </c>
      <c r="CJ28" s="7">
        <f>MIN(CJ2:CJ25)</f>
        <v>6</v>
      </c>
      <c r="CK28" s="7"/>
      <c r="CL28" s="7"/>
      <c r="CM28" s="7">
        <f>MIN(CM2:CM25)</f>
        <v>1</v>
      </c>
      <c r="CN28" s="7">
        <f>MIN(CN2:CN25)</f>
        <v>27</v>
      </c>
      <c r="CO28" s="7"/>
      <c r="CP28" s="7"/>
      <c r="CQ28" s="7"/>
      <c r="CR28" s="7">
        <f>MIN(CR2:CR25)</f>
        <v>1</v>
      </c>
      <c r="CS28" s="7">
        <f>MIN(CS2:CS25)</f>
        <v>20</v>
      </c>
      <c r="CT28" s="7"/>
      <c r="CU28" s="7"/>
      <c r="CV28" s="7"/>
      <c r="CW28" s="7">
        <f>MIN(CW2:CW25)</f>
        <v>1</v>
      </c>
      <c r="CX28" s="7">
        <f>MIN(CX2:CX25)</f>
        <v>1</v>
      </c>
      <c r="CY28" s="7"/>
      <c r="CZ28" s="7"/>
      <c r="DA28" s="7"/>
      <c r="DB28" s="7">
        <f>MIN(DB2:DB25)</f>
        <v>2</v>
      </c>
      <c r="DC28" s="7">
        <f>MIN(DC2:DC25)</f>
        <v>30</v>
      </c>
      <c r="DD28" s="7"/>
      <c r="DE28" s="7"/>
      <c r="DF28" s="7"/>
      <c r="DG28" s="7"/>
      <c r="DH28" s="7"/>
      <c r="DI28" s="7"/>
      <c r="DJ28" s="7"/>
      <c r="DK28" s="7"/>
      <c r="DL28" s="7"/>
      <c r="DM28" s="7"/>
      <c r="DN28" s="7"/>
      <c r="DO28" s="7"/>
      <c r="DP28" s="7"/>
      <c r="DQ28" s="7"/>
      <c r="DR28" s="7"/>
      <c r="DS28" s="7"/>
      <c r="DT28" s="7"/>
      <c r="DU28" s="7"/>
      <c r="DV28" s="7">
        <f>MIN(DV2:DV25)</f>
        <v>50</v>
      </c>
      <c r="DW28" s="21"/>
    </row>
    <row r="29" spans="1:135" x14ac:dyDescent="0.25">
      <c r="A29" s="22" t="s">
        <v>458</v>
      </c>
      <c r="B29" s="8"/>
      <c r="C29" s="8">
        <f>LARGE(C2:C25,1)</f>
        <v>1432</v>
      </c>
      <c r="D29" s="8">
        <f>LARGE(D2:D25,1)</f>
        <v>19</v>
      </c>
      <c r="E29" s="48">
        <f>LARGE(E2:E25,1)</f>
        <v>200</v>
      </c>
      <c r="F29" s="8"/>
      <c r="G29" s="8">
        <f>LARGE(G2:G25,1)</f>
        <v>2</v>
      </c>
      <c r="H29" s="8">
        <f>LARGE(H2:H25,1)</f>
        <v>170</v>
      </c>
      <c r="I29" s="8"/>
      <c r="J29" s="8"/>
      <c r="K29" s="8"/>
      <c r="L29" s="8"/>
      <c r="M29" s="8">
        <f>LARGE(M2:M25,1)</f>
        <v>9</v>
      </c>
      <c r="N29" s="8">
        <f>LARGE(N2:N25,1)</f>
        <v>80</v>
      </c>
      <c r="O29" s="8"/>
      <c r="P29" s="8"/>
      <c r="Q29" s="8"/>
      <c r="R29" s="8"/>
      <c r="S29" s="8">
        <f>LARGE(S2:S25,1)</f>
        <v>2</v>
      </c>
      <c r="T29" s="8">
        <f>LARGE(T2:T25,1)</f>
        <v>155</v>
      </c>
      <c r="U29" s="8"/>
      <c r="V29" s="8"/>
      <c r="W29" s="8"/>
      <c r="X29" s="8"/>
      <c r="Y29" s="8">
        <f>LARGE(Y2:Y25,1)</f>
        <v>2</v>
      </c>
      <c r="Z29" s="8">
        <f>LARGE(Z2:Z25,1)</f>
        <v>17</v>
      </c>
      <c r="AA29" s="8"/>
      <c r="AB29" s="8"/>
      <c r="AC29" s="8"/>
      <c r="AD29" s="8"/>
      <c r="AE29" s="8">
        <f>LARGE(AE2:AE25,1)</f>
        <v>9</v>
      </c>
      <c r="AF29" s="8">
        <f>LARGE(AF2:AF25,1)</f>
        <v>125</v>
      </c>
      <c r="AG29" s="8"/>
      <c r="AH29" s="8"/>
      <c r="AI29" s="8"/>
      <c r="AJ29" s="8"/>
      <c r="AK29" s="8"/>
      <c r="AL29" s="8"/>
      <c r="AM29" s="8"/>
      <c r="AN29" s="8"/>
      <c r="AO29" s="8">
        <f>LARGE(AO2:AO25,1)</f>
        <v>18</v>
      </c>
      <c r="AP29" s="8">
        <f>LARGE(AP2:AP25,1)</f>
        <v>200</v>
      </c>
      <c r="AQ29" s="8"/>
      <c r="AR29" s="8"/>
      <c r="AS29" s="8"/>
      <c r="AT29" s="8"/>
      <c r="AU29" s="8"/>
      <c r="AV29" s="8"/>
      <c r="AW29" s="8"/>
      <c r="AX29" s="8"/>
      <c r="AY29" s="8"/>
      <c r="AZ29" s="8"/>
      <c r="BA29" s="8"/>
      <c r="BB29" s="8">
        <f>LARGE(BB2:BB25,1)</f>
        <v>3</v>
      </c>
      <c r="BC29" s="8">
        <f>LARGE(BC2:BC25,1)</f>
        <v>60</v>
      </c>
      <c r="BD29" s="8"/>
      <c r="BE29" s="8"/>
      <c r="BF29" s="8">
        <f>LARGE(BF2:BF25,1)</f>
        <v>3</v>
      </c>
      <c r="BG29" s="8">
        <f>LARGE(BG2:BG25,1)</f>
        <v>49</v>
      </c>
      <c r="BH29" s="8"/>
      <c r="BI29" s="8"/>
      <c r="BJ29" s="8">
        <f>LARGE(BJ2:BJ25,1)</f>
        <v>2</v>
      </c>
      <c r="BK29" s="8">
        <f>LARGE(BK2:BK25,1)</f>
        <v>138</v>
      </c>
      <c r="BL29" s="8"/>
      <c r="BM29" s="8"/>
      <c r="BN29" s="8">
        <f>LARGE(BN2:BN25,1)</f>
        <v>3</v>
      </c>
      <c r="BO29" s="8">
        <f>LARGE(BO2:BO25,1)</f>
        <v>30</v>
      </c>
      <c r="BP29" s="8"/>
      <c r="BQ29" s="8"/>
      <c r="BR29" s="8"/>
      <c r="BS29" s="8"/>
      <c r="BT29" s="8"/>
      <c r="BU29" s="8"/>
      <c r="BV29" s="8"/>
      <c r="BW29" s="8">
        <f>LARGE(BW2:BW25,1)</f>
        <v>2</v>
      </c>
      <c r="BX29" s="8">
        <f>LARGE(BX2:BX25,1)</f>
        <v>138</v>
      </c>
      <c r="BY29" s="8"/>
      <c r="BZ29" s="8"/>
      <c r="CA29" s="8">
        <f>LARGE(CA2:CA25,1)</f>
        <v>1</v>
      </c>
      <c r="CB29" s="8">
        <f>LARGE(CB2:CB25,1)</f>
        <v>85</v>
      </c>
      <c r="CC29" s="8"/>
      <c r="CD29" s="8"/>
      <c r="CE29" s="8">
        <f>LARGE(CE2:CE25,1)</f>
        <v>4</v>
      </c>
      <c r="CF29" s="8">
        <f>LARGE(CF2:CF25,1)</f>
        <v>222</v>
      </c>
      <c r="CG29" s="8"/>
      <c r="CH29" s="8"/>
      <c r="CI29" s="8">
        <f>LARGE(CI2:CI25,1)</f>
        <v>2</v>
      </c>
      <c r="CJ29" s="8">
        <f>LARGE(CJ2:CJ25,1)</f>
        <v>138</v>
      </c>
      <c r="CK29" s="8"/>
      <c r="CL29" s="8"/>
      <c r="CM29" s="8">
        <f>LARGE(CM2:CM25,1)</f>
        <v>1</v>
      </c>
      <c r="CN29" s="8">
        <f>LARGE(CN2:CN25,1)</f>
        <v>115</v>
      </c>
      <c r="CO29" s="8"/>
      <c r="CP29" s="8"/>
      <c r="CQ29" s="8"/>
      <c r="CR29" s="8">
        <f>LARGE(CR2:CR25,1)</f>
        <v>2</v>
      </c>
      <c r="CS29" s="8">
        <f>LARGE(CS2:CS25,1)</f>
        <v>150</v>
      </c>
      <c r="CT29" s="8"/>
      <c r="CU29" s="8"/>
      <c r="CV29" s="8"/>
      <c r="CW29" s="8">
        <f>LARGE(CW2:CW25,1)</f>
        <v>18</v>
      </c>
      <c r="CX29" s="8">
        <f>LARGE(CX2:CX25,1)</f>
        <v>38</v>
      </c>
      <c r="CY29" s="8"/>
      <c r="CZ29" s="8"/>
      <c r="DA29" s="8"/>
      <c r="DB29" s="8">
        <f>LARGE(DB2:DB25,1)</f>
        <v>2</v>
      </c>
      <c r="DC29" s="8">
        <f>LARGE(DC2:DC25,1)</f>
        <v>30</v>
      </c>
      <c r="DD29" s="8"/>
      <c r="DE29" s="8"/>
      <c r="DF29" s="8"/>
      <c r="DG29" s="8"/>
      <c r="DH29" s="8"/>
      <c r="DI29" s="8"/>
      <c r="DJ29" s="8"/>
      <c r="DK29" s="8"/>
      <c r="DL29" s="8"/>
      <c r="DM29" s="8"/>
      <c r="DN29" s="8"/>
      <c r="DO29" s="8"/>
      <c r="DP29" s="8"/>
      <c r="DQ29" s="8"/>
      <c r="DR29" s="8"/>
      <c r="DS29" s="8"/>
      <c r="DT29" s="8"/>
      <c r="DU29" s="8"/>
      <c r="DV29" s="8">
        <f>LARGE(DV2:DV25,1)</f>
        <v>100</v>
      </c>
      <c r="DW29" s="23"/>
    </row>
    <row r="30" spans="1:135" x14ac:dyDescent="0.25">
      <c r="A30" s="24" t="s">
        <v>459</v>
      </c>
      <c r="B30" s="9"/>
      <c r="C30" s="9"/>
      <c r="D30" s="9"/>
      <c r="E30" s="9"/>
      <c r="F30" s="9">
        <f>COUNTIF(F2:F25,"yes")</f>
        <v>4</v>
      </c>
      <c r="G30" s="9"/>
      <c r="H30" s="9"/>
      <c r="I30" s="9"/>
      <c r="J30" s="9"/>
      <c r="K30" s="9"/>
      <c r="L30" s="9">
        <f>COUNTIF(L2:L25,"yes")</f>
        <v>1</v>
      </c>
      <c r="M30" s="9"/>
      <c r="N30" s="9"/>
      <c r="O30" s="9"/>
      <c r="P30" s="9"/>
      <c r="Q30" s="9"/>
      <c r="R30" s="9">
        <f>COUNTIF(R2:R25,"yes")</f>
        <v>3</v>
      </c>
      <c r="S30" s="9"/>
      <c r="T30" s="9"/>
      <c r="U30" s="9"/>
      <c r="V30" s="9"/>
      <c r="W30" s="9"/>
      <c r="X30" s="9">
        <f>COUNTIF(X2:X25,"yes")</f>
        <v>2</v>
      </c>
      <c r="Y30" s="9"/>
      <c r="Z30" s="9"/>
      <c r="AA30" s="9"/>
      <c r="AB30" s="9"/>
      <c r="AC30" s="9"/>
      <c r="AD30" s="9">
        <f>COUNTIF(AD2:AD25,"yes")</f>
        <v>3</v>
      </c>
      <c r="AE30" s="9"/>
      <c r="AF30" s="9"/>
      <c r="AG30" s="9"/>
      <c r="AH30" s="9"/>
      <c r="AI30" s="9"/>
      <c r="AJ30" s="9"/>
      <c r="AK30" s="9"/>
      <c r="AL30" s="9"/>
      <c r="AM30" s="9"/>
      <c r="AN30" s="9">
        <f>COUNTIF(AN2:AN25,"yes")</f>
        <v>21</v>
      </c>
      <c r="AO30" s="9"/>
      <c r="AP30" s="9"/>
      <c r="AQ30" s="9"/>
      <c r="AR30" s="9"/>
      <c r="AS30" s="9"/>
      <c r="AT30" s="9"/>
      <c r="AU30" s="9"/>
      <c r="AV30" s="9"/>
      <c r="AW30" s="9"/>
      <c r="AX30" s="9"/>
      <c r="AY30" s="9"/>
      <c r="AZ30" s="9">
        <f>COUNTIF(AZ2:AZ25,"yes")</f>
        <v>19</v>
      </c>
      <c r="BA30" s="9">
        <f>COUNTIF(BA2:BA25,"yes")</f>
        <v>13</v>
      </c>
      <c r="BB30" s="9"/>
      <c r="BC30" s="9"/>
      <c r="BD30" s="9"/>
      <c r="BE30" s="9">
        <f>COUNTIF(BE2:BE25,"yes")</f>
        <v>3</v>
      </c>
      <c r="BF30" s="9"/>
      <c r="BG30" s="9"/>
      <c r="BH30" s="9"/>
      <c r="BI30" s="9">
        <f>COUNTIF(BI2:BI25,"yes")</f>
        <v>6</v>
      </c>
      <c r="BJ30" s="9"/>
      <c r="BK30" s="9"/>
      <c r="BL30" s="9"/>
      <c r="BM30" s="9">
        <f>COUNTIF(BM2:BM25,"yes")</f>
        <v>2</v>
      </c>
      <c r="BN30" s="9"/>
      <c r="BO30" s="9"/>
      <c r="BP30" s="9"/>
      <c r="BQ30" s="9">
        <f>COUNTIF(BQ2:BQ25,"yes")</f>
        <v>4</v>
      </c>
      <c r="BR30" s="9"/>
      <c r="BS30" s="9"/>
      <c r="BT30" s="9"/>
      <c r="BU30" s="9"/>
      <c r="BV30" s="9">
        <f>COUNTIF(BV2:BV25,"yes")</f>
        <v>12</v>
      </c>
      <c r="BW30" s="9"/>
      <c r="BX30" s="9"/>
      <c r="BY30" s="9"/>
      <c r="BZ30" s="9">
        <f>COUNTIF(BZ2:BZ25,"yes")</f>
        <v>1</v>
      </c>
      <c r="CA30" s="9"/>
      <c r="CB30" s="9"/>
      <c r="CC30" s="9"/>
      <c r="CD30" s="9">
        <f>COUNTIF(CD2:CD25,"yes")</f>
        <v>8</v>
      </c>
      <c r="CE30" s="9"/>
      <c r="CF30" s="9"/>
      <c r="CG30" s="9"/>
      <c r="CH30" s="9">
        <f>COUNTIF(CH2:CH25,"yes")</f>
        <v>6</v>
      </c>
      <c r="CI30" s="9"/>
      <c r="CJ30" s="9"/>
      <c r="CK30" s="9"/>
      <c r="CL30" s="9">
        <f>COUNTIF(CL2:CL25,"yes")</f>
        <v>2</v>
      </c>
      <c r="CM30" s="9"/>
      <c r="CN30" s="9"/>
      <c r="CO30" s="9"/>
      <c r="CP30" s="9">
        <f>COUNTIF(CP2:CP25,"yes")</f>
        <v>5</v>
      </c>
      <c r="CQ30" s="9"/>
      <c r="CR30" s="9"/>
      <c r="CS30" s="9"/>
      <c r="CT30" s="9"/>
      <c r="CU30" s="9">
        <f>COUNTIF(CU2:CU25,"yes")</f>
        <v>4</v>
      </c>
      <c r="CV30" s="9"/>
      <c r="CW30" s="9"/>
      <c r="CX30" s="9"/>
      <c r="CY30" s="9"/>
      <c r="CZ30" s="9">
        <f>COUNTIF(CZ2:CZ25,"yes")</f>
        <v>1</v>
      </c>
      <c r="DA30" s="9"/>
      <c r="DB30" s="9"/>
      <c r="DC30" s="9"/>
      <c r="DD30" s="9"/>
      <c r="DE30" s="9">
        <f>COUNTIF(DE2:DE25,"arrest*")</f>
        <v>24</v>
      </c>
      <c r="DF30" s="9">
        <f>COUNTIF(DF2:DF25,"Attending*")</f>
        <v>22</v>
      </c>
      <c r="DG30" s="9">
        <f>COUNTIF(DG2:DG25,"computing*")</f>
        <v>19</v>
      </c>
      <c r="DH30" s="9">
        <f>COUNTIF(DH2:DH25,"courthouse*")</f>
        <v>5</v>
      </c>
      <c r="DI30" s="9">
        <f>COUNTIF(DI2:DI25,"CRN*")</f>
        <v>10</v>
      </c>
      <c r="DJ30" s="9">
        <f>COUNTIF(DJ2:DJ25,"Departmental*")</f>
        <v>22</v>
      </c>
      <c r="DK30" s="9">
        <f>COUNTIF(DK2:DK25,"DNA*")</f>
        <v>21</v>
      </c>
      <c r="DL30" s="9">
        <f>COUNTIF(DL2:DL25,"Drug*")</f>
        <v>23</v>
      </c>
      <c r="DM30" s="9">
        <f>COUNTIF(DM2:DM25,"Duty*")</f>
        <v>16</v>
      </c>
      <c r="DN30" s="9">
        <f>COUNTIF(DN2:DN25,"Facilitating*")</f>
        <v>12</v>
      </c>
      <c r="DO30" s="9">
        <f>COUNTIF(DO2:DO25,"Intakes*")</f>
        <v>23</v>
      </c>
      <c r="DP30" s="9">
        <f>COUNTIF(DP2:DP25,"Office*")</f>
        <v>5</v>
      </c>
      <c r="DQ30" s="9">
        <f>COUNTIF(DQ2:DQ25,"Parole*")</f>
        <v>20</v>
      </c>
      <c r="DR30" s="9">
        <f>COUNTIF(DR2:DR25,"Sorna*")</f>
        <v>20</v>
      </c>
      <c r="DS30" s="9">
        <f>COUNTIF(DS2:DS25,"Transports*")</f>
        <v>17</v>
      </c>
      <c r="DT30" s="9">
        <f>COUNTIF(DT2:DT25,"Writing*")</f>
        <v>22</v>
      </c>
      <c r="DU30" s="9"/>
      <c r="DV30" s="9"/>
      <c r="DW30" s="25"/>
    </row>
    <row r="31" spans="1:135" x14ac:dyDescent="0.25">
      <c r="A31" s="26" t="s">
        <v>460</v>
      </c>
      <c r="B31" s="10"/>
      <c r="C31" s="10"/>
      <c r="D31" s="10"/>
      <c r="E31" s="10"/>
      <c r="F31" s="10">
        <f>COUNTIF(F2:F25,"no")</f>
        <v>20</v>
      </c>
      <c r="G31" s="10"/>
      <c r="H31" s="10"/>
      <c r="I31" s="10"/>
      <c r="J31" s="10"/>
      <c r="K31" s="10"/>
      <c r="L31" s="10">
        <f>COUNTIF(L2:L25,"no")</f>
        <v>23</v>
      </c>
      <c r="M31" s="10"/>
      <c r="N31" s="10"/>
      <c r="O31" s="10"/>
      <c r="P31" s="10"/>
      <c r="Q31" s="10"/>
      <c r="R31" s="10">
        <f>COUNTIF(R2:R25,"no")</f>
        <v>21</v>
      </c>
      <c r="S31" s="10"/>
      <c r="T31" s="10"/>
      <c r="U31" s="10"/>
      <c r="V31" s="10"/>
      <c r="W31" s="10"/>
      <c r="X31" s="10">
        <f>COUNTIF(X2:X25,"no")</f>
        <v>22</v>
      </c>
      <c r="Y31" s="10"/>
      <c r="Z31" s="10"/>
      <c r="AA31" s="10"/>
      <c r="AB31" s="10"/>
      <c r="AC31" s="10"/>
      <c r="AD31" s="10">
        <f>COUNTIF(AD2:AD25,"no")</f>
        <v>21</v>
      </c>
      <c r="AE31" s="10"/>
      <c r="AF31" s="10"/>
      <c r="AG31" s="10"/>
      <c r="AH31" s="10"/>
      <c r="AI31" s="10"/>
      <c r="AJ31" s="10"/>
      <c r="AK31" s="10"/>
      <c r="AL31" s="10"/>
      <c r="AM31" s="10"/>
      <c r="AN31" s="10">
        <f>COUNTIF(AN2:AN25,"no")</f>
        <v>3</v>
      </c>
      <c r="AO31" s="10"/>
      <c r="AP31" s="10"/>
      <c r="AQ31" s="10"/>
      <c r="AR31" s="10"/>
      <c r="AS31" s="10"/>
      <c r="AT31" s="10"/>
      <c r="AU31" s="10"/>
      <c r="AV31" s="10"/>
      <c r="AW31" s="10"/>
      <c r="AX31" s="10"/>
      <c r="AY31" s="10"/>
      <c r="AZ31" s="10">
        <f>COUNTIF(AZ2:AZ25,"no")</f>
        <v>5</v>
      </c>
      <c r="BA31" s="10">
        <f>COUNTIF(BA2:BA25,"no")</f>
        <v>6</v>
      </c>
      <c r="BB31" s="10"/>
      <c r="BC31" s="10"/>
      <c r="BD31" s="10"/>
      <c r="BE31" s="10">
        <f>COUNTIF(BE2:BE25,"no")</f>
        <v>16</v>
      </c>
      <c r="BF31" s="10"/>
      <c r="BG31" s="10"/>
      <c r="BH31" s="10"/>
      <c r="BI31" s="10">
        <f>COUNTIF(BI2:BI25,"no")</f>
        <v>13</v>
      </c>
      <c r="BJ31" s="10"/>
      <c r="BK31" s="10"/>
      <c r="BL31" s="10"/>
      <c r="BM31" s="10">
        <f>COUNTIF(BM2:BM25,"no")</f>
        <v>17</v>
      </c>
      <c r="BN31" s="10"/>
      <c r="BO31" s="10"/>
      <c r="BP31" s="10"/>
      <c r="BQ31" s="10">
        <f>COUNTIF(BQ2:BQ25,"no")</f>
        <v>15</v>
      </c>
      <c r="BR31" s="10"/>
      <c r="BS31" s="10"/>
      <c r="BT31" s="10"/>
      <c r="BU31" s="10"/>
      <c r="BV31" s="10">
        <f>COUNTIF(BV2:BV25,"no")</f>
        <v>12</v>
      </c>
      <c r="BW31" s="10"/>
      <c r="BX31" s="10"/>
      <c r="BY31" s="10"/>
      <c r="BZ31" s="10">
        <f>COUNTIF(BZ2:BZ25,"no")</f>
        <v>23</v>
      </c>
      <c r="CA31" s="10"/>
      <c r="CB31" s="10"/>
      <c r="CC31" s="10"/>
      <c r="CD31" s="10">
        <f>COUNTIF(CD2:CD25,"no")</f>
        <v>16</v>
      </c>
      <c r="CE31" s="10"/>
      <c r="CF31" s="10"/>
      <c r="CG31" s="10"/>
      <c r="CH31" s="10">
        <f>COUNTIF(CH2:CH25,"no")</f>
        <v>18</v>
      </c>
      <c r="CI31" s="10"/>
      <c r="CJ31" s="10"/>
      <c r="CK31" s="10"/>
      <c r="CL31" s="10">
        <f>COUNTIF(CL2:CL25,"no")</f>
        <v>22</v>
      </c>
      <c r="CM31" s="10"/>
      <c r="CN31" s="10"/>
      <c r="CO31" s="10"/>
      <c r="CP31" s="10">
        <f>COUNTIF(CP2:CP25,"no")</f>
        <v>19</v>
      </c>
      <c r="CQ31" s="10"/>
      <c r="CR31" s="10"/>
      <c r="CS31" s="10"/>
      <c r="CT31" s="10"/>
      <c r="CU31" s="10">
        <f>COUNTIF(CU2:CU25,"no")</f>
        <v>2</v>
      </c>
      <c r="CV31" s="10"/>
      <c r="CW31" s="10"/>
      <c r="CX31" s="10"/>
      <c r="CY31" s="10"/>
      <c r="CZ31" s="10">
        <f>COUNTIF(CZ2:CZ25,"no")</f>
        <v>3</v>
      </c>
      <c r="DA31" s="10"/>
      <c r="DB31" s="10"/>
      <c r="DC31" s="10"/>
      <c r="DD31" s="10"/>
      <c r="DE31" s="10">
        <v>65</v>
      </c>
      <c r="DF31" s="10">
        <v>65</v>
      </c>
      <c r="DG31" s="10">
        <v>65</v>
      </c>
      <c r="DH31" s="10">
        <v>65</v>
      </c>
      <c r="DI31" s="10">
        <v>65</v>
      </c>
      <c r="DJ31" s="10">
        <v>65</v>
      </c>
      <c r="DK31" s="10">
        <v>65</v>
      </c>
      <c r="DL31" s="10">
        <v>65</v>
      </c>
      <c r="DM31" s="10">
        <v>65</v>
      </c>
      <c r="DN31" s="10">
        <v>65</v>
      </c>
      <c r="DO31" s="10">
        <v>65</v>
      </c>
      <c r="DP31" s="10">
        <v>65</v>
      </c>
      <c r="DQ31" s="10">
        <v>65</v>
      </c>
      <c r="DR31" s="10">
        <v>65</v>
      </c>
      <c r="DS31" s="10">
        <v>65</v>
      </c>
      <c r="DT31" s="10">
        <v>65</v>
      </c>
      <c r="DU31" s="10"/>
      <c r="DV31" s="10"/>
      <c r="DW31" s="27"/>
    </row>
    <row r="32" spans="1:135" x14ac:dyDescent="0.25">
      <c r="A32" s="28" t="s">
        <v>473</v>
      </c>
      <c r="B32" s="11"/>
      <c r="C32" s="11"/>
      <c r="D32" s="11"/>
      <c r="E32" s="11"/>
      <c r="F32" s="11">
        <f>F30/(F30+F31)</f>
        <v>0.16666666666666666</v>
      </c>
      <c r="G32" s="11"/>
      <c r="H32" s="11"/>
      <c r="I32" s="11"/>
      <c r="J32" s="11"/>
      <c r="K32" s="11"/>
      <c r="L32" s="11">
        <f>L30/(L30+L31)</f>
        <v>4.1666666666666664E-2</v>
      </c>
      <c r="M32" s="11"/>
      <c r="N32" s="11"/>
      <c r="O32" s="11"/>
      <c r="P32" s="11"/>
      <c r="Q32" s="11"/>
      <c r="R32" s="11">
        <f>R30/(R30+R31)</f>
        <v>0.125</v>
      </c>
      <c r="S32" s="11"/>
      <c r="T32" s="11"/>
      <c r="U32" s="11"/>
      <c r="V32" s="11"/>
      <c r="W32" s="11"/>
      <c r="X32" s="11">
        <f>X30/(X30+X31)</f>
        <v>8.3333333333333329E-2</v>
      </c>
      <c r="Y32" s="11"/>
      <c r="Z32" s="11"/>
      <c r="AA32" s="11"/>
      <c r="AB32" s="11"/>
      <c r="AC32" s="11"/>
      <c r="AD32" s="11">
        <f>AD30/(AD30+AD31)</f>
        <v>0.125</v>
      </c>
      <c r="AE32" s="11"/>
      <c r="AF32" s="11"/>
      <c r="AG32" s="11"/>
      <c r="AH32" s="11"/>
      <c r="AI32" s="11"/>
      <c r="AJ32" s="11"/>
      <c r="AK32" s="11"/>
      <c r="AL32" s="11"/>
      <c r="AM32" s="11"/>
      <c r="AN32" s="11">
        <f>AN30/(AN30+AN31)</f>
        <v>0.875</v>
      </c>
      <c r="AO32" s="11"/>
      <c r="AP32" s="11"/>
      <c r="AQ32" s="11"/>
      <c r="AR32" s="11"/>
      <c r="AS32" s="11"/>
      <c r="AT32" s="11"/>
      <c r="AU32" s="11"/>
      <c r="AV32" s="11"/>
      <c r="AW32" s="11"/>
      <c r="AX32" s="11"/>
      <c r="AY32" s="11"/>
      <c r="AZ32" s="11">
        <f>AZ30/(AZ30+AZ31)</f>
        <v>0.79166666666666663</v>
      </c>
      <c r="BA32" s="11">
        <f>BA30/(BA30+BA31)</f>
        <v>0.68421052631578949</v>
      </c>
      <c r="BB32" s="11"/>
      <c r="BC32" s="11"/>
      <c r="BD32" s="11"/>
      <c r="BE32" s="11">
        <f>BE30/(BE30+BE31)</f>
        <v>0.15789473684210525</v>
      </c>
      <c r="BF32" s="11"/>
      <c r="BG32" s="11"/>
      <c r="BH32" s="11"/>
      <c r="BI32" s="11">
        <f>BI30/(BI30+BI31)</f>
        <v>0.31578947368421051</v>
      </c>
      <c r="BJ32" s="11"/>
      <c r="BK32" s="11"/>
      <c r="BL32" s="11"/>
      <c r="BM32" s="11">
        <f>BM30/(BM30+BM31)</f>
        <v>0.10526315789473684</v>
      </c>
      <c r="BN32" s="11"/>
      <c r="BO32" s="11"/>
      <c r="BP32" s="11"/>
      <c r="BQ32" s="11">
        <f>BQ30/(BQ30+BQ31)</f>
        <v>0.21052631578947367</v>
      </c>
      <c r="BR32" s="11"/>
      <c r="BS32" s="11"/>
      <c r="BT32" s="11"/>
      <c r="BU32" s="11"/>
      <c r="BV32" s="11">
        <f>BV30/(BV30+BV31)</f>
        <v>0.5</v>
      </c>
      <c r="BW32" s="11"/>
      <c r="BX32" s="11"/>
      <c r="BY32" s="11"/>
      <c r="BZ32" s="11">
        <f>BZ30/(BZ30+BZ31)</f>
        <v>4.1666666666666664E-2</v>
      </c>
      <c r="CA32" s="11"/>
      <c r="CB32" s="11"/>
      <c r="CC32" s="11"/>
      <c r="CD32" s="11">
        <f>CD30/(CD30+CD31)</f>
        <v>0.33333333333333331</v>
      </c>
      <c r="CE32" s="11"/>
      <c r="CF32" s="11"/>
      <c r="CG32" s="11"/>
      <c r="CH32" s="11">
        <f>CH30/(CH30+CH31)</f>
        <v>0.25</v>
      </c>
      <c r="CI32" s="11"/>
      <c r="CJ32" s="11"/>
      <c r="CK32" s="11"/>
      <c r="CL32" s="11">
        <f>CL30/(CL30+CL31)</f>
        <v>8.3333333333333329E-2</v>
      </c>
      <c r="CM32" s="11"/>
      <c r="CN32" s="11"/>
      <c r="CO32" s="11"/>
      <c r="CP32" s="11">
        <f>CP30/(CP30+CP31)</f>
        <v>0.20833333333333334</v>
      </c>
      <c r="CQ32" s="11"/>
      <c r="CR32" s="11"/>
      <c r="CS32" s="11"/>
      <c r="CT32" s="11"/>
      <c r="CU32" s="11">
        <f>CU30/(CU30+CU31)</f>
        <v>0.66666666666666663</v>
      </c>
      <c r="CV32" s="11"/>
      <c r="CW32" s="11"/>
      <c r="CX32" s="11"/>
      <c r="CY32" s="11"/>
      <c r="CZ32" s="11">
        <f>CZ30/(CZ30+CZ31)</f>
        <v>0.25</v>
      </c>
      <c r="DA32" s="11"/>
      <c r="DB32" s="11"/>
      <c r="DC32" s="11"/>
      <c r="DD32" s="11"/>
      <c r="DE32" s="11">
        <f t="shared" ref="DE32:DT32" si="3">DE30/(DE30+DE31)</f>
        <v>0.2696629213483146</v>
      </c>
      <c r="DF32" s="11">
        <f t="shared" si="3"/>
        <v>0.25287356321839083</v>
      </c>
      <c r="DG32" s="11">
        <f t="shared" si="3"/>
        <v>0.22619047619047619</v>
      </c>
      <c r="DH32" s="11">
        <f t="shared" si="3"/>
        <v>7.1428571428571425E-2</v>
      </c>
      <c r="DI32" s="11">
        <f t="shared" si="3"/>
        <v>0.13333333333333333</v>
      </c>
      <c r="DJ32" s="11">
        <f t="shared" si="3"/>
        <v>0.25287356321839083</v>
      </c>
      <c r="DK32" s="11">
        <f t="shared" si="3"/>
        <v>0.2441860465116279</v>
      </c>
      <c r="DL32" s="11">
        <f t="shared" si="3"/>
        <v>0.26136363636363635</v>
      </c>
      <c r="DM32" s="11">
        <f t="shared" si="3"/>
        <v>0.19753086419753085</v>
      </c>
      <c r="DN32" s="11">
        <f t="shared" si="3"/>
        <v>0.15584415584415584</v>
      </c>
      <c r="DO32" s="11">
        <f t="shared" si="3"/>
        <v>0.26136363636363635</v>
      </c>
      <c r="DP32" s="11">
        <f t="shared" si="3"/>
        <v>7.1428571428571425E-2</v>
      </c>
      <c r="DQ32" s="11">
        <f t="shared" si="3"/>
        <v>0.23529411764705882</v>
      </c>
      <c r="DR32" s="11">
        <f t="shared" si="3"/>
        <v>0.23529411764705882</v>
      </c>
      <c r="DS32" s="11">
        <f t="shared" si="3"/>
        <v>0.2073170731707317</v>
      </c>
      <c r="DT32" s="11">
        <f t="shared" si="3"/>
        <v>0.25287356321839083</v>
      </c>
      <c r="DU32" s="11"/>
      <c r="DV32" s="11"/>
      <c r="DW32" s="29"/>
    </row>
    <row r="33" spans="1:127" ht="30" x14ac:dyDescent="0.25">
      <c r="A33" s="38" t="s">
        <v>472</v>
      </c>
      <c r="B33" s="36"/>
      <c r="C33" s="36"/>
      <c r="D33" s="36"/>
      <c r="E33" s="36"/>
      <c r="F33" s="36"/>
      <c r="G33" s="36"/>
      <c r="H33" s="12">
        <f>COUNTIF(H2:H25,"&lt;1000")</f>
        <v>6</v>
      </c>
      <c r="I33" s="36"/>
      <c r="J33" s="36"/>
      <c r="K33" s="36"/>
      <c r="L33" s="36"/>
      <c r="M33" s="36"/>
      <c r="N33" s="13">
        <f>COUNTIF(N2:N25,"&lt;50")</f>
        <v>0</v>
      </c>
      <c r="O33" s="36"/>
      <c r="P33" s="36"/>
      <c r="Q33" s="36"/>
      <c r="R33" s="36"/>
      <c r="S33" s="36"/>
      <c r="T33" s="36">
        <f>COUNTIF(T2:T25,"&lt;50")</f>
        <v>2</v>
      </c>
      <c r="U33" s="36"/>
      <c r="V33" s="36"/>
      <c r="W33" s="36"/>
      <c r="X33" s="36"/>
      <c r="Y33" s="36"/>
      <c r="Z33" s="36">
        <f>COUNTIF(Z2:Z25,"&lt;20")</f>
        <v>2</v>
      </c>
      <c r="AA33" s="36"/>
      <c r="AB33" s="36"/>
      <c r="AC33" s="36"/>
      <c r="AD33" s="36"/>
      <c r="AE33" s="36"/>
      <c r="AF33" s="36">
        <f>COUNTIF(AF2:AF25,"&lt;50")</f>
        <v>0</v>
      </c>
      <c r="AG33" s="36"/>
      <c r="AH33" s="36"/>
      <c r="AI33" s="36"/>
      <c r="AJ33" s="36"/>
      <c r="AK33" s="36"/>
      <c r="AL33" s="36"/>
      <c r="AM33" s="36"/>
      <c r="AN33" s="36"/>
      <c r="AO33" s="36"/>
      <c r="AP33" s="36">
        <f>COUNTIF(AP2:AP25,"&lt;50")</f>
        <v>3</v>
      </c>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9"/>
    </row>
    <row r="34" spans="1:127" x14ac:dyDescent="0.25">
      <c r="A34" s="38" t="s">
        <v>475</v>
      </c>
      <c r="B34" s="36"/>
      <c r="C34" s="36"/>
      <c r="D34" s="36"/>
      <c r="E34" s="36"/>
      <c r="F34" s="36"/>
      <c r="G34" s="36"/>
      <c r="H34" s="12">
        <f>COUNTA(A2:A25)</f>
        <v>24</v>
      </c>
      <c r="I34" s="36"/>
      <c r="J34" s="36"/>
      <c r="K34" s="36"/>
      <c r="L34" s="36"/>
      <c r="M34" s="36"/>
      <c r="N34" s="13">
        <f>COUNTA(A2:A25)</f>
        <v>24</v>
      </c>
      <c r="O34" s="36"/>
      <c r="P34" s="36"/>
      <c r="Q34" s="36"/>
      <c r="R34" s="36"/>
      <c r="S34" s="36"/>
      <c r="T34" s="36">
        <f>COUNTA(A2:A25)</f>
        <v>24</v>
      </c>
      <c r="U34" s="36"/>
      <c r="V34" s="36"/>
      <c r="W34" s="36"/>
      <c r="X34" s="36"/>
      <c r="Y34" s="36"/>
      <c r="Z34" s="36">
        <f>COUNTA(A2:A25)</f>
        <v>24</v>
      </c>
      <c r="AA34" s="36"/>
      <c r="AB34" s="36"/>
      <c r="AC34" s="36"/>
      <c r="AD34" s="36"/>
      <c r="AE34" s="36"/>
      <c r="AF34" s="36">
        <f>COUNTA(A2:A25)</f>
        <v>24</v>
      </c>
      <c r="AG34" s="36"/>
      <c r="AH34" s="36"/>
      <c r="AI34" s="36"/>
      <c r="AJ34" s="36"/>
      <c r="AK34" s="36"/>
      <c r="AL34" s="36"/>
      <c r="AM34" s="36"/>
      <c r="AN34" s="36"/>
      <c r="AO34" s="36"/>
      <c r="AP34" s="36">
        <f>COUNTA(A2:A25)</f>
        <v>24</v>
      </c>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9"/>
    </row>
    <row r="35" spans="1:127" ht="45.75" thickBot="1" x14ac:dyDescent="0.3">
      <c r="A35" s="40" t="s">
        <v>474</v>
      </c>
      <c r="B35" s="37"/>
      <c r="C35" s="37"/>
      <c r="D35" s="37"/>
      <c r="E35" s="37"/>
      <c r="F35" s="37"/>
      <c r="G35" s="37"/>
      <c r="H35" s="37">
        <f>H33/H34</f>
        <v>0.25</v>
      </c>
      <c r="I35" s="37"/>
      <c r="J35" s="37"/>
      <c r="K35" s="37"/>
      <c r="L35" s="37"/>
      <c r="M35" s="37"/>
      <c r="N35" s="37">
        <f>N33/N34</f>
        <v>0</v>
      </c>
      <c r="O35" s="37"/>
      <c r="P35" s="37"/>
      <c r="Q35" s="37"/>
      <c r="R35" s="37"/>
      <c r="S35" s="37"/>
      <c r="T35" s="37">
        <f>T33/T34</f>
        <v>8.3333333333333329E-2</v>
      </c>
      <c r="U35" s="37"/>
      <c r="V35" s="37"/>
      <c r="W35" s="37"/>
      <c r="X35" s="37"/>
      <c r="Y35" s="37"/>
      <c r="Z35" s="37">
        <f>Z33/Z34</f>
        <v>8.3333333333333329E-2</v>
      </c>
      <c r="AA35" s="37"/>
      <c r="AB35" s="37"/>
      <c r="AC35" s="37"/>
      <c r="AD35" s="37"/>
      <c r="AE35" s="37"/>
      <c r="AF35" s="37">
        <f>AF33/AF34</f>
        <v>0</v>
      </c>
      <c r="AG35" s="37"/>
      <c r="AH35" s="37"/>
      <c r="AI35" s="37"/>
      <c r="AJ35" s="37"/>
      <c r="AK35" s="37"/>
      <c r="AL35" s="37"/>
      <c r="AM35" s="37"/>
      <c r="AN35" s="37"/>
      <c r="AO35" s="37"/>
      <c r="AP35" s="37">
        <f>AP33/AP34</f>
        <v>0.125</v>
      </c>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41"/>
    </row>
    <row r="36" spans="1:127" x14ac:dyDescent="0.25">
      <c r="A36" t="s">
        <v>486</v>
      </c>
      <c r="E36" s="50">
        <f>MEDIAN(E2:E25)</f>
        <v>77.261904761904759</v>
      </c>
    </row>
  </sheetData>
  <sheetProtection algorithmName="SHA-512" hashValue="ucjSL1xTvnz2okmOLpLnc0MQsaJu26oJryTfAh839rt7Ui8ETkWQ36F9vxwmmffgMZsJdP2o1uZbQFf0Ik624w==" saltValue="AhQ1ecrxqZq0yAkSRQ2+Dw==" spinCount="100000" sheet="1" objects="1" scenarios="1"/>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87DE-C4A3-45E4-AA7A-80DC4911ABCD}">
  <dimension ref="A1:EE16"/>
  <sheetViews>
    <sheetView workbookViewId="0">
      <pane xSplit="1" ySplit="1" topLeftCell="AY5" activePane="bottomRight" state="frozen"/>
      <selection activeCell="J1" sqref="J1:N1048576"/>
      <selection pane="topRight" activeCell="J1" sqref="J1:N1048576"/>
      <selection pane="bottomLeft" activeCell="J1" sqref="J1:N1048576"/>
      <selection pane="bottomRight" activeCell="J1" sqref="J1:N1048576"/>
    </sheetView>
  </sheetViews>
  <sheetFormatPr defaultColWidth="8.7109375" defaultRowHeight="15" x14ac:dyDescent="0.25"/>
  <cols>
    <col min="1" max="1" width="17.140625" bestFit="1" customWidth="1"/>
    <col min="2" max="2" width="7.140625" customWidth="1"/>
    <col min="3" max="3" width="25.7109375" customWidth="1"/>
    <col min="4" max="5" width="26.140625" customWidth="1"/>
    <col min="6" max="6" width="25.7109375" customWidth="1"/>
    <col min="7" max="7" width="26.140625" customWidth="1"/>
    <col min="8" max="8" width="25.7109375" customWidth="1"/>
    <col min="9" max="9" width="26.140625" customWidth="1"/>
    <col min="10" max="10" width="38.7109375" customWidth="1"/>
    <col min="11" max="11" width="33.7109375" customWidth="1"/>
    <col min="12" max="12" width="26.140625" customWidth="1"/>
    <col min="13" max="13" width="26.28515625" customWidth="1"/>
    <col min="14" max="14" width="26.140625" customWidth="1"/>
    <col min="15" max="15" width="26" customWidth="1"/>
    <col min="16" max="16" width="25.7109375" customWidth="1"/>
    <col min="17" max="17" width="41.7109375" customWidth="1"/>
    <col min="18" max="19" width="26.140625" customWidth="1"/>
    <col min="20" max="20" width="25.7109375" customWidth="1"/>
    <col min="21" max="21" width="24.7109375" customWidth="1"/>
    <col min="22" max="22" width="26.140625" customWidth="1"/>
    <col min="23" max="23" width="89.7109375" customWidth="1"/>
    <col min="24" max="24" width="26.7109375" customWidth="1"/>
    <col min="25" max="26" width="26.42578125" customWidth="1"/>
    <col min="27" max="27" width="25.42578125" customWidth="1"/>
    <col min="28" max="29" width="26.140625" customWidth="1"/>
    <col min="30" max="30" width="25.7109375" customWidth="1"/>
    <col min="31" max="31" width="26.140625" customWidth="1"/>
    <col min="32" max="32" width="35.140625" customWidth="1"/>
    <col min="33" max="33" width="29.42578125" customWidth="1"/>
    <col min="34" max="34" width="26.42578125" customWidth="1"/>
    <col min="35" max="35" width="25.7109375" customWidth="1"/>
    <col min="36" max="36" width="26.140625" customWidth="1"/>
    <col min="37" max="37" width="28.140625" customWidth="1"/>
    <col min="38" max="38" width="27.42578125" customWidth="1"/>
    <col min="39" max="39" width="72.7109375" customWidth="1"/>
    <col min="40" max="40" width="26" customWidth="1"/>
    <col min="41" max="41" width="34.7109375" customWidth="1"/>
    <col min="42" max="43" width="26.140625" customWidth="1"/>
    <col min="44" max="44" width="50.28515625" customWidth="1"/>
    <col min="45" max="45" width="30" customWidth="1"/>
    <col min="46" max="46" width="48.28515625" customWidth="1"/>
    <col min="47" max="47" width="26.140625" customWidth="1"/>
    <col min="48" max="48" width="47.7109375" customWidth="1"/>
    <col min="49" max="49" width="30.140625" customWidth="1"/>
    <col min="50" max="50" width="60.140625" customWidth="1"/>
    <col min="51" max="51" width="102.7109375" customWidth="1"/>
    <col min="52" max="52" width="26" customWidth="1"/>
    <col min="53" max="53" width="25.7109375" customWidth="1"/>
    <col min="54" max="54" width="26.7109375" customWidth="1"/>
    <col min="55" max="55" width="26" customWidth="1"/>
    <col min="56" max="56" width="53.42578125" customWidth="1"/>
    <col min="57" max="58" width="25.7109375" customWidth="1"/>
    <col min="59" max="59" width="26.42578125" customWidth="1"/>
    <col min="60" max="60" width="42.7109375" customWidth="1"/>
    <col min="61" max="61" width="26.140625" customWidth="1"/>
    <col min="62" max="62" width="26.42578125" customWidth="1"/>
    <col min="63" max="63" width="26.140625" customWidth="1"/>
    <col min="64" max="64" width="37.7109375" customWidth="1"/>
    <col min="65" max="65" width="26" customWidth="1"/>
    <col min="66" max="66" width="34.7109375" customWidth="1"/>
    <col min="67" max="67" width="26.42578125" customWidth="1"/>
    <col min="68" max="68" width="36.7109375" customWidth="1"/>
    <col min="69" max="69" width="26.140625" customWidth="1"/>
    <col min="70" max="70" width="31.140625" customWidth="1"/>
    <col min="71" max="71" width="26.28515625" customWidth="1"/>
    <col min="72" max="72" width="26.7109375" customWidth="1"/>
    <col min="73" max="73" width="26.42578125" customWidth="1"/>
    <col min="74" max="75" width="26" customWidth="1"/>
    <col min="76" max="76" width="26.140625" customWidth="1"/>
    <col min="77" max="77" width="36.28515625" customWidth="1"/>
    <col min="78" max="78" width="26.28515625" customWidth="1"/>
    <col min="79" max="79" width="26.42578125" customWidth="1"/>
    <col min="80" max="80" width="30.140625" customWidth="1"/>
    <col min="81" max="81" width="26.7109375" customWidth="1"/>
    <col min="82" max="82" width="26.42578125" customWidth="1"/>
    <col min="83" max="83" width="34.7109375" customWidth="1"/>
    <col min="84" max="84" width="33.7109375" customWidth="1"/>
    <col min="85" max="85" width="52.140625" customWidth="1"/>
    <col min="86" max="86" width="26.7109375" customWidth="1"/>
    <col min="87" max="87" width="27.140625" customWidth="1"/>
    <col min="88" max="88" width="25.7109375" customWidth="1"/>
    <col min="89" max="89" width="48.7109375" customWidth="1"/>
    <col min="90" max="90" width="29.42578125" customWidth="1"/>
    <col min="91" max="91" width="25.7109375" customWidth="1"/>
    <col min="92" max="92" width="26.7109375" customWidth="1"/>
    <col min="93" max="93" width="39.7109375" customWidth="1"/>
    <col min="94" max="94" width="25.7109375" customWidth="1"/>
    <col min="95" max="95" width="25.42578125" customWidth="1"/>
    <col min="96" max="96" width="26" customWidth="1"/>
    <col min="97" max="97" width="26.28515625" customWidth="1"/>
    <col min="98" max="98" width="32.7109375" customWidth="1"/>
    <col min="99" max="99" width="25.7109375" customWidth="1"/>
    <col min="100" max="100" width="33.42578125" customWidth="1"/>
    <col min="101" max="102" width="26.42578125" customWidth="1"/>
    <col min="103" max="103" width="54.7109375" customWidth="1"/>
    <col min="104" max="106" width="26.140625" customWidth="1"/>
    <col min="107" max="107" width="25.7109375" customWidth="1"/>
    <col min="108" max="108" width="35" customWidth="1"/>
    <col min="109" max="109" width="29.140625" customWidth="1"/>
    <col min="110" max="110" width="26.42578125" customWidth="1"/>
    <col min="111" max="111" width="32.140625" customWidth="1"/>
    <col min="112" max="112" width="26.28515625" customWidth="1"/>
    <col min="113" max="113" width="26.42578125" customWidth="1"/>
    <col min="114" max="114" width="26.140625" customWidth="1"/>
    <col min="115" max="115" width="25.7109375" customWidth="1"/>
    <col min="116" max="116" width="26.140625" customWidth="1"/>
    <col min="117" max="117" width="25.7109375" customWidth="1"/>
    <col min="118" max="118" width="26.7109375" customWidth="1"/>
    <col min="119" max="119" width="26.28515625" customWidth="1"/>
    <col min="120" max="120" width="27" customWidth="1"/>
    <col min="121" max="121" width="26.7109375" customWidth="1"/>
    <col min="122" max="124" width="26.140625" customWidth="1"/>
    <col min="125" max="125" width="52.7109375" customWidth="1"/>
    <col min="126" max="126" width="33.28515625" customWidth="1"/>
    <col min="127" max="127" width="166.140625" customWidth="1"/>
  </cols>
  <sheetData>
    <row r="1" spans="1:135" s="1" customFormat="1" ht="165.75" thickBot="1" x14ac:dyDescent="0.3">
      <c r="A1" s="32" t="s">
        <v>0</v>
      </c>
      <c r="B1" s="30" t="s">
        <v>455</v>
      </c>
      <c r="C1" s="30" t="s">
        <v>1</v>
      </c>
      <c r="D1" s="30" t="s">
        <v>2</v>
      </c>
      <c r="E1" s="30" t="s">
        <v>484</v>
      </c>
      <c r="F1" s="30" t="s">
        <v>3</v>
      </c>
      <c r="G1" s="30" t="s">
        <v>4</v>
      </c>
      <c r="H1" s="30" t="s">
        <v>5</v>
      </c>
      <c r="I1" s="30" t="s">
        <v>6</v>
      </c>
      <c r="J1" s="30"/>
      <c r="K1" s="30" t="s">
        <v>7</v>
      </c>
      <c r="L1" s="30" t="s">
        <v>8</v>
      </c>
      <c r="M1" s="30" t="s">
        <v>9</v>
      </c>
      <c r="N1" s="30" t="s">
        <v>10</v>
      </c>
      <c r="O1" s="30" t="s">
        <v>11</v>
      </c>
      <c r="P1" s="30"/>
      <c r="Q1" s="30" t="s">
        <v>12</v>
      </c>
      <c r="R1" s="30" t="s">
        <v>13</v>
      </c>
      <c r="S1" s="30" t="s">
        <v>14</v>
      </c>
      <c r="T1" s="30" t="s">
        <v>15</v>
      </c>
      <c r="U1" s="30" t="s">
        <v>16</v>
      </c>
      <c r="V1" s="30"/>
      <c r="W1" s="30" t="s">
        <v>17</v>
      </c>
      <c r="X1" s="30" t="s">
        <v>18</v>
      </c>
      <c r="Y1" s="30" t="s">
        <v>19</v>
      </c>
      <c r="Z1" s="30" t="s">
        <v>20</v>
      </c>
      <c r="AA1" s="30" t="s">
        <v>21</v>
      </c>
      <c r="AB1" s="30"/>
      <c r="AC1" s="30" t="s">
        <v>22</v>
      </c>
      <c r="AD1" s="30" t="s">
        <v>23</v>
      </c>
      <c r="AE1" s="30" t="s">
        <v>24</v>
      </c>
      <c r="AF1" s="30" t="s">
        <v>25</v>
      </c>
      <c r="AG1" s="30" t="s">
        <v>26</v>
      </c>
      <c r="AH1" s="30"/>
      <c r="AI1" s="30" t="s">
        <v>27</v>
      </c>
      <c r="AJ1" s="30"/>
      <c r="AK1" s="30" t="s">
        <v>28</v>
      </c>
      <c r="AL1" s="30"/>
      <c r="AM1" s="30" t="s">
        <v>29</v>
      </c>
      <c r="AN1" s="30" t="s">
        <v>30</v>
      </c>
      <c r="AO1" s="30" t="s">
        <v>31</v>
      </c>
      <c r="AP1" s="30" t="s">
        <v>32</v>
      </c>
      <c r="AQ1" s="30" t="s">
        <v>33</v>
      </c>
      <c r="AR1" s="30"/>
      <c r="AS1" s="30" t="s">
        <v>34</v>
      </c>
      <c r="AT1" s="30"/>
      <c r="AU1" s="30" t="s">
        <v>35</v>
      </c>
      <c r="AV1" s="30"/>
      <c r="AW1" s="30" t="s">
        <v>36</v>
      </c>
      <c r="AX1" s="30"/>
      <c r="AY1" s="30" t="s">
        <v>37</v>
      </c>
      <c r="AZ1" s="30" t="s">
        <v>38</v>
      </c>
      <c r="BA1" s="30" t="s">
        <v>39</v>
      </c>
      <c r="BB1" s="30" t="s">
        <v>40</v>
      </c>
      <c r="BC1" s="30" t="s">
        <v>41</v>
      </c>
      <c r="BD1" s="30" t="s">
        <v>42</v>
      </c>
      <c r="BE1" s="30" t="s">
        <v>43</v>
      </c>
      <c r="BF1" s="30" t="s">
        <v>44</v>
      </c>
      <c r="BG1" s="30" t="s">
        <v>45</v>
      </c>
      <c r="BH1" s="30" t="s">
        <v>42</v>
      </c>
      <c r="BI1" s="30" t="s">
        <v>46</v>
      </c>
      <c r="BJ1" s="30" t="s">
        <v>47</v>
      </c>
      <c r="BK1" s="30" t="s">
        <v>48</v>
      </c>
      <c r="BL1" s="30" t="s">
        <v>49</v>
      </c>
      <c r="BM1" s="30" t="s">
        <v>50</v>
      </c>
      <c r="BN1" s="30" t="s">
        <v>51</v>
      </c>
      <c r="BO1" s="30" t="s">
        <v>52</v>
      </c>
      <c r="BP1" s="30" t="s">
        <v>42</v>
      </c>
      <c r="BQ1" s="30" t="s">
        <v>53</v>
      </c>
      <c r="BR1" s="30" t="s">
        <v>54</v>
      </c>
      <c r="BS1" s="30" t="s">
        <v>55</v>
      </c>
      <c r="BT1" s="30" t="s">
        <v>56</v>
      </c>
      <c r="BU1" s="30" t="s">
        <v>57</v>
      </c>
      <c r="BV1" s="30" t="s">
        <v>58</v>
      </c>
      <c r="BW1" s="30" t="s">
        <v>59</v>
      </c>
      <c r="BX1" s="30" t="s">
        <v>60</v>
      </c>
      <c r="BY1" s="30" t="s">
        <v>61</v>
      </c>
      <c r="BZ1" s="30" t="s">
        <v>62</v>
      </c>
      <c r="CA1" s="30" t="s">
        <v>63</v>
      </c>
      <c r="CB1" s="30" t="s">
        <v>64</v>
      </c>
      <c r="CC1" s="30" t="s">
        <v>65</v>
      </c>
      <c r="CD1" s="30" t="s">
        <v>66</v>
      </c>
      <c r="CE1" s="30" t="s">
        <v>67</v>
      </c>
      <c r="CF1" s="30" t="s">
        <v>68</v>
      </c>
      <c r="CG1" s="30" t="s">
        <v>69</v>
      </c>
      <c r="CH1" s="30" t="s">
        <v>70</v>
      </c>
      <c r="CI1" s="30" t="s">
        <v>71</v>
      </c>
      <c r="CJ1" s="30" t="s">
        <v>72</v>
      </c>
      <c r="CK1" s="30" t="s">
        <v>73</v>
      </c>
      <c r="CL1" s="30" t="s">
        <v>74</v>
      </c>
      <c r="CM1" s="30" t="s">
        <v>75</v>
      </c>
      <c r="CN1" s="30" t="s">
        <v>76</v>
      </c>
      <c r="CO1" s="30" t="s">
        <v>77</v>
      </c>
      <c r="CP1" s="30" t="s">
        <v>78</v>
      </c>
      <c r="CQ1" s="30" t="s">
        <v>79</v>
      </c>
      <c r="CR1" s="30" t="s">
        <v>80</v>
      </c>
      <c r="CS1" s="30" t="s">
        <v>81</v>
      </c>
      <c r="CT1" s="30" t="s">
        <v>82</v>
      </c>
      <c r="CU1" s="30" t="s">
        <v>83</v>
      </c>
      <c r="CV1" s="30" t="s">
        <v>84</v>
      </c>
      <c r="CW1" s="30" t="s">
        <v>85</v>
      </c>
      <c r="CX1" s="30" t="s">
        <v>86</v>
      </c>
      <c r="CY1" s="30" t="s">
        <v>87</v>
      </c>
      <c r="CZ1" s="30" t="s">
        <v>88</v>
      </c>
      <c r="DA1" s="30" t="s">
        <v>89</v>
      </c>
      <c r="DB1" s="30" t="s">
        <v>90</v>
      </c>
      <c r="DC1" s="30" t="s">
        <v>91</v>
      </c>
      <c r="DD1" s="30" t="s">
        <v>92</v>
      </c>
      <c r="DE1" s="30" t="s">
        <v>93</v>
      </c>
      <c r="DF1" s="3" t="s">
        <v>98</v>
      </c>
      <c r="DG1" s="30" t="s">
        <v>99</v>
      </c>
      <c r="DH1" s="30" t="s">
        <v>100</v>
      </c>
      <c r="DI1" s="30" t="s">
        <v>101</v>
      </c>
      <c r="DJ1" s="30" t="s">
        <v>102</v>
      </c>
      <c r="DK1" s="30" t="s">
        <v>103</v>
      </c>
      <c r="DL1" s="30" t="s">
        <v>104</v>
      </c>
      <c r="DM1" s="30" t="s">
        <v>105</v>
      </c>
      <c r="DN1" s="30" t="s">
        <v>106</v>
      </c>
      <c r="DO1" s="30" t="s">
        <v>107</v>
      </c>
      <c r="DP1" s="30" t="s">
        <v>108</v>
      </c>
      <c r="DQ1" s="30" t="s">
        <v>109</v>
      </c>
      <c r="DR1" s="30" t="s">
        <v>110</v>
      </c>
      <c r="DS1" s="30" t="s">
        <v>111</v>
      </c>
      <c r="DT1" s="30" t="s">
        <v>112</v>
      </c>
      <c r="DU1" s="30" t="s">
        <v>477</v>
      </c>
      <c r="DV1" s="30" t="s">
        <v>94</v>
      </c>
      <c r="DW1" s="31" t="s">
        <v>95</v>
      </c>
      <c r="DX1" s="30" t="s">
        <v>563</v>
      </c>
      <c r="DY1" s="71" t="s">
        <v>565</v>
      </c>
      <c r="DZ1" s="71" t="s">
        <v>564</v>
      </c>
      <c r="EA1" s="91" t="s">
        <v>635</v>
      </c>
      <c r="EB1" s="91" t="s">
        <v>577</v>
      </c>
      <c r="EC1" s="92" t="s">
        <v>579</v>
      </c>
      <c r="ED1" s="92" t="s">
        <v>585</v>
      </c>
      <c r="EE1" s="92" t="s">
        <v>590</v>
      </c>
    </row>
    <row r="2" spans="1:135" ht="105" x14ac:dyDescent="0.25">
      <c r="A2" s="34" t="s">
        <v>205</v>
      </c>
      <c r="B2" s="2">
        <v>7</v>
      </c>
      <c r="C2" s="2">
        <v>395</v>
      </c>
      <c r="D2" s="2">
        <v>6</v>
      </c>
      <c r="E2" s="45">
        <f t="shared" ref="E2:E5" si="0">C2/D2</f>
        <v>65.833333333333329</v>
      </c>
      <c r="F2" s="2" t="s">
        <v>114</v>
      </c>
      <c r="G2" s="2"/>
      <c r="H2" s="2"/>
      <c r="I2" s="2"/>
      <c r="J2" s="2"/>
      <c r="K2" s="2"/>
      <c r="L2" s="2" t="s">
        <v>114</v>
      </c>
      <c r="M2" s="2"/>
      <c r="N2" s="2"/>
      <c r="O2" s="2"/>
      <c r="P2" s="2"/>
      <c r="Q2" s="2"/>
      <c r="R2" s="2" t="s">
        <v>114</v>
      </c>
      <c r="S2" s="2"/>
      <c r="T2" s="2"/>
      <c r="U2" s="2"/>
      <c r="V2" s="2"/>
      <c r="W2" s="2"/>
      <c r="X2" s="2" t="s">
        <v>114</v>
      </c>
      <c r="Y2" s="2"/>
      <c r="Z2" s="2"/>
      <c r="AA2" s="2"/>
      <c r="AB2" s="2"/>
      <c r="AC2" s="2"/>
      <c r="AD2" s="2" t="s">
        <v>114</v>
      </c>
      <c r="AE2" s="2"/>
      <c r="AF2" s="2"/>
      <c r="AG2" s="2"/>
      <c r="AH2" s="2"/>
      <c r="AI2" s="2"/>
      <c r="AJ2" s="2"/>
      <c r="AK2" s="2"/>
      <c r="AL2" s="2"/>
      <c r="AM2" s="2"/>
      <c r="AN2" s="2" t="s">
        <v>115</v>
      </c>
      <c r="AO2" s="2">
        <v>6</v>
      </c>
      <c r="AP2" s="2">
        <v>87</v>
      </c>
      <c r="AQ2" s="2" t="s">
        <v>180</v>
      </c>
      <c r="AR2" s="2"/>
      <c r="AS2" s="2" t="s">
        <v>117</v>
      </c>
      <c r="AT2" s="2"/>
      <c r="AU2" s="2" t="s">
        <v>136</v>
      </c>
      <c r="AV2" s="2"/>
      <c r="AW2" s="2" t="s">
        <v>136</v>
      </c>
      <c r="AX2" s="2"/>
      <c r="AY2" s="2"/>
      <c r="AZ2" s="2" t="s">
        <v>114</v>
      </c>
      <c r="BA2" s="2"/>
      <c r="BB2" s="2"/>
      <c r="BC2" s="2"/>
      <c r="BD2" s="2"/>
      <c r="BE2" s="2"/>
      <c r="BF2" s="2"/>
      <c r="BG2" s="2"/>
      <c r="BH2" s="2"/>
      <c r="BI2" s="2"/>
      <c r="BJ2" s="2"/>
      <c r="BK2" s="2"/>
      <c r="BL2" s="2"/>
      <c r="BM2" s="2"/>
      <c r="BN2" s="2"/>
      <c r="BO2" s="2"/>
      <c r="BP2" s="2"/>
      <c r="BQ2" s="2"/>
      <c r="BR2" s="2"/>
      <c r="BS2" s="2"/>
      <c r="BT2" s="2"/>
      <c r="BU2" s="2"/>
      <c r="BV2" s="2" t="s">
        <v>115</v>
      </c>
      <c r="BW2" s="2">
        <v>1</v>
      </c>
      <c r="BX2" s="2">
        <v>67</v>
      </c>
      <c r="BY2" s="2"/>
      <c r="BZ2" s="2" t="s">
        <v>114</v>
      </c>
      <c r="CA2" s="2"/>
      <c r="CB2" s="2"/>
      <c r="CC2" s="2"/>
      <c r="CD2" s="2" t="s">
        <v>115</v>
      </c>
      <c r="CE2" s="2">
        <v>2</v>
      </c>
      <c r="CF2" s="2">
        <v>67</v>
      </c>
      <c r="CG2" s="2"/>
      <c r="CH2" s="2" t="s">
        <v>114</v>
      </c>
      <c r="CI2" s="2"/>
      <c r="CJ2" s="2"/>
      <c r="CK2" s="2"/>
      <c r="CL2" s="2" t="s">
        <v>114</v>
      </c>
      <c r="CM2" s="2"/>
      <c r="CN2" s="2"/>
      <c r="CO2" s="2"/>
      <c r="CP2" s="2" t="s">
        <v>114</v>
      </c>
      <c r="CQ2" s="2"/>
      <c r="CR2" s="2"/>
      <c r="CS2" s="2"/>
      <c r="CT2" s="2"/>
      <c r="CU2" s="2"/>
      <c r="CV2" s="2"/>
      <c r="CW2" s="2"/>
      <c r="CX2" s="2"/>
      <c r="CY2" s="2"/>
      <c r="CZ2" s="2"/>
      <c r="DA2" s="2"/>
      <c r="DB2" s="2"/>
      <c r="DC2" s="2"/>
      <c r="DD2" s="2"/>
      <c r="DE2" s="2" t="s">
        <v>97</v>
      </c>
      <c r="DF2" s="2" t="s">
        <v>98</v>
      </c>
      <c r="DG2" s="2" t="s">
        <v>99</v>
      </c>
      <c r="DH2" s="2"/>
      <c r="DI2" s="2" t="s">
        <v>101</v>
      </c>
      <c r="DJ2" s="2" t="s">
        <v>102</v>
      </c>
      <c r="DK2" s="2" t="s">
        <v>103</v>
      </c>
      <c r="DL2" s="2" t="s">
        <v>104</v>
      </c>
      <c r="DM2" s="2"/>
      <c r="DN2" s="2"/>
      <c r="DO2" s="2" t="s">
        <v>107</v>
      </c>
      <c r="DP2" s="2" t="s">
        <v>108</v>
      </c>
      <c r="DQ2" s="2" t="s">
        <v>109</v>
      </c>
      <c r="DR2" s="2" t="s">
        <v>110</v>
      </c>
      <c r="DS2" s="2" t="s">
        <v>111</v>
      </c>
      <c r="DT2" s="2" t="s">
        <v>112</v>
      </c>
      <c r="DU2" s="2"/>
      <c r="DV2" s="2">
        <v>75</v>
      </c>
      <c r="DW2" s="2"/>
      <c r="DX2" s="73">
        <v>23243</v>
      </c>
      <c r="DY2" s="74">
        <v>391.4</v>
      </c>
      <c r="DZ2" s="74">
        <f t="shared" ref="DZ2:DZ5" si="1">DX2/DY2</f>
        <v>59.38426162493613</v>
      </c>
      <c r="EA2" s="75">
        <f t="shared" ref="EA2:EA5" si="2">DY2/D2</f>
        <v>65.233333333333334</v>
      </c>
      <c r="EB2" s="75" t="s">
        <v>518</v>
      </c>
      <c r="EC2" s="2" t="s">
        <v>117</v>
      </c>
      <c r="ED2" s="2" t="s">
        <v>136</v>
      </c>
      <c r="EE2" s="2" t="s">
        <v>136</v>
      </c>
    </row>
    <row r="3" spans="1:135" ht="90" x14ac:dyDescent="0.25">
      <c r="A3" s="34" t="s">
        <v>404</v>
      </c>
      <c r="B3" s="2">
        <v>7</v>
      </c>
      <c r="C3" s="2">
        <v>380</v>
      </c>
      <c r="D3" s="2">
        <v>12</v>
      </c>
      <c r="E3" s="45">
        <f t="shared" si="0"/>
        <v>31.666666666666668</v>
      </c>
      <c r="F3" s="2" t="s">
        <v>115</v>
      </c>
      <c r="G3" s="2">
        <v>1</v>
      </c>
      <c r="H3" s="2">
        <v>80</v>
      </c>
      <c r="I3" s="2" t="s">
        <v>127</v>
      </c>
      <c r="J3" s="2"/>
      <c r="K3" s="2"/>
      <c r="L3" s="2" t="s">
        <v>114</v>
      </c>
      <c r="M3" s="2"/>
      <c r="N3" s="2"/>
      <c r="O3" s="2"/>
      <c r="P3" s="2"/>
      <c r="Q3" s="2"/>
      <c r="R3" s="2" t="s">
        <v>115</v>
      </c>
      <c r="S3" s="2">
        <v>3</v>
      </c>
      <c r="T3" s="2">
        <v>33</v>
      </c>
      <c r="U3" s="2" t="s">
        <v>136</v>
      </c>
      <c r="V3" s="2"/>
      <c r="W3" s="2"/>
      <c r="X3" s="2" t="s">
        <v>114</v>
      </c>
      <c r="Y3" s="2"/>
      <c r="Z3" s="2"/>
      <c r="AA3" s="2"/>
      <c r="AB3" s="2"/>
      <c r="AC3" s="2"/>
      <c r="AD3" s="2" t="s">
        <v>114</v>
      </c>
      <c r="AE3" s="2"/>
      <c r="AF3" s="2"/>
      <c r="AG3" s="2"/>
      <c r="AH3" s="2"/>
      <c r="AI3" s="2"/>
      <c r="AJ3" s="2"/>
      <c r="AK3" s="2"/>
      <c r="AL3" s="2"/>
      <c r="AM3" s="2"/>
      <c r="AN3" s="2" t="s">
        <v>115</v>
      </c>
      <c r="AO3" s="2">
        <v>8</v>
      </c>
      <c r="AP3" s="2">
        <v>50</v>
      </c>
      <c r="AQ3" s="2" t="s">
        <v>180</v>
      </c>
      <c r="AR3" s="2"/>
      <c r="AS3" s="2" t="s">
        <v>116</v>
      </c>
      <c r="AT3" s="2"/>
      <c r="AU3" s="2" t="s">
        <v>136</v>
      </c>
      <c r="AV3" s="2"/>
      <c r="AW3" s="2" t="s">
        <v>136</v>
      </c>
      <c r="AX3" s="2"/>
      <c r="AY3" s="2"/>
      <c r="AZ3" s="2" t="s">
        <v>115</v>
      </c>
      <c r="BA3" s="2" t="s">
        <v>115</v>
      </c>
      <c r="BB3" s="2">
        <v>2</v>
      </c>
      <c r="BC3" s="2">
        <v>28</v>
      </c>
      <c r="BD3" s="2"/>
      <c r="BE3" s="2" t="s">
        <v>115</v>
      </c>
      <c r="BF3" s="2">
        <v>1</v>
      </c>
      <c r="BG3" s="2">
        <v>28</v>
      </c>
      <c r="BH3" s="2"/>
      <c r="BI3" s="2" t="s">
        <v>114</v>
      </c>
      <c r="BJ3" s="2"/>
      <c r="BK3" s="2"/>
      <c r="BL3" s="2"/>
      <c r="BM3" s="2" t="s">
        <v>115</v>
      </c>
      <c r="BN3" s="2">
        <v>1</v>
      </c>
      <c r="BO3" s="2">
        <v>28</v>
      </c>
      <c r="BP3" s="2"/>
      <c r="BQ3" s="2" t="s">
        <v>114</v>
      </c>
      <c r="BR3" s="2"/>
      <c r="BS3" s="2"/>
      <c r="BT3" s="2"/>
      <c r="BU3" s="2"/>
      <c r="BV3" s="2" t="s">
        <v>115</v>
      </c>
      <c r="BW3" s="2">
        <v>1</v>
      </c>
      <c r="BX3" s="2">
        <v>25</v>
      </c>
      <c r="BY3" s="2"/>
      <c r="BZ3" s="2" t="s">
        <v>114</v>
      </c>
      <c r="CA3" s="2"/>
      <c r="CB3" s="2"/>
      <c r="CC3" s="2"/>
      <c r="CD3" s="2" t="s">
        <v>115</v>
      </c>
      <c r="CE3" s="2">
        <v>3</v>
      </c>
      <c r="CF3" s="2">
        <v>66</v>
      </c>
      <c r="CG3" s="2"/>
      <c r="CH3" s="2" t="s">
        <v>114</v>
      </c>
      <c r="CI3" s="2"/>
      <c r="CJ3" s="2"/>
      <c r="CK3" s="2"/>
      <c r="CL3" s="2" t="s">
        <v>114</v>
      </c>
      <c r="CM3" s="2"/>
      <c r="CN3" s="2"/>
      <c r="CO3" s="2"/>
      <c r="CP3" s="2" t="s">
        <v>114</v>
      </c>
      <c r="CQ3" s="2"/>
      <c r="CR3" s="2"/>
      <c r="CS3" s="2"/>
      <c r="CT3" s="2"/>
      <c r="CU3" s="2"/>
      <c r="CV3" s="2"/>
      <c r="CW3" s="2"/>
      <c r="CX3" s="2"/>
      <c r="CY3" s="2"/>
      <c r="CZ3" s="2"/>
      <c r="DA3" s="2"/>
      <c r="DB3" s="2"/>
      <c r="DC3" s="2"/>
      <c r="DD3" s="2"/>
      <c r="DE3" s="2" t="s">
        <v>97</v>
      </c>
      <c r="DF3" s="2" t="s">
        <v>98</v>
      </c>
      <c r="DG3" s="2" t="s">
        <v>99</v>
      </c>
      <c r="DH3" s="2"/>
      <c r="DI3" s="2" t="s">
        <v>101</v>
      </c>
      <c r="DJ3" s="2" t="s">
        <v>102</v>
      </c>
      <c r="DK3" s="2" t="s">
        <v>103</v>
      </c>
      <c r="DL3" s="2" t="s">
        <v>104</v>
      </c>
      <c r="DM3" s="2"/>
      <c r="DN3" s="2" t="s">
        <v>106</v>
      </c>
      <c r="DO3" s="2" t="s">
        <v>107</v>
      </c>
      <c r="DP3" s="2"/>
      <c r="DQ3" s="2" t="s">
        <v>109</v>
      </c>
      <c r="DR3" s="2" t="s">
        <v>110</v>
      </c>
      <c r="DS3" s="2" t="s">
        <v>111</v>
      </c>
      <c r="DT3" s="2" t="s">
        <v>112</v>
      </c>
      <c r="DU3" s="2"/>
      <c r="DV3" s="2">
        <v>80</v>
      </c>
      <c r="DW3" s="2"/>
      <c r="DX3" s="73">
        <v>39717</v>
      </c>
      <c r="DY3" s="74">
        <v>328.8</v>
      </c>
      <c r="DZ3" s="74">
        <f t="shared" si="1"/>
        <v>120.79379562043795</v>
      </c>
      <c r="EA3" s="75">
        <f t="shared" si="2"/>
        <v>27.400000000000002</v>
      </c>
      <c r="EB3" s="75" t="s">
        <v>518</v>
      </c>
      <c r="EC3" s="2" t="s">
        <v>116</v>
      </c>
      <c r="ED3" s="2" t="s">
        <v>136</v>
      </c>
      <c r="EE3" s="2" t="s">
        <v>136</v>
      </c>
    </row>
    <row r="4" spans="1:135" ht="105" x14ac:dyDescent="0.25">
      <c r="A4" s="34" t="s">
        <v>199</v>
      </c>
      <c r="B4" s="2">
        <v>7</v>
      </c>
      <c r="C4" s="2">
        <v>470</v>
      </c>
      <c r="D4" s="2">
        <v>7</v>
      </c>
      <c r="E4" s="45">
        <f t="shared" si="0"/>
        <v>67.142857142857139</v>
      </c>
      <c r="F4" s="2" t="s">
        <v>114</v>
      </c>
      <c r="G4" s="2"/>
      <c r="H4" s="2"/>
      <c r="I4" s="2"/>
      <c r="J4" s="2"/>
      <c r="K4" s="2"/>
      <c r="L4" s="2" t="s">
        <v>114</v>
      </c>
      <c r="M4" s="2"/>
      <c r="N4" s="2"/>
      <c r="O4" s="2"/>
      <c r="P4" s="2"/>
      <c r="Q4" s="2"/>
      <c r="R4" s="2" t="s">
        <v>114</v>
      </c>
      <c r="S4" s="2"/>
      <c r="T4" s="2"/>
      <c r="U4" s="2"/>
      <c r="V4" s="2"/>
      <c r="W4" s="2"/>
      <c r="X4" s="2" t="s">
        <v>114</v>
      </c>
      <c r="Y4" s="2"/>
      <c r="Z4" s="2"/>
      <c r="AA4" s="2"/>
      <c r="AB4" s="2"/>
      <c r="AC4" s="2"/>
      <c r="AD4" s="2" t="s">
        <v>114</v>
      </c>
      <c r="AE4" s="2"/>
      <c r="AF4" s="2"/>
      <c r="AG4" s="2"/>
      <c r="AH4" s="2"/>
      <c r="AI4" s="2"/>
      <c r="AJ4" s="2"/>
      <c r="AK4" s="2"/>
      <c r="AL4" s="2"/>
      <c r="AM4" s="2"/>
      <c r="AN4" s="2" t="s">
        <v>115</v>
      </c>
      <c r="AO4" s="2">
        <v>6</v>
      </c>
      <c r="AP4" s="2">
        <v>78</v>
      </c>
      <c r="AQ4" s="2" t="s">
        <v>180</v>
      </c>
      <c r="AR4" s="2"/>
      <c r="AS4" s="2" t="s">
        <v>116</v>
      </c>
      <c r="AT4" s="2"/>
      <c r="AU4" s="2" t="s">
        <v>117</v>
      </c>
      <c r="AV4" s="2"/>
      <c r="AW4" s="2" t="s">
        <v>136</v>
      </c>
      <c r="AX4" s="2"/>
      <c r="AY4" s="2"/>
      <c r="AZ4" s="2" t="s">
        <v>115</v>
      </c>
      <c r="BA4" s="2" t="s">
        <v>115</v>
      </c>
      <c r="BB4" s="2">
        <v>1</v>
      </c>
      <c r="BC4" s="2">
        <v>7</v>
      </c>
      <c r="BD4" s="2" t="s">
        <v>200</v>
      </c>
      <c r="BE4" s="2" t="s">
        <v>115</v>
      </c>
      <c r="BF4" s="2">
        <v>1</v>
      </c>
      <c r="BG4" s="2">
        <v>1</v>
      </c>
      <c r="BH4" s="2" t="s">
        <v>201</v>
      </c>
      <c r="BI4" s="2" t="s">
        <v>114</v>
      </c>
      <c r="BJ4" s="2"/>
      <c r="BK4" s="2"/>
      <c r="BL4" s="2"/>
      <c r="BM4" s="2" t="s">
        <v>115</v>
      </c>
      <c r="BN4" s="2">
        <v>1</v>
      </c>
      <c r="BO4" s="2">
        <v>2</v>
      </c>
      <c r="BP4" s="2" t="s">
        <v>202</v>
      </c>
      <c r="BQ4" s="2" t="s">
        <v>114</v>
      </c>
      <c r="BR4" s="2"/>
      <c r="BS4" s="2"/>
      <c r="BT4" s="2"/>
      <c r="BU4" s="2"/>
      <c r="BV4" s="2" t="s">
        <v>114</v>
      </c>
      <c r="BW4" s="2"/>
      <c r="BX4" s="2"/>
      <c r="BY4" s="2"/>
      <c r="BZ4" s="2" t="s">
        <v>114</v>
      </c>
      <c r="CA4" s="2"/>
      <c r="CB4" s="2"/>
      <c r="CC4" s="2"/>
      <c r="CD4" s="2" t="s">
        <v>115</v>
      </c>
      <c r="CE4" s="2">
        <v>6</v>
      </c>
      <c r="CF4" s="2">
        <v>78</v>
      </c>
      <c r="CG4" s="2" t="s">
        <v>203</v>
      </c>
      <c r="CH4" s="2" t="s">
        <v>114</v>
      </c>
      <c r="CI4" s="2"/>
      <c r="CJ4" s="2"/>
      <c r="CK4" s="2"/>
      <c r="CL4" s="2" t="s">
        <v>114</v>
      </c>
      <c r="CM4" s="2"/>
      <c r="CN4" s="2"/>
      <c r="CO4" s="2"/>
      <c r="CP4" s="2" t="s">
        <v>114</v>
      </c>
      <c r="CQ4" s="2"/>
      <c r="CR4" s="2"/>
      <c r="CS4" s="2"/>
      <c r="CT4" s="2"/>
      <c r="CU4" s="2"/>
      <c r="CV4" s="2"/>
      <c r="CW4" s="2"/>
      <c r="CX4" s="2"/>
      <c r="CY4" s="2"/>
      <c r="CZ4" s="2"/>
      <c r="DA4" s="2"/>
      <c r="DB4" s="2"/>
      <c r="DC4" s="2"/>
      <c r="DD4" s="2"/>
      <c r="DE4" s="2" t="s">
        <v>97</v>
      </c>
      <c r="DF4" s="2" t="s">
        <v>98</v>
      </c>
      <c r="DG4" s="2" t="s">
        <v>99</v>
      </c>
      <c r="DH4" s="2"/>
      <c r="DI4" s="2" t="s">
        <v>101</v>
      </c>
      <c r="DJ4" s="2" t="s">
        <v>102</v>
      </c>
      <c r="DK4" s="2" t="s">
        <v>103</v>
      </c>
      <c r="DL4" s="2" t="s">
        <v>104</v>
      </c>
      <c r="DM4" s="2" t="s">
        <v>105</v>
      </c>
      <c r="DN4" s="2" t="s">
        <v>106</v>
      </c>
      <c r="DO4" s="2" t="s">
        <v>107</v>
      </c>
      <c r="DP4" s="2" t="s">
        <v>108</v>
      </c>
      <c r="DQ4" s="2" t="s">
        <v>109</v>
      </c>
      <c r="DR4" s="2" t="s">
        <v>110</v>
      </c>
      <c r="DS4" s="2" t="s">
        <v>111</v>
      </c>
      <c r="DT4" s="2" t="s">
        <v>112</v>
      </c>
      <c r="DU4" s="2"/>
      <c r="DV4" s="2">
        <v>80</v>
      </c>
      <c r="DW4" s="2" t="s">
        <v>204</v>
      </c>
      <c r="DX4" s="73">
        <v>42042</v>
      </c>
      <c r="DY4" s="74">
        <v>316</v>
      </c>
      <c r="DZ4" s="74">
        <f t="shared" si="1"/>
        <v>133.04430379746836</v>
      </c>
      <c r="EA4" s="75">
        <f t="shared" si="2"/>
        <v>45.142857142857146</v>
      </c>
      <c r="EB4" s="75" t="s">
        <v>518</v>
      </c>
      <c r="EC4" s="2" t="s">
        <v>116</v>
      </c>
      <c r="ED4" s="2" t="s">
        <v>117</v>
      </c>
      <c r="EE4" s="2" t="s">
        <v>136</v>
      </c>
    </row>
    <row r="5" spans="1:135" ht="105.75" thickBot="1" x14ac:dyDescent="0.3">
      <c r="A5" s="34" t="s">
        <v>566</v>
      </c>
      <c r="B5" s="2">
        <v>7</v>
      </c>
      <c r="C5" s="2">
        <v>515</v>
      </c>
      <c r="D5" s="2">
        <v>7</v>
      </c>
      <c r="E5" s="45">
        <f t="shared" si="0"/>
        <v>73.571428571428569</v>
      </c>
      <c r="F5" s="2" t="s">
        <v>114</v>
      </c>
      <c r="G5" s="2"/>
      <c r="H5" s="2"/>
      <c r="I5" s="2"/>
      <c r="J5" s="2"/>
      <c r="K5" s="2"/>
      <c r="L5" s="2" t="s">
        <v>114</v>
      </c>
      <c r="M5" s="2"/>
      <c r="N5" s="2"/>
      <c r="O5" s="2"/>
      <c r="P5" s="2"/>
      <c r="Q5" s="2"/>
      <c r="R5" s="2" t="s">
        <v>114</v>
      </c>
      <c r="S5" s="2"/>
      <c r="T5" s="2"/>
      <c r="U5" s="2"/>
      <c r="V5" s="2"/>
      <c r="W5" s="2"/>
      <c r="X5" s="2" t="s">
        <v>114</v>
      </c>
      <c r="Y5" s="2"/>
      <c r="Z5" s="2"/>
      <c r="AA5" s="2"/>
      <c r="AB5" s="2"/>
      <c r="AC5" s="2"/>
      <c r="AD5" s="2" t="s">
        <v>114</v>
      </c>
      <c r="AE5" s="2"/>
      <c r="AF5" s="2"/>
      <c r="AG5" s="2"/>
      <c r="AH5" s="2"/>
      <c r="AI5" s="2"/>
      <c r="AJ5" s="2"/>
      <c r="AK5" s="2"/>
      <c r="AL5" s="2"/>
      <c r="AM5" s="2"/>
      <c r="AN5" s="2" t="s">
        <v>115</v>
      </c>
      <c r="AO5" s="2">
        <v>7</v>
      </c>
      <c r="AP5" s="2">
        <v>50</v>
      </c>
      <c r="AQ5" s="2" t="s">
        <v>120</v>
      </c>
      <c r="AR5" s="2"/>
      <c r="AS5" s="2" t="s">
        <v>116</v>
      </c>
      <c r="AT5" s="2"/>
      <c r="AU5" s="2" t="s">
        <v>117</v>
      </c>
      <c r="AV5" s="2"/>
      <c r="AW5" s="2" t="s">
        <v>136</v>
      </c>
      <c r="AX5" s="2"/>
      <c r="AY5" s="2"/>
      <c r="AZ5" s="2" t="s">
        <v>115</v>
      </c>
      <c r="BA5" s="2" t="s">
        <v>115</v>
      </c>
      <c r="BB5" s="2">
        <v>2</v>
      </c>
      <c r="BC5" s="2">
        <v>15</v>
      </c>
      <c r="BD5" s="2"/>
      <c r="BE5" s="2" t="s">
        <v>114</v>
      </c>
      <c r="BF5" s="2"/>
      <c r="BG5" s="2"/>
      <c r="BH5" s="2"/>
      <c r="BI5" s="2" t="s">
        <v>114</v>
      </c>
      <c r="BJ5" s="2"/>
      <c r="BK5" s="2"/>
      <c r="BL5" s="2"/>
      <c r="BM5" s="2" t="s">
        <v>115</v>
      </c>
      <c r="BN5" s="2">
        <v>2</v>
      </c>
      <c r="BO5" s="2">
        <v>15</v>
      </c>
      <c r="BP5" s="2"/>
      <c r="BQ5" s="2" t="s">
        <v>114</v>
      </c>
      <c r="BR5" s="2"/>
      <c r="BS5" s="2"/>
      <c r="BT5" s="2"/>
      <c r="BU5" s="2"/>
      <c r="BV5" s="2" t="s">
        <v>115</v>
      </c>
      <c r="BW5" s="2">
        <v>1</v>
      </c>
      <c r="BX5" s="2">
        <v>50</v>
      </c>
      <c r="BY5" s="2"/>
      <c r="BZ5" s="2" t="s">
        <v>114</v>
      </c>
      <c r="CA5" s="2"/>
      <c r="CB5" s="2"/>
      <c r="CC5" s="2"/>
      <c r="CD5" s="2" t="s">
        <v>115</v>
      </c>
      <c r="CE5" s="2">
        <v>1</v>
      </c>
      <c r="CF5" s="2">
        <v>70</v>
      </c>
      <c r="CG5" s="2"/>
      <c r="CH5" s="2" t="s">
        <v>114</v>
      </c>
      <c r="CI5" s="2"/>
      <c r="CJ5" s="2"/>
      <c r="CK5" s="2"/>
      <c r="CL5" s="2" t="s">
        <v>114</v>
      </c>
      <c r="CM5" s="2"/>
      <c r="CN5" s="2"/>
      <c r="CO5" s="2"/>
      <c r="CP5" s="2" t="s">
        <v>114</v>
      </c>
      <c r="CQ5" s="2"/>
      <c r="CR5" s="2"/>
      <c r="CS5" s="2"/>
      <c r="CT5" s="2"/>
      <c r="CU5" s="2"/>
      <c r="CV5" s="2"/>
      <c r="CW5" s="2"/>
      <c r="CX5" s="2"/>
      <c r="CY5" s="2"/>
      <c r="CZ5" s="2"/>
      <c r="DA5" s="2"/>
      <c r="DB5" s="2"/>
      <c r="DC5" s="2"/>
      <c r="DD5" s="2"/>
      <c r="DE5" s="2" t="s">
        <v>97</v>
      </c>
      <c r="DF5" s="2" t="s">
        <v>98</v>
      </c>
      <c r="DG5" s="2" t="s">
        <v>99</v>
      </c>
      <c r="DH5" s="2" t="s">
        <v>100</v>
      </c>
      <c r="DI5" s="2" t="s">
        <v>101</v>
      </c>
      <c r="DJ5" s="2" t="s">
        <v>102</v>
      </c>
      <c r="DK5" s="2" t="s">
        <v>103</v>
      </c>
      <c r="DL5" s="2" t="s">
        <v>104</v>
      </c>
      <c r="DM5" s="2"/>
      <c r="DN5" s="2" t="s">
        <v>106</v>
      </c>
      <c r="DO5" s="2" t="s">
        <v>107</v>
      </c>
      <c r="DP5" s="2"/>
      <c r="DQ5" s="2" t="s">
        <v>109</v>
      </c>
      <c r="DR5" s="2" t="s">
        <v>110</v>
      </c>
      <c r="DS5" s="2" t="s">
        <v>111</v>
      </c>
      <c r="DT5" s="2" t="s">
        <v>112</v>
      </c>
      <c r="DU5" s="2"/>
      <c r="DV5" s="2">
        <v>7</v>
      </c>
      <c r="DW5" s="2"/>
      <c r="DX5" s="73">
        <v>25902</v>
      </c>
      <c r="DY5" s="74">
        <v>397.3</v>
      </c>
      <c r="DZ5" s="74">
        <f t="shared" si="1"/>
        <v>65.195066700226533</v>
      </c>
      <c r="EA5" s="75">
        <f t="shared" si="2"/>
        <v>56.75714285714286</v>
      </c>
      <c r="EB5" s="2" t="s">
        <v>120</v>
      </c>
      <c r="EC5" s="2" t="s">
        <v>116</v>
      </c>
      <c r="ED5" s="2" t="s">
        <v>117</v>
      </c>
      <c r="EE5" s="2" t="s">
        <v>136</v>
      </c>
    </row>
    <row r="6" spans="1:135" x14ac:dyDescent="0.25">
      <c r="A6" s="14" t="s">
        <v>448</v>
      </c>
      <c r="B6" s="15"/>
      <c r="C6" s="16">
        <f>SUM(C2:C5)</f>
        <v>1760</v>
      </c>
      <c r="D6" s="16">
        <f>SUM(D2:D5)</f>
        <v>32</v>
      </c>
      <c r="E6" s="44">
        <f>SUM(E2:E5)</f>
        <v>238.21428571428572</v>
      </c>
      <c r="F6" s="16">
        <f>F10+F11</f>
        <v>4</v>
      </c>
      <c r="G6" s="16">
        <f>SUM(G2:G5)</f>
        <v>1</v>
      </c>
      <c r="H6" s="16">
        <f>SUM(H2:H5)</f>
        <v>80</v>
      </c>
      <c r="I6" s="15"/>
      <c r="J6" s="15"/>
      <c r="K6" s="15"/>
      <c r="L6" s="15">
        <f>L10+L11</f>
        <v>4</v>
      </c>
      <c r="M6" s="15">
        <f>SUM(M2:M5)</f>
        <v>0</v>
      </c>
      <c r="N6" s="15">
        <f>SUM(N2:N5)</f>
        <v>0</v>
      </c>
      <c r="O6" s="15"/>
      <c r="P6" s="15"/>
      <c r="Q6" s="15"/>
      <c r="R6" s="15">
        <f>R10+R11</f>
        <v>4</v>
      </c>
      <c r="S6" s="16">
        <f>SUM(S2:S5)</f>
        <v>3</v>
      </c>
      <c r="T6" s="16">
        <f>SUM(T2:T5)</f>
        <v>33</v>
      </c>
      <c r="U6" s="15"/>
      <c r="V6" s="15"/>
      <c r="W6" s="15"/>
      <c r="X6" s="15">
        <f>X10+X11</f>
        <v>4</v>
      </c>
      <c r="Y6" s="16">
        <f>SUM(Y2:Y5)</f>
        <v>0</v>
      </c>
      <c r="Z6" s="16">
        <f>SUM(Z2:Z5)</f>
        <v>0</v>
      </c>
      <c r="AA6" s="15"/>
      <c r="AB6" s="15"/>
      <c r="AC6" s="15"/>
      <c r="AD6" s="15">
        <f>AD10+AD11</f>
        <v>4</v>
      </c>
      <c r="AE6" s="16">
        <f>SUM(AE2:AE5)</f>
        <v>0</v>
      </c>
      <c r="AF6" s="16">
        <f>SUM(AF2:AF5)</f>
        <v>0</v>
      </c>
      <c r="AG6" s="15"/>
      <c r="AH6" s="15"/>
      <c r="AI6" s="15"/>
      <c r="AJ6" s="15"/>
      <c r="AK6" s="15"/>
      <c r="AL6" s="15"/>
      <c r="AM6" s="15"/>
      <c r="AN6" s="15">
        <f>AN10+AN11</f>
        <v>4</v>
      </c>
      <c r="AO6" s="16">
        <f>SUM(AO2:AO5)</f>
        <v>27</v>
      </c>
      <c r="AP6" s="16">
        <f>SUM(AP2:AP5)</f>
        <v>265</v>
      </c>
      <c r="AQ6" s="15"/>
      <c r="AR6" s="15"/>
      <c r="AS6" s="15"/>
      <c r="AT6" s="15"/>
      <c r="AU6" s="15"/>
      <c r="AV6" s="15"/>
      <c r="AW6" s="15"/>
      <c r="AX6" s="15"/>
      <c r="AY6" s="15"/>
      <c r="AZ6" s="15">
        <f>AZ10+AZ11</f>
        <v>4</v>
      </c>
      <c r="BA6" s="15">
        <f>BA10+BA11</f>
        <v>3</v>
      </c>
      <c r="BB6" s="16">
        <f>SUM(BB2:BB5)</f>
        <v>5</v>
      </c>
      <c r="BC6" s="16">
        <f>SUM(BC2:BC5)</f>
        <v>50</v>
      </c>
      <c r="BD6" s="15"/>
      <c r="BE6" s="15">
        <f>BE10+BE11</f>
        <v>3</v>
      </c>
      <c r="BF6" s="16">
        <f>SUM(BF2:BF5)</f>
        <v>2</v>
      </c>
      <c r="BG6" s="16">
        <f>SUM(BG2:BG5)</f>
        <v>29</v>
      </c>
      <c r="BH6" s="15"/>
      <c r="BI6" s="15">
        <f>BI10+BI11</f>
        <v>3</v>
      </c>
      <c r="BJ6" s="16">
        <f>SUM(BJ2:BJ5)</f>
        <v>0</v>
      </c>
      <c r="BK6" s="16">
        <f>SUM(BK2:BK5)</f>
        <v>0</v>
      </c>
      <c r="BL6" s="15"/>
      <c r="BM6" s="15">
        <f>BM10+BM11</f>
        <v>3</v>
      </c>
      <c r="BN6" s="16">
        <f>SUM(BN2:BN5)</f>
        <v>4</v>
      </c>
      <c r="BO6" s="16">
        <f>SUM(BO2:BO5)</f>
        <v>45</v>
      </c>
      <c r="BP6" s="15"/>
      <c r="BQ6" s="15">
        <f>BQ10+BQ11</f>
        <v>3</v>
      </c>
      <c r="BR6" s="15"/>
      <c r="BS6" s="15"/>
      <c r="BT6" s="15"/>
      <c r="BU6" s="15"/>
      <c r="BV6" s="15">
        <f>BV10+BV11</f>
        <v>4</v>
      </c>
      <c r="BW6" s="16">
        <f>SUM(BW2:BW5)</f>
        <v>3</v>
      </c>
      <c r="BX6" s="16">
        <f>SUM(BX2:BX5)</f>
        <v>142</v>
      </c>
      <c r="BY6" s="15"/>
      <c r="BZ6" s="15">
        <f>BZ10+BZ11</f>
        <v>4</v>
      </c>
      <c r="CA6" s="16">
        <f>SUM(CA2:CA5)</f>
        <v>0</v>
      </c>
      <c r="CB6" s="16">
        <f>SUM(CB2:CB5)</f>
        <v>0</v>
      </c>
      <c r="CC6" s="15"/>
      <c r="CD6" s="15">
        <f>CD10+CD11</f>
        <v>4</v>
      </c>
      <c r="CE6" s="16">
        <f>SUM(CE2:CE5)</f>
        <v>12</v>
      </c>
      <c r="CF6" s="16">
        <f>SUM(CF2:CF5)</f>
        <v>281</v>
      </c>
      <c r="CG6" s="15"/>
      <c r="CH6" s="15">
        <f>CH10+CH11</f>
        <v>4</v>
      </c>
      <c r="CI6" s="16">
        <f>SUM(CI2:CI5)</f>
        <v>0</v>
      </c>
      <c r="CJ6" s="16">
        <f>SUM(CJ2:CJ5)</f>
        <v>0</v>
      </c>
      <c r="CK6" s="15"/>
      <c r="CL6" s="15">
        <f>CL10+CL11</f>
        <v>4</v>
      </c>
      <c r="CM6" s="16">
        <f>SUM(CM2:CM5)</f>
        <v>0</v>
      </c>
      <c r="CN6" s="16">
        <f>SUM(CN2:CN5)</f>
        <v>0</v>
      </c>
      <c r="CO6" s="15"/>
      <c r="CP6" s="15">
        <f>CP10+CP11</f>
        <v>4</v>
      </c>
      <c r="CQ6" s="15"/>
      <c r="CR6" s="16">
        <f>SUM(CR2:CR5)</f>
        <v>0</v>
      </c>
      <c r="CS6" s="16">
        <f>SUM(CS2:CS5)</f>
        <v>0</v>
      </c>
      <c r="CT6" s="15"/>
      <c r="CU6" s="15">
        <f>CU10+CU11</f>
        <v>0</v>
      </c>
      <c r="CV6" s="15"/>
      <c r="CW6" s="16">
        <f>SUM(CW2:CW5)</f>
        <v>0</v>
      </c>
      <c r="CX6" s="16">
        <f>SUM(CX2:CX5)</f>
        <v>0</v>
      </c>
      <c r="CY6" s="15"/>
      <c r="CZ6" s="15">
        <f>CZ10+CZ11</f>
        <v>0</v>
      </c>
      <c r="DA6" s="15"/>
      <c r="DB6" s="16">
        <f>SUM(DB2:DB5)</f>
        <v>0</v>
      </c>
      <c r="DC6" s="16">
        <f>SUM(DC2:DC5)</f>
        <v>0</v>
      </c>
      <c r="DD6" s="15"/>
      <c r="DE6" s="15"/>
      <c r="DF6" s="15"/>
      <c r="DG6" s="15"/>
      <c r="DH6" s="15"/>
      <c r="DI6" s="15"/>
      <c r="DJ6" s="15"/>
      <c r="DK6" s="15"/>
      <c r="DL6" s="15"/>
      <c r="DM6" s="15"/>
      <c r="DN6" s="15"/>
      <c r="DO6" s="15"/>
      <c r="DP6" s="15"/>
      <c r="DQ6" s="15"/>
      <c r="DR6" s="15"/>
      <c r="DS6" s="15"/>
      <c r="DT6" s="15"/>
      <c r="DU6" s="15"/>
      <c r="DV6" s="16">
        <f>SUM(DV2:DV5)</f>
        <v>242</v>
      </c>
      <c r="DW6" s="17"/>
    </row>
    <row r="7" spans="1:135" x14ac:dyDescent="0.25">
      <c r="A7" s="18" t="s">
        <v>449</v>
      </c>
      <c r="B7" s="5"/>
      <c r="C7" s="6">
        <f>AVERAGE(C2:C5)</f>
        <v>440</v>
      </c>
      <c r="D7" s="6">
        <f>AVERAGE(D2:D5)</f>
        <v>8</v>
      </c>
      <c r="E7" s="6">
        <f>AVERAGE(E2:E5)</f>
        <v>59.553571428571431</v>
      </c>
      <c r="F7" s="6"/>
      <c r="G7" s="6">
        <f>AVERAGE(G2:G5)</f>
        <v>1</v>
      </c>
      <c r="H7" s="6">
        <f>AVERAGE(H2:H5)</f>
        <v>80</v>
      </c>
      <c r="I7" s="5"/>
      <c r="J7" s="5"/>
      <c r="K7" s="5"/>
      <c r="L7" s="5"/>
      <c r="M7" s="6" t="e">
        <f>AVERAGE(M2:M5)</f>
        <v>#DIV/0!</v>
      </c>
      <c r="N7" s="6" t="e">
        <f>AVERAGE(N2:N5)</f>
        <v>#DIV/0!</v>
      </c>
      <c r="O7" s="5"/>
      <c r="P7" s="5"/>
      <c r="Q7" s="5"/>
      <c r="R7" s="5"/>
      <c r="S7" s="6">
        <f>AVERAGE(S2:S5)</f>
        <v>3</v>
      </c>
      <c r="T7" s="6">
        <f>AVERAGE(T2:T5)</f>
        <v>33</v>
      </c>
      <c r="U7" s="5"/>
      <c r="V7" s="5"/>
      <c r="W7" s="5"/>
      <c r="X7" s="5"/>
      <c r="Y7" s="6" t="e">
        <f>AVERAGE(Y2:Y5)</f>
        <v>#DIV/0!</v>
      </c>
      <c r="Z7" s="6" t="e">
        <f>AVERAGE(Z2:Z5)</f>
        <v>#DIV/0!</v>
      </c>
      <c r="AA7" s="5"/>
      <c r="AB7" s="5"/>
      <c r="AC7" s="5"/>
      <c r="AD7" s="5"/>
      <c r="AE7" s="6" t="e">
        <f>AVERAGE(AE2:AE5)</f>
        <v>#DIV/0!</v>
      </c>
      <c r="AF7" s="6" t="e">
        <f>AVERAGE(AF2:AF5)</f>
        <v>#DIV/0!</v>
      </c>
      <c r="AG7" s="5"/>
      <c r="AH7" s="5"/>
      <c r="AI7" s="5"/>
      <c r="AJ7" s="5"/>
      <c r="AK7" s="5"/>
      <c r="AL7" s="5"/>
      <c r="AM7" s="5"/>
      <c r="AN7" s="5"/>
      <c r="AO7" s="6">
        <f>AVERAGE(AO2:AO5)</f>
        <v>6.75</v>
      </c>
      <c r="AP7" s="6">
        <f>AVERAGE(AP2:AP5)</f>
        <v>66.25</v>
      </c>
      <c r="AQ7" s="5"/>
      <c r="AR7" s="5"/>
      <c r="AS7" s="5"/>
      <c r="AT7" s="5"/>
      <c r="AU7" s="5"/>
      <c r="AV7" s="5"/>
      <c r="AW7" s="5"/>
      <c r="AX7" s="5"/>
      <c r="AY7" s="5"/>
      <c r="AZ7" s="5"/>
      <c r="BA7" s="5"/>
      <c r="BB7" s="6">
        <f>AVERAGE(BB2:BB5)</f>
        <v>1.6666666666666667</v>
      </c>
      <c r="BC7" s="6">
        <f>AVERAGE(BC2:BC5)</f>
        <v>16.666666666666668</v>
      </c>
      <c r="BD7" s="5"/>
      <c r="BE7" s="5"/>
      <c r="BF7" s="6">
        <f>AVERAGE(BF2:BF5)</f>
        <v>1</v>
      </c>
      <c r="BG7" s="6">
        <f>AVERAGE(BG2:BG5)</f>
        <v>14.5</v>
      </c>
      <c r="BH7" s="5"/>
      <c r="BI7" s="5"/>
      <c r="BJ7" s="6" t="e">
        <f>AVERAGE(BJ2:BJ5)</f>
        <v>#DIV/0!</v>
      </c>
      <c r="BK7" s="6" t="e">
        <f>AVERAGE(BK2:BK5)</f>
        <v>#DIV/0!</v>
      </c>
      <c r="BL7" s="5"/>
      <c r="BM7" s="5"/>
      <c r="BN7" s="6">
        <f>AVERAGE(BN2:BN5)</f>
        <v>1.3333333333333333</v>
      </c>
      <c r="BO7" s="6">
        <f>AVERAGE(BO2:BO5)</f>
        <v>15</v>
      </c>
      <c r="BP7" s="5"/>
      <c r="BQ7" s="5"/>
      <c r="BR7" s="5"/>
      <c r="BS7" s="5"/>
      <c r="BT7" s="5"/>
      <c r="BU7" s="5"/>
      <c r="BV7" s="5"/>
      <c r="BW7" s="6">
        <f>AVERAGE(BW2:BW5)</f>
        <v>1</v>
      </c>
      <c r="BX7" s="6">
        <f>AVERAGE(BX2:BX5)</f>
        <v>47.333333333333336</v>
      </c>
      <c r="BY7" s="5"/>
      <c r="BZ7" s="5"/>
      <c r="CA7" s="6" t="e">
        <f>AVERAGE(CA2:CA5)</f>
        <v>#DIV/0!</v>
      </c>
      <c r="CB7" s="6" t="e">
        <f>AVERAGE(CB2:CB5)</f>
        <v>#DIV/0!</v>
      </c>
      <c r="CC7" s="5"/>
      <c r="CD7" s="5"/>
      <c r="CE7" s="6">
        <f>AVERAGE(CE2:CE5)</f>
        <v>3</v>
      </c>
      <c r="CF7" s="6">
        <f>AVERAGE(CF2:CF6)</f>
        <v>112.4</v>
      </c>
      <c r="CG7" s="5"/>
      <c r="CH7" s="5"/>
      <c r="CI7" s="6" t="e">
        <f>AVERAGE(CI2:CI5)</f>
        <v>#DIV/0!</v>
      </c>
      <c r="CJ7" s="6" t="e">
        <f>AVERAGE(CJ2:CJ5)</f>
        <v>#DIV/0!</v>
      </c>
      <c r="CK7" s="5"/>
      <c r="CL7" s="5"/>
      <c r="CM7" s="6" t="e">
        <f>AVERAGE(CM2:CM5)</f>
        <v>#DIV/0!</v>
      </c>
      <c r="CN7" s="6" t="e">
        <f>AVERAGE(CN2:CN5)</f>
        <v>#DIV/0!</v>
      </c>
      <c r="CO7" s="5"/>
      <c r="CP7" s="5"/>
      <c r="CQ7" s="5"/>
      <c r="CR7" s="6" t="e">
        <f>AVERAGE(CR2:CR5)</f>
        <v>#DIV/0!</v>
      </c>
      <c r="CS7" s="6" t="e">
        <f>AVERAGE(CS2:CS5)</f>
        <v>#DIV/0!</v>
      </c>
      <c r="CT7" s="5"/>
      <c r="CU7" s="5"/>
      <c r="CV7" s="5"/>
      <c r="CW7" s="6" t="e">
        <f>AVERAGE(CW2:CW5)</f>
        <v>#DIV/0!</v>
      </c>
      <c r="CX7" s="6" t="e">
        <f>AVERAGE(CX2:CX5)</f>
        <v>#DIV/0!</v>
      </c>
      <c r="CY7" s="5"/>
      <c r="CZ7" s="5"/>
      <c r="DA7" s="5"/>
      <c r="DB7" s="6" t="e">
        <f>AVERAGE(DB2:DB5)</f>
        <v>#DIV/0!</v>
      </c>
      <c r="DC7" s="6" t="e">
        <f>AVERAGE(DC2:DC5)</f>
        <v>#DIV/0!</v>
      </c>
      <c r="DD7" s="5"/>
      <c r="DE7" s="5"/>
      <c r="DF7" s="5"/>
      <c r="DG7" s="5"/>
      <c r="DH7" s="5"/>
      <c r="DI7" s="5"/>
      <c r="DJ7" s="5"/>
      <c r="DK7" s="5"/>
      <c r="DL7" s="5"/>
      <c r="DM7" s="5"/>
      <c r="DN7" s="5"/>
      <c r="DO7" s="5"/>
      <c r="DP7" s="5"/>
      <c r="DQ7" s="5"/>
      <c r="DR7" s="5"/>
      <c r="DS7" s="5"/>
      <c r="DT7" s="5"/>
      <c r="DU7" s="5"/>
      <c r="DV7" s="6">
        <f>AVERAGE(DV2:DV5)</f>
        <v>60.5</v>
      </c>
      <c r="DW7" s="19"/>
    </row>
    <row r="8" spans="1:135" x14ac:dyDescent="0.25">
      <c r="A8" s="20" t="s">
        <v>457</v>
      </c>
      <c r="B8" s="7"/>
      <c r="C8" s="7">
        <f>MIN(C2:C5)</f>
        <v>380</v>
      </c>
      <c r="D8" s="7">
        <f>MIN(D2:D5)</f>
        <v>6</v>
      </c>
      <c r="E8" s="47">
        <f>MIN(E2:E5)</f>
        <v>31.666666666666668</v>
      </c>
      <c r="F8" s="7"/>
      <c r="G8" s="7">
        <f>MIN(G2:G5)</f>
        <v>1</v>
      </c>
      <c r="H8" s="7">
        <f>MIN(H2:H5)</f>
        <v>80</v>
      </c>
      <c r="I8" s="7"/>
      <c r="J8" s="7"/>
      <c r="K8" s="7"/>
      <c r="L8" s="7"/>
      <c r="M8" s="7">
        <f>MIN(M2:M5)</f>
        <v>0</v>
      </c>
      <c r="N8" s="7">
        <f>MIN(N2:N5)</f>
        <v>0</v>
      </c>
      <c r="O8" s="7"/>
      <c r="P8" s="7"/>
      <c r="Q8" s="7"/>
      <c r="R8" s="7"/>
      <c r="S8" s="7">
        <f>MIN(S2:S5)</f>
        <v>3</v>
      </c>
      <c r="T8" s="7">
        <f>MIN(T2:T5)</f>
        <v>33</v>
      </c>
      <c r="U8" s="7"/>
      <c r="V8" s="7"/>
      <c r="W8" s="7"/>
      <c r="X8" s="7"/>
      <c r="Y8" s="7">
        <f>MIN(Y2:Y5)</f>
        <v>0</v>
      </c>
      <c r="Z8" s="7">
        <f>MIN(Z2:Z5)</f>
        <v>0</v>
      </c>
      <c r="AA8" s="7"/>
      <c r="AB8" s="7"/>
      <c r="AC8" s="7"/>
      <c r="AD8" s="7"/>
      <c r="AE8" s="7">
        <f>MIN(AE2:AE5)</f>
        <v>0</v>
      </c>
      <c r="AF8" s="7">
        <f>MIN(AF2:AF5)</f>
        <v>0</v>
      </c>
      <c r="AG8" s="7"/>
      <c r="AH8" s="7"/>
      <c r="AI8" s="7"/>
      <c r="AJ8" s="7"/>
      <c r="AK8" s="7"/>
      <c r="AL8" s="7"/>
      <c r="AM8" s="7"/>
      <c r="AN8" s="7"/>
      <c r="AO8" s="7">
        <f>MIN(AO2:AO5)</f>
        <v>6</v>
      </c>
      <c r="AP8" s="7">
        <f>MIN(AP2:AP5)</f>
        <v>50</v>
      </c>
      <c r="AQ8" s="7"/>
      <c r="AR8" s="7"/>
      <c r="AS8" s="7"/>
      <c r="AT8" s="7"/>
      <c r="AU8" s="7"/>
      <c r="AV8" s="7"/>
      <c r="AW8" s="7"/>
      <c r="AX8" s="7"/>
      <c r="AY8" s="7"/>
      <c r="AZ8" s="7"/>
      <c r="BA8" s="7"/>
      <c r="BB8" s="7">
        <f>MIN(BB2:BB5)</f>
        <v>1</v>
      </c>
      <c r="BC8" s="7">
        <f>MIN(BC2:BC5)</f>
        <v>7</v>
      </c>
      <c r="BD8" s="7"/>
      <c r="BE8" s="7"/>
      <c r="BF8" s="7">
        <f>MIN(BF2:BF5)</f>
        <v>1</v>
      </c>
      <c r="BG8" s="7">
        <f>MIN(BG2:BG5)</f>
        <v>1</v>
      </c>
      <c r="BH8" s="7"/>
      <c r="BI8" s="7"/>
      <c r="BJ8" s="7">
        <f>MIN(BJ2:BJ5)</f>
        <v>0</v>
      </c>
      <c r="BK8" s="7">
        <f>MIN(BK2:BK5)</f>
        <v>0</v>
      </c>
      <c r="BL8" s="7"/>
      <c r="BM8" s="7"/>
      <c r="BN8" s="7">
        <f>MIN(BN2:BN5)</f>
        <v>1</v>
      </c>
      <c r="BO8" s="7">
        <f>MIN(BO2:BO5)</f>
        <v>2</v>
      </c>
      <c r="BP8" s="7"/>
      <c r="BQ8" s="7"/>
      <c r="BR8" s="7"/>
      <c r="BS8" s="7"/>
      <c r="BT8" s="7"/>
      <c r="BU8" s="7"/>
      <c r="BV8" s="7"/>
      <c r="BW8" s="7">
        <f>MIN(BW2:BW5)</f>
        <v>1</v>
      </c>
      <c r="BX8" s="7">
        <f>MIN(BX2:BX5)</f>
        <v>25</v>
      </c>
      <c r="BY8" s="7"/>
      <c r="BZ8" s="7"/>
      <c r="CA8" s="7">
        <f>MIN(CA2:CA5)</f>
        <v>0</v>
      </c>
      <c r="CB8" s="7">
        <f>MIN(CB2:CB5)</f>
        <v>0</v>
      </c>
      <c r="CC8" s="7"/>
      <c r="CD8" s="7"/>
      <c r="CE8" s="7">
        <f>MIN(CE2:CE5)</f>
        <v>1</v>
      </c>
      <c r="CF8" s="7">
        <f>MIN(CF2:CF5)</f>
        <v>66</v>
      </c>
      <c r="CG8" s="7"/>
      <c r="CH8" s="7"/>
      <c r="CI8" s="7">
        <f>MIN(CI2:CI5)</f>
        <v>0</v>
      </c>
      <c r="CJ8" s="7">
        <f>MIN(CJ2:CJ5)</f>
        <v>0</v>
      </c>
      <c r="CK8" s="7"/>
      <c r="CL8" s="7"/>
      <c r="CM8" s="7">
        <f>MIN(CM2:CM5)</f>
        <v>0</v>
      </c>
      <c r="CN8" s="7">
        <f>MIN(CN2:CN5)</f>
        <v>0</v>
      </c>
      <c r="CO8" s="7"/>
      <c r="CP8" s="7"/>
      <c r="CQ8" s="7"/>
      <c r="CR8" s="7">
        <f>MIN(CR2:CR5)</f>
        <v>0</v>
      </c>
      <c r="CS8" s="7">
        <f>MIN(CS2:CS5)</f>
        <v>0</v>
      </c>
      <c r="CT8" s="7"/>
      <c r="CU8" s="7"/>
      <c r="CV8" s="7"/>
      <c r="CW8" s="7">
        <f>MIN(CW2:CW5)</f>
        <v>0</v>
      </c>
      <c r="CX8" s="7">
        <f>MIN(CX2:CX5)</f>
        <v>0</v>
      </c>
      <c r="CY8" s="7"/>
      <c r="CZ8" s="7"/>
      <c r="DA8" s="7"/>
      <c r="DB8" s="7">
        <f>MIN(DB2:DB5)</f>
        <v>0</v>
      </c>
      <c r="DC8" s="7">
        <f>MIN(DC2:DC5)</f>
        <v>0</v>
      </c>
      <c r="DD8" s="7"/>
      <c r="DE8" s="7"/>
      <c r="DF8" s="7"/>
      <c r="DG8" s="7"/>
      <c r="DH8" s="7"/>
      <c r="DI8" s="7"/>
      <c r="DJ8" s="7"/>
      <c r="DK8" s="7"/>
      <c r="DL8" s="7"/>
      <c r="DM8" s="7"/>
      <c r="DN8" s="7"/>
      <c r="DO8" s="7"/>
      <c r="DP8" s="7"/>
      <c r="DQ8" s="7"/>
      <c r="DR8" s="7"/>
      <c r="DS8" s="7"/>
      <c r="DT8" s="7"/>
      <c r="DU8" s="7"/>
      <c r="DV8" s="7">
        <f>MIN(DV2:DV5)</f>
        <v>7</v>
      </c>
      <c r="DW8" s="21"/>
    </row>
    <row r="9" spans="1:135" x14ac:dyDescent="0.25">
      <c r="A9" s="22" t="s">
        <v>458</v>
      </c>
      <c r="B9" s="8"/>
      <c r="C9" s="8">
        <f>LARGE(C2:C5,1)</f>
        <v>515</v>
      </c>
      <c r="D9" s="8">
        <f>LARGE(D2:D5,1)</f>
        <v>12</v>
      </c>
      <c r="E9" s="48">
        <f>LARGE(E2:E5,1)</f>
        <v>73.571428571428569</v>
      </c>
      <c r="F9" s="8"/>
      <c r="G9" s="8">
        <f>LARGE(G2:G5,1)</f>
        <v>1</v>
      </c>
      <c r="H9" s="8">
        <f>LARGE(H2:H5,1)</f>
        <v>80</v>
      </c>
      <c r="I9" s="8"/>
      <c r="J9" s="8"/>
      <c r="K9" s="8"/>
      <c r="L9" s="8"/>
      <c r="M9" s="8" t="e">
        <f>LARGE(M2:M5,1)</f>
        <v>#NUM!</v>
      </c>
      <c r="N9" s="8" t="e">
        <f>LARGE(N2:N5,1)</f>
        <v>#NUM!</v>
      </c>
      <c r="O9" s="8"/>
      <c r="P9" s="8"/>
      <c r="Q9" s="8"/>
      <c r="R9" s="8"/>
      <c r="S9" s="8">
        <f>LARGE(S2:S5,1)</f>
        <v>3</v>
      </c>
      <c r="T9" s="8">
        <f>LARGE(T2:T5,1)</f>
        <v>33</v>
      </c>
      <c r="U9" s="8"/>
      <c r="V9" s="8"/>
      <c r="W9" s="8"/>
      <c r="X9" s="8"/>
      <c r="Y9" s="8" t="e">
        <f>LARGE(Y2:Y5,1)</f>
        <v>#NUM!</v>
      </c>
      <c r="Z9" s="8" t="e">
        <f>LARGE(Z2:Z5,1)</f>
        <v>#NUM!</v>
      </c>
      <c r="AA9" s="8"/>
      <c r="AB9" s="8"/>
      <c r="AC9" s="8"/>
      <c r="AD9" s="8"/>
      <c r="AE9" s="8" t="e">
        <f>LARGE(AE2:AE5,1)</f>
        <v>#NUM!</v>
      </c>
      <c r="AF9" s="8" t="e">
        <f>LARGE(AF2:AF5,1)</f>
        <v>#NUM!</v>
      </c>
      <c r="AG9" s="8"/>
      <c r="AH9" s="8"/>
      <c r="AI9" s="8"/>
      <c r="AJ9" s="8"/>
      <c r="AK9" s="8"/>
      <c r="AL9" s="8"/>
      <c r="AM9" s="8"/>
      <c r="AN9" s="8"/>
      <c r="AO9" s="8">
        <f>LARGE(AO2:AO5,1)</f>
        <v>8</v>
      </c>
      <c r="AP9" s="8">
        <f>LARGE(AP2:AP5,1)</f>
        <v>87</v>
      </c>
      <c r="AQ9" s="8"/>
      <c r="AR9" s="8"/>
      <c r="AS9" s="8"/>
      <c r="AT9" s="8"/>
      <c r="AU9" s="8"/>
      <c r="AV9" s="8"/>
      <c r="AW9" s="8"/>
      <c r="AX9" s="8"/>
      <c r="AY9" s="8"/>
      <c r="AZ9" s="8"/>
      <c r="BA9" s="8"/>
      <c r="BB9" s="8">
        <f>LARGE(BB2:BB5,1)</f>
        <v>2</v>
      </c>
      <c r="BC9" s="8">
        <f>LARGE(BC2:BC5,1)</f>
        <v>28</v>
      </c>
      <c r="BD9" s="8"/>
      <c r="BE9" s="8"/>
      <c r="BF9" s="8">
        <f>LARGE(BF2:BF5,1)</f>
        <v>1</v>
      </c>
      <c r="BG9" s="8">
        <f>LARGE(BG2:BG5,1)</f>
        <v>28</v>
      </c>
      <c r="BH9" s="8"/>
      <c r="BI9" s="8"/>
      <c r="BJ9" s="8" t="e">
        <f>LARGE(BJ2:BJ5,1)</f>
        <v>#NUM!</v>
      </c>
      <c r="BK9" s="8" t="e">
        <f>LARGE(BK2:BK5,1)</f>
        <v>#NUM!</v>
      </c>
      <c r="BL9" s="8"/>
      <c r="BM9" s="8"/>
      <c r="BN9" s="8">
        <f>LARGE(BN2:BN5,1)</f>
        <v>2</v>
      </c>
      <c r="BO9" s="8">
        <f>LARGE(BO2:BO5,1)</f>
        <v>28</v>
      </c>
      <c r="BP9" s="8"/>
      <c r="BQ9" s="8"/>
      <c r="BR9" s="8"/>
      <c r="BS9" s="8"/>
      <c r="BT9" s="8"/>
      <c r="BU9" s="8"/>
      <c r="BV9" s="8"/>
      <c r="BW9" s="8">
        <f>LARGE(BW2:BW5,1)</f>
        <v>1</v>
      </c>
      <c r="BX9" s="8">
        <f>LARGE(BX2:BX5,1)</f>
        <v>67</v>
      </c>
      <c r="BY9" s="8"/>
      <c r="BZ9" s="8"/>
      <c r="CA9" s="8" t="e">
        <f>LARGE(CA2:CA5,1)</f>
        <v>#NUM!</v>
      </c>
      <c r="CB9" s="8" t="e">
        <f>LARGE(CB2:CB5,1)</f>
        <v>#NUM!</v>
      </c>
      <c r="CC9" s="8"/>
      <c r="CD9" s="8"/>
      <c r="CE9" s="8">
        <f>LARGE(CE2:CE5,1)</f>
        <v>6</v>
      </c>
      <c r="CF9" s="8">
        <f>LARGE(CF2:CF5,1)</f>
        <v>78</v>
      </c>
      <c r="CG9" s="8"/>
      <c r="CH9" s="8"/>
      <c r="CI9" s="8" t="e">
        <f>LARGE(CI2:CI5,1)</f>
        <v>#NUM!</v>
      </c>
      <c r="CJ9" s="8" t="e">
        <f>LARGE(CJ2:CJ5,1)</f>
        <v>#NUM!</v>
      </c>
      <c r="CK9" s="8"/>
      <c r="CL9" s="8"/>
      <c r="CM9" s="8" t="e">
        <f>LARGE(CM2:CM5,1)</f>
        <v>#NUM!</v>
      </c>
      <c r="CN9" s="8" t="e">
        <f>LARGE(CN2:CN5,1)</f>
        <v>#NUM!</v>
      </c>
      <c r="CO9" s="8"/>
      <c r="CP9" s="8"/>
      <c r="CQ9" s="8"/>
      <c r="CR9" s="8" t="e">
        <f>LARGE(CR2:CR5,1)</f>
        <v>#NUM!</v>
      </c>
      <c r="CS9" s="8" t="e">
        <f>LARGE(CS2:CS5,1)</f>
        <v>#NUM!</v>
      </c>
      <c r="CT9" s="8"/>
      <c r="CU9" s="8"/>
      <c r="CV9" s="8"/>
      <c r="CW9" s="8" t="e">
        <f>LARGE(CW2:CW5,1)</f>
        <v>#NUM!</v>
      </c>
      <c r="CX9" s="8" t="e">
        <f>LARGE(CX2:CX5,1)</f>
        <v>#NUM!</v>
      </c>
      <c r="CY9" s="8"/>
      <c r="CZ9" s="8"/>
      <c r="DA9" s="8"/>
      <c r="DB9" s="8" t="e">
        <f>LARGE(DB2:DB5,1)</f>
        <v>#NUM!</v>
      </c>
      <c r="DC9" s="8" t="e">
        <f>LARGE(DC2:DC5,1)</f>
        <v>#NUM!</v>
      </c>
      <c r="DD9" s="8"/>
      <c r="DE9" s="8"/>
      <c r="DF9" s="8"/>
      <c r="DG9" s="8"/>
      <c r="DH9" s="8"/>
      <c r="DI9" s="8"/>
      <c r="DJ9" s="8"/>
      <c r="DK9" s="8"/>
      <c r="DL9" s="8"/>
      <c r="DM9" s="8"/>
      <c r="DN9" s="8"/>
      <c r="DO9" s="8"/>
      <c r="DP9" s="8"/>
      <c r="DQ9" s="8"/>
      <c r="DR9" s="8"/>
      <c r="DS9" s="8"/>
      <c r="DT9" s="8"/>
      <c r="DU9" s="8"/>
      <c r="DV9" s="8">
        <f>LARGE(DV2:DV5,1)</f>
        <v>80</v>
      </c>
      <c r="DW9" s="23"/>
    </row>
    <row r="10" spans="1:135" x14ac:dyDescent="0.25">
      <c r="A10" s="24" t="s">
        <v>459</v>
      </c>
      <c r="B10" s="9"/>
      <c r="C10" s="9"/>
      <c r="D10" s="9"/>
      <c r="E10" s="9"/>
      <c r="F10" s="9">
        <f>COUNTIF(F2:F5,"yes")</f>
        <v>1</v>
      </c>
      <c r="G10" s="9"/>
      <c r="H10" s="9"/>
      <c r="I10" s="9"/>
      <c r="J10" s="9"/>
      <c r="K10" s="9"/>
      <c r="L10" s="9">
        <f>COUNTIF(L2:L5,"yes")</f>
        <v>0</v>
      </c>
      <c r="M10" s="9"/>
      <c r="N10" s="9"/>
      <c r="O10" s="9"/>
      <c r="P10" s="9"/>
      <c r="Q10" s="9"/>
      <c r="R10" s="9">
        <f>COUNTIF(R2:R5,"yes")</f>
        <v>1</v>
      </c>
      <c r="S10" s="9"/>
      <c r="T10" s="9"/>
      <c r="U10" s="9"/>
      <c r="V10" s="9"/>
      <c r="W10" s="9"/>
      <c r="X10" s="9">
        <f>COUNTIF(X2:X5,"yes")</f>
        <v>0</v>
      </c>
      <c r="Y10" s="9"/>
      <c r="Z10" s="9"/>
      <c r="AA10" s="9"/>
      <c r="AB10" s="9"/>
      <c r="AC10" s="9"/>
      <c r="AD10" s="9">
        <f>COUNTIF(AD2:AD5,"yes")</f>
        <v>0</v>
      </c>
      <c r="AE10" s="9"/>
      <c r="AF10" s="9"/>
      <c r="AG10" s="9"/>
      <c r="AH10" s="9"/>
      <c r="AI10" s="9"/>
      <c r="AJ10" s="9"/>
      <c r="AK10" s="9"/>
      <c r="AL10" s="9"/>
      <c r="AM10" s="9"/>
      <c r="AN10" s="9">
        <f>COUNTIF(AN2:AN5,"yes")</f>
        <v>4</v>
      </c>
      <c r="AO10" s="9"/>
      <c r="AP10" s="9"/>
      <c r="AQ10" s="9"/>
      <c r="AR10" s="9"/>
      <c r="AS10" s="9"/>
      <c r="AT10" s="9"/>
      <c r="AU10" s="9"/>
      <c r="AV10" s="9"/>
      <c r="AW10" s="9"/>
      <c r="AX10" s="9"/>
      <c r="AY10" s="9"/>
      <c r="AZ10" s="9">
        <f>COUNTIF(AZ2:AZ5,"yes")</f>
        <v>3</v>
      </c>
      <c r="BA10" s="9">
        <f>COUNTIF(BA2:BA5,"yes")</f>
        <v>3</v>
      </c>
      <c r="BB10" s="9"/>
      <c r="BC10" s="9"/>
      <c r="BD10" s="9"/>
      <c r="BE10" s="9">
        <f>COUNTIF(BE2:BE5,"yes")</f>
        <v>2</v>
      </c>
      <c r="BF10" s="9"/>
      <c r="BG10" s="9"/>
      <c r="BH10" s="9"/>
      <c r="BI10" s="9">
        <f>COUNTIF(BI2:BI5,"yes")</f>
        <v>0</v>
      </c>
      <c r="BJ10" s="9"/>
      <c r="BK10" s="9"/>
      <c r="BL10" s="9"/>
      <c r="BM10" s="9">
        <f>COUNTIF(BM2:BM5,"yes")</f>
        <v>3</v>
      </c>
      <c r="BN10" s="9"/>
      <c r="BO10" s="9"/>
      <c r="BP10" s="9"/>
      <c r="BQ10" s="9">
        <f>COUNTIF(BQ2:BQ5,"yes")</f>
        <v>0</v>
      </c>
      <c r="BR10" s="9"/>
      <c r="BS10" s="9"/>
      <c r="BT10" s="9"/>
      <c r="BU10" s="9"/>
      <c r="BV10" s="9">
        <f>COUNTIF(BV2:BV5,"yes")</f>
        <v>3</v>
      </c>
      <c r="BW10" s="9"/>
      <c r="BX10" s="9"/>
      <c r="BY10" s="9"/>
      <c r="BZ10" s="9">
        <f>COUNTIF(BZ2:BZ5,"yes")</f>
        <v>0</v>
      </c>
      <c r="CA10" s="9"/>
      <c r="CB10" s="9"/>
      <c r="CC10" s="9"/>
      <c r="CD10" s="9">
        <f>COUNTIF(CD2:CD5,"yes")</f>
        <v>4</v>
      </c>
      <c r="CE10" s="9"/>
      <c r="CF10" s="9"/>
      <c r="CG10" s="9"/>
      <c r="CH10" s="9">
        <f>COUNTIF(CH2:CH5,"yes")</f>
        <v>0</v>
      </c>
      <c r="CI10" s="9"/>
      <c r="CJ10" s="9"/>
      <c r="CK10" s="9"/>
      <c r="CL10" s="9">
        <f>COUNTIF(CL2:CL5,"yes")</f>
        <v>0</v>
      </c>
      <c r="CM10" s="9"/>
      <c r="CN10" s="9"/>
      <c r="CO10" s="9"/>
      <c r="CP10" s="9">
        <f>COUNTIF(CP2:CP5,"yes")</f>
        <v>0</v>
      </c>
      <c r="CQ10" s="9"/>
      <c r="CR10" s="9"/>
      <c r="CS10" s="9"/>
      <c r="CT10" s="9"/>
      <c r="CU10" s="9">
        <f>COUNTIF(CU2:CU5,"yes")</f>
        <v>0</v>
      </c>
      <c r="CV10" s="9"/>
      <c r="CW10" s="9"/>
      <c r="CX10" s="9"/>
      <c r="CY10" s="9"/>
      <c r="CZ10" s="9">
        <f>COUNTIF(CZ2:CZ5,"yes")</f>
        <v>0</v>
      </c>
      <c r="DA10" s="9"/>
      <c r="DB10" s="9"/>
      <c r="DC10" s="9"/>
      <c r="DD10" s="9"/>
      <c r="DE10" s="9">
        <f>COUNTIF(DE2:DE5,"arrest*")</f>
        <v>4</v>
      </c>
      <c r="DF10" s="9">
        <f>COUNTIF(DF2:DF5,"Attending*")</f>
        <v>4</v>
      </c>
      <c r="DG10" s="9">
        <f>COUNTIF(DG2:DG5,"computing*")</f>
        <v>4</v>
      </c>
      <c r="DH10" s="9">
        <f>COUNTIF(DH2:DH5,"courthouse*")</f>
        <v>1</v>
      </c>
      <c r="DI10" s="9">
        <f>COUNTIF(DI2:DI5,"CRN*")</f>
        <v>4</v>
      </c>
      <c r="DJ10" s="9">
        <f>COUNTIF(DJ2:DJ5,"Departmental*")</f>
        <v>4</v>
      </c>
      <c r="DK10" s="9">
        <f>COUNTIF(DK2:DK5,"DNA*")</f>
        <v>4</v>
      </c>
      <c r="DL10" s="9">
        <f>COUNTIF(DL2:DL5,"Drug*")</f>
        <v>4</v>
      </c>
      <c r="DM10" s="9">
        <f>COUNTIF(DM2:DM5,"Duty*")</f>
        <v>1</v>
      </c>
      <c r="DN10" s="9">
        <f>COUNTIF(DN2:DN5,"Facilitating*")</f>
        <v>3</v>
      </c>
      <c r="DO10" s="9">
        <f>COUNTIF(DO2:DO5,"Intakes*")</f>
        <v>4</v>
      </c>
      <c r="DP10" s="9">
        <f>COUNTIF(DP2:DP5,"Office*")</f>
        <v>2</v>
      </c>
      <c r="DQ10" s="9">
        <f>COUNTIF(DQ2:DQ5,"Parole*")</f>
        <v>4</v>
      </c>
      <c r="DR10" s="9">
        <f>COUNTIF(DR2:DR5,"Sorna*")</f>
        <v>4</v>
      </c>
      <c r="DS10" s="9">
        <f>COUNTIF(DS2:DS5,"Transports*")</f>
        <v>4</v>
      </c>
      <c r="DT10" s="9">
        <f>COUNTIF(DT2:DT5,"Writing*")</f>
        <v>4</v>
      </c>
      <c r="DU10" s="9"/>
      <c r="DV10" s="9"/>
      <c r="DW10" s="25"/>
    </row>
    <row r="11" spans="1:135" x14ac:dyDescent="0.25">
      <c r="A11" s="26" t="s">
        <v>460</v>
      </c>
      <c r="B11" s="10"/>
      <c r="C11" s="10"/>
      <c r="D11" s="10"/>
      <c r="E11" s="10"/>
      <c r="F11" s="10">
        <f>COUNTIF(F2:F5,"no")</f>
        <v>3</v>
      </c>
      <c r="G11" s="10"/>
      <c r="H11" s="10"/>
      <c r="I11" s="10"/>
      <c r="J11" s="10"/>
      <c r="K11" s="10"/>
      <c r="L11" s="10">
        <f>COUNTIF(L2:L5,"no")</f>
        <v>4</v>
      </c>
      <c r="M11" s="10"/>
      <c r="N11" s="10"/>
      <c r="O11" s="10"/>
      <c r="P11" s="10"/>
      <c r="Q11" s="10"/>
      <c r="R11" s="10">
        <f>COUNTIF(R2:R5,"no")</f>
        <v>3</v>
      </c>
      <c r="S11" s="10"/>
      <c r="T11" s="10"/>
      <c r="U11" s="10"/>
      <c r="V11" s="10"/>
      <c r="W11" s="10"/>
      <c r="X11" s="10">
        <f>COUNTIF(X2:X5,"no")</f>
        <v>4</v>
      </c>
      <c r="Y11" s="10"/>
      <c r="Z11" s="10"/>
      <c r="AA11" s="10"/>
      <c r="AB11" s="10"/>
      <c r="AC11" s="10"/>
      <c r="AD11" s="10">
        <f>COUNTIF(AD2:AD5,"no")</f>
        <v>4</v>
      </c>
      <c r="AE11" s="10"/>
      <c r="AF11" s="10"/>
      <c r="AG11" s="10"/>
      <c r="AH11" s="10"/>
      <c r="AI11" s="10"/>
      <c r="AJ11" s="10"/>
      <c r="AK11" s="10"/>
      <c r="AL11" s="10"/>
      <c r="AM11" s="10"/>
      <c r="AN11" s="10">
        <f>COUNTIF(AN2:AN5,"no")</f>
        <v>0</v>
      </c>
      <c r="AO11" s="10"/>
      <c r="AP11" s="10"/>
      <c r="AQ11" s="10"/>
      <c r="AR11" s="10"/>
      <c r="AS11" s="10"/>
      <c r="AT11" s="10"/>
      <c r="AU11" s="10"/>
      <c r="AV11" s="10"/>
      <c r="AW11" s="10"/>
      <c r="AX11" s="10"/>
      <c r="AY11" s="10"/>
      <c r="AZ11" s="10">
        <f>COUNTIF(AZ2:AZ5,"no")</f>
        <v>1</v>
      </c>
      <c r="BA11" s="10">
        <f>COUNTIF(BA2:BA5,"no")</f>
        <v>0</v>
      </c>
      <c r="BB11" s="10"/>
      <c r="BC11" s="10"/>
      <c r="BD11" s="10"/>
      <c r="BE11" s="10">
        <f>COUNTIF(BE2:BE5,"no")</f>
        <v>1</v>
      </c>
      <c r="BF11" s="10"/>
      <c r="BG11" s="10"/>
      <c r="BH11" s="10"/>
      <c r="BI11" s="10">
        <f>COUNTIF(BI2:BI5,"no")</f>
        <v>3</v>
      </c>
      <c r="BJ11" s="10"/>
      <c r="BK11" s="10"/>
      <c r="BL11" s="10"/>
      <c r="BM11" s="10">
        <f>COUNTIF(BM2:BM5,"no")</f>
        <v>0</v>
      </c>
      <c r="BN11" s="10"/>
      <c r="BO11" s="10"/>
      <c r="BP11" s="10"/>
      <c r="BQ11" s="10">
        <f>COUNTIF(BQ2:BQ5,"no")</f>
        <v>3</v>
      </c>
      <c r="BR11" s="10"/>
      <c r="BS11" s="10"/>
      <c r="BT11" s="10"/>
      <c r="BU11" s="10"/>
      <c r="BV11" s="10">
        <f>COUNTIF(BV2:BV5,"no")</f>
        <v>1</v>
      </c>
      <c r="BW11" s="10"/>
      <c r="BX11" s="10"/>
      <c r="BY11" s="10"/>
      <c r="BZ11" s="10">
        <f>COUNTIF(BZ2:BZ5,"no")</f>
        <v>4</v>
      </c>
      <c r="CA11" s="10"/>
      <c r="CB11" s="10"/>
      <c r="CC11" s="10"/>
      <c r="CD11" s="10">
        <f>COUNTIF(CD2:CD5,"no")</f>
        <v>0</v>
      </c>
      <c r="CE11" s="10"/>
      <c r="CF11" s="10"/>
      <c r="CG11" s="10"/>
      <c r="CH11" s="10">
        <f>COUNTIF(CH2:CH5,"no")</f>
        <v>4</v>
      </c>
      <c r="CI11" s="10"/>
      <c r="CJ11" s="10"/>
      <c r="CK11" s="10"/>
      <c r="CL11" s="10">
        <f>COUNTIF(CL2:CL5,"no")</f>
        <v>4</v>
      </c>
      <c r="CM11" s="10"/>
      <c r="CN11" s="10"/>
      <c r="CO11" s="10"/>
      <c r="CP11" s="10">
        <f>COUNTIF(CP2:CP5,"no")</f>
        <v>4</v>
      </c>
      <c r="CQ11" s="10"/>
      <c r="CR11" s="10"/>
      <c r="CS11" s="10"/>
      <c r="CT11" s="10"/>
      <c r="CU11" s="10">
        <f>COUNTIF(CU2:CU5,"no")</f>
        <v>0</v>
      </c>
      <c r="CV11" s="10"/>
      <c r="CW11" s="10"/>
      <c r="CX11" s="10"/>
      <c r="CY11" s="10"/>
      <c r="CZ11" s="10">
        <f>COUNTIF(CZ2:CZ5,"no")</f>
        <v>0</v>
      </c>
      <c r="DA11" s="10"/>
      <c r="DB11" s="10"/>
      <c r="DC11" s="10"/>
      <c r="DD11" s="10"/>
      <c r="DE11" s="10">
        <v>65</v>
      </c>
      <c r="DF11" s="10">
        <v>65</v>
      </c>
      <c r="DG11" s="10">
        <v>65</v>
      </c>
      <c r="DH11" s="10">
        <v>65</v>
      </c>
      <c r="DI11" s="10">
        <v>65</v>
      </c>
      <c r="DJ11" s="10">
        <v>65</v>
      </c>
      <c r="DK11" s="10">
        <v>65</v>
      </c>
      <c r="DL11" s="10">
        <v>65</v>
      </c>
      <c r="DM11" s="10">
        <v>65</v>
      </c>
      <c r="DN11" s="10">
        <v>65</v>
      </c>
      <c r="DO11" s="10">
        <v>65</v>
      </c>
      <c r="DP11" s="10">
        <v>65</v>
      </c>
      <c r="DQ11" s="10">
        <v>65</v>
      </c>
      <c r="DR11" s="10">
        <v>65</v>
      </c>
      <c r="DS11" s="10">
        <v>65</v>
      </c>
      <c r="DT11" s="10">
        <v>65</v>
      </c>
      <c r="DU11" s="10"/>
      <c r="DV11" s="10"/>
      <c r="DW11" s="27"/>
    </row>
    <row r="12" spans="1:135" x14ac:dyDescent="0.25">
      <c r="A12" s="28" t="s">
        <v>473</v>
      </c>
      <c r="B12" s="11"/>
      <c r="C12" s="11"/>
      <c r="D12" s="11"/>
      <c r="E12" s="11"/>
      <c r="F12" s="11">
        <f>F10/(F10+F11)</f>
        <v>0.25</v>
      </c>
      <c r="G12" s="11"/>
      <c r="H12" s="11"/>
      <c r="I12" s="11"/>
      <c r="J12" s="11"/>
      <c r="K12" s="11"/>
      <c r="L12" s="11">
        <f>L10/(L10+L11)</f>
        <v>0</v>
      </c>
      <c r="M12" s="11"/>
      <c r="N12" s="11"/>
      <c r="O12" s="11"/>
      <c r="P12" s="11"/>
      <c r="Q12" s="11"/>
      <c r="R12" s="11">
        <f>R10/(R10+R11)</f>
        <v>0.25</v>
      </c>
      <c r="S12" s="11"/>
      <c r="T12" s="11"/>
      <c r="U12" s="11"/>
      <c r="V12" s="11"/>
      <c r="W12" s="11"/>
      <c r="X12" s="11">
        <f>X10/(X10+X11)</f>
        <v>0</v>
      </c>
      <c r="Y12" s="11"/>
      <c r="Z12" s="11"/>
      <c r="AA12" s="11"/>
      <c r="AB12" s="11"/>
      <c r="AC12" s="11"/>
      <c r="AD12" s="11">
        <f>AD10/(AD10+AD11)</f>
        <v>0</v>
      </c>
      <c r="AE12" s="11"/>
      <c r="AF12" s="11"/>
      <c r="AG12" s="11"/>
      <c r="AH12" s="11"/>
      <c r="AI12" s="11"/>
      <c r="AJ12" s="11"/>
      <c r="AK12" s="11"/>
      <c r="AL12" s="11"/>
      <c r="AM12" s="11"/>
      <c r="AN12" s="11">
        <f>AN10/(AN10+AN11)</f>
        <v>1</v>
      </c>
      <c r="AO12" s="11"/>
      <c r="AP12" s="11"/>
      <c r="AQ12" s="11"/>
      <c r="AR12" s="11"/>
      <c r="AS12" s="11"/>
      <c r="AT12" s="11"/>
      <c r="AU12" s="11"/>
      <c r="AV12" s="11"/>
      <c r="AW12" s="11"/>
      <c r="AX12" s="11"/>
      <c r="AY12" s="11"/>
      <c r="AZ12" s="11">
        <f>AZ10/(AZ10+AZ11)</f>
        <v>0.75</v>
      </c>
      <c r="BA12" s="11">
        <f>BA10/(BA10+BA11)</f>
        <v>1</v>
      </c>
      <c r="BB12" s="11"/>
      <c r="BC12" s="11"/>
      <c r="BD12" s="11"/>
      <c r="BE12" s="11">
        <f>BE10/(BE10+BE11)</f>
        <v>0.66666666666666663</v>
      </c>
      <c r="BF12" s="11"/>
      <c r="BG12" s="11"/>
      <c r="BH12" s="11"/>
      <c r="BI12" s="11">
        <f>BI10/(BI10+BI11)</f>
        <v>0</v>
      </c>
      <c r="BJ12" s="11"/>
      <c r="BK12" s="11"/>
      <c r="BL12" s="11"/>
      <c r="BM12" s="11">
        <f>BM10/(BM10+BM11)</f>
        <v>1</v>
      </c>
      <c r="BN12" s="11"/>
      <c r="BO12" s="11"/>
      <c r="BP12" s="11"/>
      <c r="BQ12" s="11">
        <f>BQ10/(BQ10+BQ11)</f>
        <v>0</v>
      </c>
      <c r="BR12" s="11"/>
      <c r="BS12" s="11"/>
      <c r="BT12" s="11"/>
      <c r="BU12" s="11"/>
      <c r="BV12" s="11">
        <f>BV10/(BV10+BV11)</f>
        <v>0.75</v>
      </c>
      <c r="BW12" s="11"/>
      <c r="BX12" s="11"/>
      <c r="BY12" s="11"/>
      <c r="BZ12" s="11">
        <f>BZ10/(BZ10+BZ11)</f>
        <v>0</v>
      </c>
      <c r="CA12" s="11"/>
      <c r="CB12" s="11"/>
      <c r="CC12" s="11"/>
      <c r="CD12" s="11">
        <f>CD10/(CD10+CD11)</f>
        <v>1</v>
      </c>
      <c r="CE12" s="11"/>
      <c r="CF12" s="11"/>
      <c r="CG12" s="11"/>
      <c r="CH12" s="11">
        <f>CH10/(CH10+CH11)</f>
        <v>0</v>
      </c>
      <c r="CI12" s="11"/>
      <c r="CJ12" s="11"/>
      <c r="CK12" s="11"/>
      <c r="CL12" s="11">
        <f>CL10/(CL10+CL11)</f>
        <v>0</v>
      </c>
      <c r="CM12" s="11"/>
      <c r="CN12" s="11"/>
      <c r="CO12" s="11"/>
      <c r="CP12" s="11">
        <f>CP10/(CP10+CP11)</f>
        <v>0</v>
      </c>
      <c r="CQ12" s="11"/>
      <c r="CR12" s="11"/>
      <c r="CS12" s="11"/>
      <c r="CT12" s="11"/>
      <c r="CU12" s="11" t="e">
        <f>CU10/(CU10+CU11)</f>
        <v>#DIV/0!</v>
      </c>
      <c r="CV12" s="11"/>
      <c r="CW12" s="11"/>
      <c r="CX12" s="11"/>
      <c r="CY12" s="11"/>
      <c r="CZ12" s="11" t="e">
        <f>CZ10/(CZ10+CZ11)</f>
        <v>#DIV/0!</v>
      </c>
      <c r="DA12" s="11"/>
      <c r="DB12" s="11"/>
      <c r="DC12" s="11"/>
      <c r="DD12" s="11"/>
      <c r="DE12" s="11">
        <f t="shared" ref="DE12:DT12" si="3">DE10/(DE10+DE11)</f>
        <v>5.7971014492753624E-2</v>
      </c>
      <c r="DF12" s="11">
        <f t="shared" si="3"/>
        <v>5.7971014492753624E-2</v>
      </c>
      <c r="DG12" s="11">
        <f t="shared" si="3"/>
        <v>5.7971014492753624E-2</v>
      </c>
      <c r="DH12" s="11">
        <f t="shared" si="3"/>
        <v>1.5151515151515152E-2</v>
      </c>
      <c r="DI12" s="11">
        <f t="shared" si="3"/>
        <v>5.7971014492753624E-2</v>
      </c>
      <c r="DJ12" s="11">
        <f t="shared" si="3"/>
        <v>5.7971014492753624E-2</v>
      </c>
      <c r="DK12" s="11">
        <f t="shared" si="3"/>
        <v>5.7971014492753624E-2</v>
      </c>
      <c r="DL12" s="11">
        <f t="shared" si="3"/>
        <v>5.7971014492753624E-2</v>
      </c>
      <c r="DM12" s="11">
        <f t="shared" si="3"/>
        <v>1.5151515151515152E-2</v>
      </c>
      <c r="DN12" s="11">
        <f t="shared" si="3"/>
        <v>4.4117647058823532E-2</v>
      </c>
      <c r="DO12" s="11">
        <f t="shared" si="3"/>
        <v>5.7971014492753624E-2</v>
      </c>
      <c r="DP12" s="11">
        <f t="shared" si="3"/>
        <v>2.9850746268656716E-2</v>
      </c>
      <c r="DQ12" s="11">
        <f t="shared" si="3"/>
        <v>5.7971014492753624E-2</v>
      </c>
      <c r="DR12" s="11">
        <f t="shared" si="3"/>
        <v>5.7971014492753624E-2</v>
      </c>
      <c r="DS12" s="11">
        <f t="shared" si="3"/>
        <v>5.7971014492753624E-2</v>
      </c>
      <c r="DT12" s="11">
        <f t="shared" si="3"/>
        <v>5.7971014492753624E-2</v>
      </c>
      <c r="DU12" s="11"/>
      <c r="DV12" s="11"/>
      <c r="DW12" s="29"/>
    </row>
    <row r="13" spans="1:135" ht="30" x14ac:dyDescent="0.25">
      <c r="A13" s="38" t="s">
        <v>472</v>
      </c>
      <c r="B13" s="36"/>
      <c r="C13" s="36"/>
      <c r="D13" s="36"/>
      <c r="E13" s="36"/>
      <c r="F13" s="36"/>
      <c r="G13" s="36"/>
      <c r="H13" s="12">
        <f>COUNTIF(H2:H5,"&lt;1000")</f>
        <v>1</v>
      </c>
      <c r="I13" s="36"/>
      <c r="J13" s="36"/>
      <c r="K13" s="36"/>
      <c r="L13" s="36"/>
      <c r="M13" s="36"/>
      <c r="N13" s="13">
        <f>COUNTIF(N2:N5,"&lt;50")</f>
        <v>0</v>
      </c>
      <c r="O13" s="36"/>
      <c r="P13" s="36"/>
      <c r="Q13" s="36"/>
      <c r="R13" s="36"/>
      <c r="S13" s="36"/>
      <c r="T13" s="36">
        <f>COUNTIF(T2:T5,"&lt;50")</f>
        <v>1</v>
      </c>
      <c r="U13" s="36"/>
      <c r="V13" s="36"/>
      <c r="W13" s="36"/>
      <c r="X13" s="36"/>
      <c r="Y13" s="36"/>
      <c r="Z13" s="36">
        <f>COUNTIF(Z2:Z5,"&lt;20")</f>
        <v>0</v>
      </c>
      <c r="AA13" s="36"/>
      <c r="AB13" s="36"/>
      <c r="AC13" s="36"/>
      <c r="AD13" s="36"/>
      <c r="AE13" s="36"/>
      <c r="AF13" s="36">
        <f>COUNTIF(AF2:AF5,"&lt;50")</f>
        <v>0</v>
      </c>
      <c r="AG13" s="36"/>
      <c r="AH13" s="36"/>
      <c r="AI13" s="36"/>
      <c r="AJ13" s="36"/>
      <c r="AK13" s="36"/>
      <c r="AL13" s="36"/>
      <c r="AM13" s="36"/>
      <c r="AN13" s="36"/>
      <c r="AO13" s="36"/>
      <c r="AP13" s="36">
        <f>COUNTIF(AP2:AP5,"&lt;50")</f>
        <v>0</v>
      </c>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9"/>
    </row>
    <row r="14" spans="1:135" x14ac:dyDescent="0.25">
      <c r="A14" s="38" t="s">
        <v>475</v>
      </c>
      <c r="B14" s="36"/>
      <c r="C14" s="36"/>
      <c r="D14" s="36"/>
      <c r="E14" s="36"/>
      <c r="F14" s="36"/>
      <c r="G14" s="36"/>
      <c r="H14" s="12">
        <f>COUNTA(A2:A5)</f>
        <v>4</v>
      </c>
      <c r="I14" s="36"/>
      <c r="J14" s="36"/>
      <c r="K14" s="36"/>
      <c r="L14" s="36"/>
      <c r="M14" s="36"/>
      <c r="N14" s="13">
        <f>COUNTA(A2:A5)</f>
        <v>4</v>
      </c>
      <c r="O14" s="36"/>
      <c r="P14" s="36"/>
      <c r="Q14" s="36"/>
      <c r="R14" s="36"/>
      <c r="S14" s="36"/>
      <c r="T14" s="36">
        <f>COUNTA(A2:A5)</f>
        <v>4</v>
      </c>
      <c r="U14" s="36"/>
      <c r="V14" s="36"/>
      <c r="W14" s="36"/>
      <c r="X14" s="36"/>
      <c r="Y14" s="36"/>
      <c r="Z14" s="36">
        <f>COUNTA(A2:A5)</f>
        <v>4</v>
      </c>
      <c r="AA14" s="36"/>
      <c r="AB14" s="36"/>
      <c r="AC14" s="36"/>
      <c r="AD14" s="36"/>
      <c r="AE14" s="36"/>
      <c r="AF14" s="36">
        <f>COUNTA(A2:A5)</f>
        <v>4</v>
      </c>
      <c r="AG14" s="36"/>
      <c r="AH14" s="36"/>
      <c r="AI14" s="36"/>
      <c r="AJ14" s="36"/>
      <c r="AK14" s="36"/>
      <c r="AL14" s="36"/>
      <c r="AM14" s="36"/>
      <c r="AN14" s="36"/>
      <c r="AO14" s="36"/>
      <c r="AP14" s="36">
        <f>COUNTA(A2:A5)</f>
        <v>4</v>
      </c>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9"/>
    </row>
    <row r="15" spans="1:135" ht="45.75" thickBot="1" x14ac:dyDescent="0.3">
      <c r="A15" s="40" t="s">
        <v>474</v>
      </c>
      <c r="B15" s="37"/>
      <c r="C15" s="37"/>
      <c r="D15" s="37"/>
      <c r="E15" s="37"/>
      <c r="F15" s="37"/>
      <c r="G15" s="37"/>
      <c r="H15" s="37">
        <f>H13/H14</f>
        <v>0.25</v>
      </c>
      <c r="I15" s="37"/>
      <c r="J15" s="37"/>
      <c r="K15" s="37"/>
      <c r="L15" s="37"/>
      <c r="M15" s="37"/>
      <c r="N15" s="37">
        <f>N13/N14</f>
        <v>0</v>
      </c>
      <c r="O15" s="37"/>
      <c r="P15" s="37"/>
      <c r="Q15" s="37"/>
      <c r="R15" s="37"/>
      <c r="S15" s="37"/>
      <c r="T15" s="37">
        <f>T13/T14</f>
        <v>0.25</v>
      </c>
      <c r="U15" s="37"/>
      <c r="V15" s="37"/>
      <c r="W15" s="37"/>
      <c r="X15" s="37"/>
      <c r="Y15" s="37"/>
      <c r="Z15" s="37">
        <f>Z13/Z14</f>
        <v>0</v>
      </c>
      <c r="AA15" s="37"/>
      <c r="AB15" s="37"/>
      <c r="AC15" s="37"/>
      <c r="AD15" s="37"/>
      <c r="AE15" s="37"/>
      <c r="AF15" s="37">
        <f>AF13/AF14</f>
        <v>0</v>
      </c>
      <c r="AG15" s="37"/>
      <c r="AH15" s="37"/>
      <c r="AI15" s="37"/>
      <c r="AJ15" s="37"/>
      <c r="AK15" s="37"/>
      <c r="AL15" s="37"/>
      <c r="AM15" s="37"/>
      <c r="AN15" s="37"/>
      <c r="AO15" s="37"/>
      <c r="AP15" s="37">
        <f>AP13/AP14</f>
        <v>0</v>
      </c>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41"/>
    </row>
    <row r="16" spans="1:135" x14ac:dyDescent="0.25">
      <c r="A16" t="s">
        <v>486</v>
      </c>
      <c r="E16" s="50">
        <f>MEDIAN(E2:E5)</f>
        <v>66.488095238095241</v>
      </c>
    </row>
  </sheetData>
  <sheetProtection algorithmName="SHA-512" hashValue="GN+z8D9jbQDOV/B303ttsJ/C96QMDlx8jDdF2guzlbyMv+bKnnnwGAKK/MaWIe+ORwpO819oqQ8vtk02RNU2yg==" saltValue="eP6LohrfKhqXpBymsqbohQ==" spinCount="100000" sheet="1" objects="1" scenarios="1"/>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9B96FA42E2DB4BB7C60A53A5F25CA4" ma:contentTypeVersion="15" ma:contentTypeDescription="Create a new document." ma:contentTypeScope="" ma:versionID="7e6e3307ee16f04e1fd8903ff24e5ae4">
  <xsd:schema xmlns:xsd="http://www.w3.org/2001/XMLSchema" xmlns:xs="http://www.w3.org/2001/XMLSchema" xmlns:p="http://schemas.microsoft.com/office/2006/metadata/properties" xmlns:ns2="9524477f-26ee-4937-9af3-54694fefd6e5" xmlns:ns3="018a456b-904f-4a00-9ab1-740c68536689" targetNamespace="http://schemas.microsoft.com/office/2006/metadata/properties" ma:root="true" ma:fieldsID="095e31d7dba642048d477ef013cc3cf6" ns2:_="" ns3:_="">
    <xsd:import namespace="9524477f-26ee-4937-9af3-54694fefd6e5"/>
    <xsd:import namespace="018a456b-904f-4a00-9ab1-740c685366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4477f-26ee-4937-9af3-54694fefd6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5337608-c3fa-4a64-818a-2bb7eff38ab7"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8a456b-904f-4a00-9ab1-740c6853668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3906c56-ca79-4e42-b1fb-dfc8c5ba505b}" ma:internalName="TaxCatchAll" ma:showField="CatchAllData" ma:web="018a456b-904f-4a00-9ab1-740c6853668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24477f-26ee-4937-9af3-54694fefd6e5">
      <Terms xmlns="http://schemas.microsoft.com/office/infopath/2007/PartnerControls"/>
    </lcf76f155ced4ddcb4097134ff3c332f>
    <TaxCatchAll xmlns="018a456b-904f-4a00-9ab1-740c68536689" xsi:nil="true"/>
  </documentManagement>
</p:properties>
</file>

<file path=customXml/itemProps1.xml><?xml version="1.0" encoding="utf-8"?>
<ds:datastoreItem xmlns:ds="http://schemas.openxmlformats.org/officeDocument/2006/customXml" ds:itemID="{32963655-BF6D-47BA-9E0B-14FC49108DFF}"/>
</file>

<file path=customXml/itemProps2.xml><?xml version="1.0" encoding="utf-8"?>
<ds:datastoreItem xmlns:ds="http://schemas.openxmlformats.org/officeDocument/2006/customXml" ds:itemID="{C73676C4-FC00-4F39-B93A-BF7651BD54A5}"/>
</file>

<file path=customXml/itemProps3.xml><?xml version="1.0" encoding="utf-8"?>
<ds:datastoreItem xmlns:ds="http://schemas.openxmlformats.org/officeDocument/2006/customXml" ds:itemID="{66E6CF94-6C05-496C-AFF7-94E244ABBB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All Counties</vt:lpstr>
      <vt:lpstr>All Counties (Class 1)</vt:lpstr>
      <vt:lpstr>All Counties (Class 2)</vt:lpstr>
      <vt:lpstr>All Counties (Class 2A)</vt:lpstr>
      <vt:lpstr>All Counties (Class 3)</vt:lpstr>
      <vt:lpstr>All Counties (Class 4)</vt:lpstr>
      <vt:lpstr>All Counties (Class 5)</vt:lpstr>
      <vt:lpstr>All Counties (Class 6)</vt:lpstr>
      <vt:lpstr>All Counties (Class 7)</vt:lpstr>
      <vt:lpstr>All Counties (Class 8)</vt:lpstr>
      <vt:lpstr>Caseload Charts</vt:lpstr>
      <vt:lpstr>Contact Standards Charts</vt:lpstr>
      <vt:lpstr>Problem Solving Courts Charts</vt:lpstr>
      <vt:lpstr>Other Duties Charts</vt:lpstr>
      <vt:lpstr>Summary Sheet</vt:lpstr>
      <vt:lpstr>Add. Spec. Caseload 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Rick Parsons</cp:lastModifiedBy>
  <cp:lastPrinted>2024-09-04T15:06:33Z</cp:lastPrinted>
  <dcterms:created xsi:type="dcterms:W3CDTF">2024-03-14T19:55:00Z</dcterms:created>
  <dcterms:modified xsi:type="dcterms:W3CDTF">2024-09-05T18:28:39Z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0x010100DB9B96FA42E2DB4BB7C60A53A5F25CA4</vt:lpwstr>
  </property>
</Properties>
</file>