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2.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3.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drawings/drawing4.xml" ContentType="application/vnd.openxmlformats-officedocument.drawing+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drawings/drawing5.xml" ContentType="application/vnd.openxmlformats-officedocument.drawing+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charts/chart98.xml" ContentType="application/vnd.openxmlformats-officedocument.drawingml.chart+xml"/>
  <Override PartName="/xl/charts/style98.xml" ContentType="application/vnd.ms-office.chartstyle+xml"/>
  <Override PartName="/xl/charts/colors98.xml" ContentType="application/vnd.ms-office.chartcolorstyle+xml"/>
  <Override PartName="/xl/charts/chart99.xml" ContentType="application/vnd.openxmlformats-officedocument.drawingml.chart+xml"/>
  <Override PartName="/xl/charts/style99.xml" ContentType="application/vnd.ms-office.chartstyle+xml"/>
  <Override PartName="/xl/charts/colors99.xml" ContentType="application/vnd.ms-office.chartcolorstyle+xml"/>
  <Override PartName="/xl/charts/chart100.xml" ContentType="application/vnd.openxmlformats-officedocument.drawingml.chart+xml"/>
  <Override PartName="/xl/charts/style100.xml" ContentType="application/vnd.ms-office.chartstyle+xml"/>
  <Override PartName="/xl/charts/colors100.xml" ContentType="application/vnd.ms-office.chartcolorstyle+xml"/>
  <Override PartName="/xl/charts/chart101.xml" ContentType="application/vnd.openxmlformats-officedocument.drawingml.chart+xml"/>
  <Override PartName="/xl/charts/style101.xml" ContentType="application/vnd.ms-office.chartstyle+xml"/>
  <Override PartName="/xl/charts/colors101.xml" ContentType="application/vnd.ms-office.chartcolorstyle+xml"/>
  <Override PartName="/xl/charts/chart102.xml" ContentType="application/vnd.openxmlformats-officedocument.drawingml.chart+xml"/>
  <Override PartName="/xl/charts/style102.xml" ContentType="application/vnd.ms-office.chartstyle+xml"/>
  <Override PartName="/xl/charts/colors102.xml" ContentType="application/vnd.ms-office.chartcolorstyle+xml"/>
  <Override PartName="/xl/charts/chart103.xml" ContentType="application/vnd.openxmlformats-officedocument.drawingml.chart+xml"/>
  <Override PartName="/xl/charts/style103.xml" ContentType="application/vnd.ms-office.chartstyle+xml"/>
  <Override PartName="/xl/charts/colors103.xml" ContentType="application/vnd.ms-office.chartcolorstyle+xml"/>
  <Override PartName="/xl/charts/chart104.xml" ContentType="application/vnd.openxmlformats-officedocument.drawingml.chart+xml"/>
  <Override PartName="/xl/charts/style104.xml" ContentType="application/vnd.ms-office.chartstyle+xml"/>
  <Override PartName="/xl/charts/colors104.xml" ContentType="application/vnd.ms-office.chartcolorstyle+xml"/>
  <Override PartName="/xl/charts/chart105.xml" ContentType="application/vnd.openxmlformats-officedocument.drawingml.chart+xml"/>
  <Override PartName="/xl/charts/style105.xml" ContentType="application/vnd.ms-office.chartstyle+xml"/>
  <Override PartName="/xl/charts/colors105.xml" ContentType="application/vnd.ms-office.chartcolorstyle+xml"/>
  <Override PartName="/xl/charts/chart106.xml" ContentType="application/vnd.openxmlformats-officedocument.drawingml.chart+xml"/>
  <Override PartName="/xl/charts/style106.xml" ContentType="application/vnd.ms-office.chartstyle+xml"/>
  <Override PartName="/xl/charts/colors106.xml" ContentType="application/vnd.ms-office.chartcolorstyle+xml"/>
  <Override PartName="/xl/charts/chart107.xml" ContentType="application/vnd.openxmlformats-officedocument.drawingml.chart+xml"/>
  <Override PartName="/xl/charts/style107.xml" ContentType="application/vnd.ms-office.chartstyle+xml"/>
  <Override PartName="/xl/charts/colors107.xml" ContentType="application/vnd.ms-office.chartcolorstyle+xml"/>
  <Override PartName="/xl/charts/chart108.xml" ContentType="application/vnd.openxmlformats-officedocument.drawingml.chart+xml"/>
  <Override PartName="/xl/charts/style108.xml" ContentType="application/vnd.ms-office.chartstyle+xml"/>
  <Override PartName="/xl/charts/colors108.xml" ContentType="application/vnd.ms-office.chartcolorstyle+xml"/>
  <Override PartName="/xl/charts/chart109.xml" ContentType="application/vnd.openxmlformats-officedocument.drawingml.chart+xml"/>
  <Override PartName="/xl/charts/style109.xml" ContentType="application/vnd.ms-office.chartstyle+xml"/>
  <Override PartName="/xl/charts/colors109.xml" ContentType="application/vnd.ms-office.chartcolorstyle+xml"/>
  <Override PartName="/xl/charts/chart110.xml" ContentType="application/vnd.openxmlformats-officedocument.drawingml.chart+xml"/>
  <Override PartName="/xl/charts/style110.xml" ContentType="application/vnd.ms-office.chartstyle+xml"/>
  <Override PartName="/xl/charts/colors110.xml" ContentType="application/vnd.ms-office.chartcolorstyle+xml"/>
  <Override PartName="/xl/charts/chart111.xml" ContentType="application/vnd.openxmlformats-officedocument.drawingml.chart+xml"/>
  <Override PartName="/xl/charts/style111.xml" ContentType="application/vnd.ms-office.chartstyle+xml"/>
  <Override PartName="/xl/charts/colors111.xml" ContentType="application/vnd.ms-office.chartcolorstyle+xml"/>
  <Override PartName="/xl/charts/chart112.xml" ContentType="application/vnd.openxmlformats-officedocument.drawingml.chart+xml"/>
  <Override PartName="/xl/charts/style112.xml" ContentType="application/vnd.ms-office.chartstyle+xml"/>
  <Override PartName="/xl/charts/colors112.xml" ContentType="application/vnd.ms-office.chartcolorstyle+xml"/>
  <Override PartName="/xl/charts/chart113.xml" ContentType="application/vnd.openxmlformats-officedocument.drawingml.chart+xml"/>
  <Override PartName="/xl/charts/style113.xml" ContentType="application/vnd.ms-office.chartstyle+xml"/>
  <Override PartName="/xl/charts/colors113.xml" ContentType="application/vnd.ms-office.chartcolorstyle+xml"/>
  <Override PartName="/xl/charts/chart114.xml" ContentType="application/vnd.openxmlformats-officedocument.drawingml.chart+xml"/>
  <Override PartName="/xl/charts/style114.xml" ContentType="application/vnd.ms-office.chartstyle+xml"/>
  <Override PartName="/xl/charts/colors114.xml" ContentType="application/vnd.ms-office.chartcolorstyle+xml"/>
  <Override PartName="/xl/charts/chart115.xml" ContentType="application/vnd.openxmlformats-officedocument.drawingml.chart+xml"/>
  <Override PartName="/xl/charts/style115.xml" ContentType="application/vnd.ms-office.chartstyle+xml"/>
  <Override PartName="/xl/charts/colors115.xml" ContentType="application/vnd.ms-office.chartcolorstyle+xml"/>
  <Override PartName="/xl/charts/chart116.xml" ContentType="application/vnd.openxmlformats-officedocument.drawingml.chart+xml"/>
  <Override PartName="/xl/charts/style116.xml" ContentType="application/vnd.ms-office.chartstyle+xml"/>
  <Override PartName="/xl/charts/colors116.xml" ContentType="application/vnd.ms-office.chartcolorstyle+xml"/>
  <Override PartName="/xl/charts/chart117.xml" ContentType="application/vnd.openxmlformats-officedocument.drawingml.chart+xml"/>
  <Override PartName="/xl/charts/style117.xml" ContentType="application/vnd.ms-office.chartstyle+xml"/>
  <Override PartName="/xl/charts/colors117.xml" ContentType="application/vnd.ms-office.chartcolorstyle+xml"/>
  <Override PartName="/xl/charts/chart118.xml" ContentType="application/vnd.openxmlformats-officedocument.drawingml.chart+xml"/>
  <Override PartName="/xl/charts/style118.xml" ContentType="application/vnd.ms-office.chartstyle+xml"/>
  <Override PartName="/xl/charts/colors118.xml" ContentType="application/vnd.ms-office.chartcolorstyle+xml"/>
  <Override PartName="/xl/charts/chart119.xml" ContentType="application/vnd.openxmlformats-officedocument.drawingml.chart+xml"/>
  <Override PartName="/xl/charts/style119.xml" ContentType="application/vnd.ms-office.chartstyle+xml"/>
  <Override PartName="/xl/charts/colors119.xml" ContentType="application/vnd.ms-office.chartcolorstyle+xml"/>
  <Override PartName="/xl/charts/chart120.xml" ContentType="application/vnd.openxmlformats-officedocument.drawingml.chart+xml"/>
  <Override PartName="/xl/charts/style120.xml" ContentType="application/vnd.ms-office.chartstyle+xml"/>
  <Override PartName="/xl/charts/colors120.xml" ContentType="application/vnd.ms-office.chartcolorstyle+xml"/>
  <Override PartName="/xl/charts/chart121.xml" ContentType="application/vnd.openxmlformats-officedocument.drawingml.chart+xml"/>
  <Override PartName="/xl/charts/style121.xml" ContentType="application/vnd.ms-office.chartstyle+xml"/>
  <Override PartName="/xl/charts/colors121.xml" ContentType="application/vnd.ms-office.chartcolorstyle+xml"/>
  <Override PartName="/xl/charts/chart122.xml" ContentType="application/vnd.openxmlformats-officedocument.drawingml.chart+xml"/>
  <Override PartName="/xl/charts/style122.xml" ContentType="application/vnd.ms-office.chartstyle+xml"/>
  <Override PartName="/xl/charts/colors122.xml" ContentType="application/vnd.ms-office.chartcolorstyle+xml"/>
  <Override PartName="/xl/charts/chart123.xml" ContentType="application/vnd.openxmlformats-officedocument.drawingml.chart+xml"/>
  <Override PartName="/xl/charts/style123.xml" ContentType="application/vnd.ms-office.chartstyle+xml"/>
  <Override PartName="/xl/charts/colors123.xml" ContentType="application/vnd.ms-office.chartcolorstyle+xml"/>
  <Override PartName="/xl/charts/chart124.xml" ContentType="application/vnd.openxmlformats-officedocument.drawingml.chart+xml"/>
  <Override PartName="/xl/charts/style124.xml" ContentType="application/vnd.ms-office.chartstyle+xml"/>
  <Override PartName="/xl/charts/colors124.xml" ContentType="application/vnd.ms-office.chartcolorstyle+xml"/>
  <Override PartName="/xl/charts/chart125.xml" ContentType="application/vnd.openxmlformats-officedocument.drawingml.chart+xml"/>
  <Override PartName="/xl/charts/style125.xml" ContentType="application/vnd.ms-office.chartstyle+xml"/>
  <Override PartName="/xl/charts/colors125.xml" ContentType="application/vnd.ms-office.chartcolorstyle+xml"/>
  <Override PartName="/xl/charts/chart126.xml" ContentType="application/vnd.openxmlformats-officedocument.drawingml.chart+xml"/>
  <Override PartName="/xl/charts/style126.xml" ContentType="application/vnd.ms-office.chartstyle+xml"/>
  <Override PartName="/xl/charts/colors126.xml" ContentType="application/vnd.ms-office.chartcolorstyle+xml"/>
  <Override PartName="/xl/charts/chart127.xml" ContentType="application/vnd.openxmlformats-officedocument.drawingml.chart+xml"/>
  <Override PartName="/xl/charts/style127.xml" ContentType="application/vnd.ms-office.chartstyle+xml"/>
  <Override PartName="/xl/charts/colors127.xml" ContentType="application/vnd.ms-office.chartcolorstyle+xml"/>
  <Override PartName="/xl/charts/chart128.xml" ContentType="application/vnd.openxmlformats-officedocument.drawingml.chart+xml"/>
  <Override PartName="/xl/charts/style128.xml" ContentType="application/vnd.ms-office.chartstyle+xml"/>
  <Override PartName="/xl/charts/colors128.xml" ContentType="application/vnd.ms-office.chartcolorstyle+xml"/>
  <Override PartName="/xl/charts/chart129.xml" ContentType="application/vnd.openxmlformats-officedocument.drawingml.chart+xml"/>
  <Override PartName="/xl/charts/style129.xml" ContentType="application/vnd.ms-office.chartstyle+xml"/>
  <Override PartName="/xl/charts/colors129.xml" ContentType="application/vnd.ms-office.chartcolorstyle+xml"/>
  <Override PartName="/xl/charts/chart130.xml" ContentType="application/vnd.openxmlformats-officedocument.drawingml.chart+xml"/>
  <Override PartName="/xl/charts/style130.xml" ContentType="application/vnd.ms-office.chartstyle+xml"/>
  <Override PartName="/xl/charts/colors130.xml" ContentType="application/vnd.ms-office.chartcolorstyle+xml"/>
  <Override PartName="/xl/charts/chart131.xml" ContentType="application/vnd.openxmlformats-officedocument.drawingml.chart+xml"/>
  <Override PartName="/xl/charts/style131.xml" ContentType="application/vnd.ms-office.chartstyle+xml"/>
  <Override PartName="/xl/charts/colors131.xml" ContentType="application/vnd.ms-office.chartcolorstyle+xml"/>
  <Override PartName="/xl/charts/chart132.xml" ContentType="application/vnd.openxmlformats-officedocument.drawingml.chart+xml"/>
  <Override PartName="/xl/charts/style132.xml" ContentType="application/vnd.ms-office.chartstyle+xml"/>
  <Override PartName="/xl/charts/colors132.xml" ContentType="application/vnd.ms-office.chartcolorstyle+xml"/>
  <Override PartName="/xl/charts/chart133.xml" ContentType="application/vnd.openxmlformats-officedocument.drawingml.chart+xml"/>
  <Override PartName="/xl/charts/style133.xml" ContentType="application/vnd.ms-office.chartstyle+xml"/>
  <Override PartName="/xl/charts/colors133.xml" ContentType="application/vnd.ms-office.chartcolorstyle+xml"/>
  <Override PartName="/xl/charts/chart134.xml" ContentType="application/vnd.openxmlformats-officedocument.drawingml.chart+xml"/>
  <Override PartName="/xl/charts/style134.xml" ContentType="application/vnd.ms-office.chartstyle+xml"/>
  <Override PartName="/xl/charts/colors134.xml" ContentType="application/vnd.ms-office.chartcolorstyle+xml"/>
  <Override PartName="/xl/charts/chart135.xml" ContentType="application/vnd.openxmlformats-officedocument.drawingml.chart+xml"/>
  <Override PartName="/xl/charts/style135.xml" ContentType="application/vnd.ms-office.chartstyle+xml"/>
  <Override PartName="/xl/charts/colors135.xml" ContentType="application/vnd.ms-office.chartcolorstyle+xml"/>
  <Override PartName="/xl/charts/chart136.xml" ContentType="application/vnd.openxmlformats-officedocument.drawingml.chart+xml"/>
  <Override PartName="/xl/charts/style136.xml" ContentType="application/vnd.ms-office.chartstyle+xml"/>
  <Override PartName="/xl/charts/colors136.xml" ContentType="application/vnd.ms-office.chartcolorstyle+xml"/>
  <Override PartName="/xl/charts/chart137.xml" ContentType="application/vnd.openxmlformats-officedocument.drawingml.chart+xml"/>
  <Override PartName="/xl/charts/style137.xml" ContentType="application/vnd.ms-office.chartstyle+xml"/>
  <Override PartName="/xl/charts/colors137.xml" ContentType="application/vnd.ms-office.chartcolorstyle+xml"/>
  <Override PartName="/xl/charts/chart138.xml" ContentType="application/vnd.openxmlformats-officedocument.drawingml.chart+xml"/>
  <Override PartName="/xl/charts/style138.xml" ContentType="application/vnd.ms-office.chartstyle+xml"/>
  <Override PartName="/xl/charts/colors138.xml" ContentType="application/vnd.ms-office.chartcolorstyle+xml"/>
  <Override PartName="/xl/charts/chart139.xml" ContentType="application/vnd.openxmlformats-officedocument.drawingml.chart+xml"/>
  <Override PartName="/xl/charts/style139.xml" ContentType="application/vnd.ms-office.chartstyle+xml"/>
  <Override PartName="/xl/charts/colors139.xml" ContentType="application/vnd.ms-office.chartcolorstyle+xml"/>
  <Override PartName="/xl/charts/chart140.xml" ContentType="application/vnd.openxmlformats-officedocument.drawingml.chart+xml"/>
  <Override PartName="/xl/charts/style140.xml" ContentType="application/vnd.ms-office.chartstyle+xml"/>
  <Override PartName="/xl/charts/colors140.xml" ContentType="application/vnd.ms-office.chartcolorstyle+xml"/>
  <Override PartName="/xl/charts/chart141.xml" ContentType="application/vnd.openxmlformats-officedocument.drawingml.chart+xml"/>
  <Override PartName="/xl/charts/style141.xml" ContentType="application/vnd.ms-office.chartstyle+xml"/>
  <Override PartName="/xl/charts/colors141.xml" ContentType="application/vnd.ms-office.chartcolorstyle+xml"/>
  <Override PartName="/xl/charts/chart142.xml" ContentType="application/vnd.openxmlformats-officedocument.drawingml.chart+xml"/>
  <Override PartName="/xl/charts/style142.xml" ContentType="application/vnd.ms-office.chartstyle+xml"/>
  <Override PartName="/xl/charts/colors142.xml" ContentType="application/vnd.ms-office.chartcolorstyle+xml"/>
  <Override PartName="/xl/charts/chart143.xml" ContentType="application/vnd.openxmlformats-officedocument.drawingml.chart+xml"/>
  <Override PartName="/xl/charts/style143.xml" ContentType="application/vnd.ms-office.chartstyle+xml"/>
  <Override PartName="/xl/charts/colors143.xml" ContentType="application/vnd.ms-office.chartcolorstyle+xml"/>
  <Override PartName="/xl/charts/chart144.xml" ContentType="application/vnd.openxmlformats-officedocument.drawingml.chart+xml"/>
  <Override PartName="/xl/charts/style144.xml" ContentType="application/vnd.ms-office.chartstyle+xml"/>
  <Override PartName="/xl/charts/colors144.xml" ContentType="application/vnd.ms-office.chartcolorstyle+xml"/>
  <Override PartName="/xl/charts/chart145.xml" ContentType="application/vnd.openxmlformats-officedocument.drawingml.chart+xml"/>
  <Override PartName="/xl/charts/style145.xml" ContentType="application/vnd.ms-office.chartstyle+xml"/>
  <Override PartName="/xl/charts/colors145.xml" ContentType="application/vnd.ms-office.chartcolorstyle+xml"/>
  <Override PartName="/xl/charts/chart146.xml" ContentType="application/vnd.openxmlformats-officedocument.drawingml.chart+xml"/>
  <Override PartName="/xl/charts/style146.xml" ContentType="application/vnd.ms-office.chartstyle+xml"/>
  <Override PartName="/xl/charts/colors146.xml" ContentType="application/vnd.ms-office.chartcolorstyle+xml"/>
  <Override PartName="/xl/charts/chart147.xml" ContentType="application/vnd.openxmlformats-officedocument.drawingml.chart+xml"/>
  <Override PartName="/xl/charts/style147.xml" ContentType="application/vnd.ms-office.chartstyle+xml"/>
  <Override PartName="/xl/charts/colors147.xml" ContentType="application/vnd.ms-office.chartcolorstyle+xml"/>
  <Override PartName="/xl/charts/chart148.xml" ContentType="application/vnd.openxmlformats-officedocument.drawingml.chart+xml"/>
  <Override PartName="/xl/charts/style148.xml" ContentType="application/vnd.ms-office.chartstyle+xml"/>
  <Override PartName="/xl/charts/colors148.xml" ContentType="application/vnd.ms-office.chartcolorstyle+xml"/>
  <Override PartName="/xl/charts/chart149.xml" ContentType="application/vnd.openxmlformats-officedocument.drawingml.chart+xml"/>
  <Override PartName="/xl/charts/style149.xml" ContentType="application/vnd.ms-office.chartstyle+xml"/>
  <Override PartName="/xl/charts/colors149.xml" ContentType="application/vnd.ms-office.chartcolorstyle+xml"/>
  <Override PartName="/xl/charts/chart150.xml" ContentType="application/vnd.openxmlformats-officedocument.drawingml.chart+xml"/>
  <Override PartName="/xl/charts/style150.xml" ContentType="application/vnd.ms-office.chartstyle+xml"/>
  <Override PartName="/xl/charts/colors150.xml" ContentType="application/vnd.ms-office.chartcolorstyle+xml"/>
  <Override PartName="/xl/charts/chart151.xml" ContentType="application/vnd.openxmlformats-officedocument.drawingml.chart+xml"/>
  <Override PartName="/xl/charts/style151.xml" ContentType="application/vnd.ms-office.chartstyle+xml"/>
  <Override PartName="/xl/charts/colors151.xml" ContentType="application/vnd.ms-office.chartcolorstyle+xml"/>
  <Override PartName="/xl/charts/chart152.xml" ContentType="application/vnd.openxmlformats-officedocument.drawingml.chart+xml"/>
  <Override PartName="/xl/charts/style152.xml" ContentType="application/vnd.ms-office.chartstyle+xml"/>
  <Override PartName="/xl/charts/colors152.xml" ContentType="application/vnd.ms-office.chartcolorstyle+xml"/>
  <Override PartName="/xl/charts/chart153.xml" ContentType="application/vnd.openxmlformats-officedocument.drawingml.chart+xml"/>
  <Override PartName="/xl/charts/style153.xml" ContentType="application/vnd.ms-office.chartstyle+xml"/>
  <Override PartName="/xl/charts/colors153.xml" ContentType="application/vnd.ms-office.chartcolorstyle+xml"/>
  <Override PartName="/xl/charts/chart154.xml" ContentType="application/vnd.openxmlformats-officedocument.drawingml.chart+xml"/>
  <Override PartName="/xl/charts/style154.xml" ContentType="application/vnd.ms-office.chartstyle+xml"/>
  <Override PartName="/xl/charts/colors154.xml" ContentType="application/vnd.ms-office.chartcolorstyle+xml"/>
  <Override PartName="/xl/charts/chart155.xml" ContentType="application/vnd.openxmlformats-officedocument.drawingml.chart+xml"/>
  <Override PartName="/xl/charts/style155.xml" ContentType="application/vnd.ms-office.chartstyle+xml"/>
  <Override PartName="/xl/charts/colors155.xml" ContentType="application/vnd.ms-office.chartcolorstyle+xml"/>
  <Override PartName="/xl/charts/chart156.xml" ContentType="application/vnd.openxmlformats-officedocument.drawingml.chart+xml"/>
  <Override PartName="/xl/charts/style156.xml" ContentType="application/vnd.ms-office.chartstyle+xml"/>
  <Override PartName="/xl/charts/colors156.xml" ContentType="application/vnd.ms-office.chartcolorstyle+xml"/>
  <Override PartName="/xl/charts/chart157.xml" ContentType="application/vnd.openxmlformats-officedocument.drawingml.chart+xml"/>
  <Override PartName="/xl/charts/style157.xml" ContentType="application/vnd.ms-office.chartstyle+xml"/>
  <Override PartName="/xl/charts/colors157.xml" ContentType="application/vnd.ms-office.chartcolorstyle+xml"/>
  <Override PartName="/xl/charts/chart158.xml" ContentType="application/vnd.openxmlformats-officedocument.drawingml.chart+xml"/>
  <Override PartName="/xl/charts/style158.xml" ContentType="application/vnd.ms-office.chartstyle+xml"/>
  <Override PartName="/xl/charts/colors158.xml" ContentType="application/vnd.ms-office.chartcolorstyle+xml"/>
  <Override PartName="/xl/drawings/drawing6.xml" ContentType="application/vnd.openxmlformats-officedocument.drawing+xml"/>
  <Override PartName="/xl/charts/chart159.xml" ContentType="application/vnd.openxmlformats-officedocument.drawingml.chart+xml"/>
  <Override PartName="/xl/charts/style159.xml" ContentType="application/vnd.ms-office.chartstyle+xml"/>
  <Override PartName="/xl/charts/colors159.xml" ContentType="application/vnd.ms-office.chartcolorstyle+xml"/>
  <Override PartName="/xl/charts/chart160.xml" ContentType="application/vnd.openxmlformats-officedocument.drawingml.chart+xml"/>
  <Override PartName="/xl/charts/style160.xml" ContentType="application/vnd.ms-office.chartstyle+xml"/>
  <Override PartName="/xl/charts/colors160.xml" ContentType="application/vnd.ms-office.chartcolorstyle+xml"/>
  <Override PartName="/xl/charts/chart161.xml" ContentType="application/vnd.openxmlformats-officedocument.drawingml.chart+xml"/>
  <Override PartName="/xl/charts/style161.xml" ContentType="application/vnd.ms-office.chartstyle+xml"/>
  <Override PartName="/xl/charts/colors161.xml" ContentType="application/vnd.ms-office.chartcolorstyle+xml"/>
  <Override PartName="/xl/charts/chart162.xml" ContentType="application/vnd.openxmlformats-officedocument.drawingml.chart+xml"/>
  <Override PartName="/xl/charts/style162.xml" ContentType="application/vnd.ms-office.chartstyle+xml"/>
  <Override PartName="/xl/charts/colors162.xml" ContentType="application/vnd.ms-office.chartcolorstyle+xml"/>
  <Override PartName="/xl/charts/chart163.xml" ContentType="application/vnd.openxmlformats-officedocument.drawingml.chart+xml"/>
  <Override PartName="/xl/charts/style163.xml" ContentType="application/vnd.ms-office.chartstyle+xml"/>
  <Override PartName="/xl/charts/colors163.xml" ContentType="application/vnd.ms-office.chartcolorstyle+xml"/>
  <Override PartName="/xl/charts/chart164.xml" ContentType="application/vnd.openxmlformats-officedocument.drawingml.chart+xml"/>
  <Override PartName="/xl/charts/style164.xml" ContentType="application/vnd.ms-office.chartstyle+xml"/>
  <Override PartName="/xl/charts/colors164.xml" ContentType="application/vnd.ms-office.chartcolorstyle+xml"/>
  <Override PartName="/xl/charts/chart165.xml" ContentType="application/vnd.openxmlformats-officedocument.drawingml.chart+xml"/>
  <Override PartName="/xl/charts/style165.xml" ContentType="application/vnd.ms-office.chartstyle+xml"/>
  <Override PartName="/xl/charts/colors165.xml" ContentType="application/vnd.ms-office.chartcolorstyle+xml"/>
  <Override PartName="/xl/charts/chart166.xml" ContentType="application/vnd.openxmlformats-officedocument.drawingml.chart+xml"/>
  <Override PartName="/xl/charts/style166.xml" ContentType="application/vnd.ms-office.chartstyle+xml"/>
  <Override PartName="/xl/charts/colors166.xml" ContentType="application/vnd.ms-office.chartcolorstyle+xml"/>
  <Override PartName="/xl/charts/chart167.xml" ContentType="application/vnd.openxmlformats-officedocument.drawingml.chart+xml"/>
  <Override PartName="/xl/charts/style167.xml" ContentType="application/vnd.ms-office.chartstyle+xml"/>
  <Override PartName="/xl/charts/colors167.xml" ContentType="application/vnd.ms-office.chartcolorstyle+xml"/>
  <Override PartName="/xl/charts/chart168.xml" ContentType="application/vnd.openxmlformats-officedocument.drawingml.chart+xml"/>
  <Override PartName="/xl/charts/style168.xml" ContentType="application/vnd.ms-office.chartstyle+xml"/>
  <Override PartName="/xl/charts/colors168.xml" ContentType="application/vnd.ms-office.chartcolorstyle+xml"/>
  <Override PartName="/xl/charts/chart169.xml" ContentType="application/vnd.openxmlformats-officedocument.drawingml.chart+xml"/>
  <Override PartName="/xl/charts/style169.xml" ContentType="application/vnd.ms-office.chartstyle+xml"/>
  <Override PartName="/xl/charts/colors169.xml" ContentType="application/vnd.ms-office.chartcolorstyle+xml"/>
  <Override PartName="/xl/charts/chart170.xml" ContentType="application/vnd.openxmlformats-officedocument.drawingml.chart+xml"/>
  <Override PartName="/xl/charts/style170.xml" ContentType="application/vnd.ms-office.chartstyle+xml"/>
  <Override PartName="/xl/charts/colors170.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defaultThemeVersion="124226"/>
  <mc:AlternateContent xmlns:mc="http://schemas.openxmlformats.org/markup-compatibility/2006">
    <mc:Choice Requires="x15">
      <x15ac:absPath xmlns:x15ac="http://schemas.microsoft.com/office/spreadsheetml/2010/11/ac" url="/Users/BryannaRae/Library/CloudStorage/Dropbox/The Davis Justice Group, LLC/2025 Caseload Size Survey - CCAPPOAPA/2025 Survey/"/>
    </mc:Choice>
  </mc:AlternateContent>
  <xr:revisionPtr revIDLastSave="0" documentId="13_ncr:1_{6C2EE36B-2A8B-E147-8923-CEC979D86D7C}" xr6:coauthVersionLast="47" xr6:coauthVersionMax="47" xr10:uidLastSave="{00000000-0000-0000-0000-000000000000}"/>
  <bookViews>
    <workbookView xWindow="0" yWindow="660" windowWidth="28360" windowHeight="18460" firstSheet="11" activeTab="12" xr2:uid="{00000000-000D-0000-FFFF-FFFF00000000}"/>
  </bookViews>
  <sheets>
    <sheet name="Original Data" sheetId="1" r:id="rId1"/>
    <sheet name="Edited Data" sheetId="2" r:id="rId2"/>
    <sheet name="Class 1" sheetId="19" r:id="rId3"/>
    <sheet name="Class 2" sheetId="11" r:id="rId4"/>
    <sheet name="Class 2A" sheetId="12" r:id="rId5"/>
    <sheet name="Class 3" sheetId="18" r:id="rId6"/>
    <sheet name="Class 4" sheetId="13" r:id="rId7"/>
    <sheet name="Class 5" sheetId="14" r:id="rId8"/>
    <sheet name="Class 6" sheetId="15" r:id="rId9"/>
    <sheet name="Class 7" sheetId="16" r:id="rId10"/>
    <sheet name="Class 8" sheetId="17" r:id="rId11"/>
    <sheet name="Caseload Data" sheetId="3" r:id="rId12"/>
    <sheet name="Caseload Types Charts" sheetId="4" r:id="rId13"/>
    <sheet name="Admin Caseload Charts" sheetId="20" r:id="rId14"/>
    <sheet name="Problem Solving Courts Charts" sheetId="5" r:id="rId15"/>
    <sheet name="Specialty Caseload Charts" sheetId="6" r:id="rId16"/>
    <sheet name="Contact Standards Summary Data" sheetId="7" r:id="rId17"/>
    <sheet name="Contact Standards Charts" sheetId="8" r:id="rId18"/>
    <sheet name="Other Duties Data" sheetId="9" r:id="rId19"/>
    <sheet name="Other Duties Charts" sheetId="10" r:id="rId20"/>
    <sheet name="Themes" sheetId="21" r:id="rId21"/>
  </sheets>
  <externalReferences>
    <externalReference r:id="rId22"/>
  </externalReferences>
  <definedNames>
    <definedName name="_xlnm._FilterDatabase" localSheetId="11" hidden="1">'Caseload Data'!$W$79:$Y$86</definedName>
    <definedName name="_xlnm._FilterDatabase" localSheetId="2" hidden="1">'Class 1'!$A$1:$OF$13</definedName>
    <definedName name="_xlnm._FilterDatabase" localSheetId="3" hidden="1">'Class 2'!$A$1:$OF$13</definedName>
    <definedName name="_xlnm._FilterDatabase" localSheetId="4" hidden="1">'Class 2A'!$A$1:$OF$16</definedName>
    <definedName name="_xlnm._FilterDatabase" localSheetId="5" hidden="1">'Class 3'!$A$1:$OF$23</definedName>
    <definedName name="_xlnm._FilterDatabase" localSheetId="6" hidden="1">'Class 4'!$A$1:$OF$21</definedName>
    <definedName name="_xlnm._FilterDatabase" localSheetId="7" hidden="1">'Class 5'!$A$1:$OF$18</definedName>
    <definedName name="_xlnm._FilterDatabase" localSheetId="8" hidden="1">'Class 6'!$A$1:$OF$35</definedName>
    <definedName name="_xlnm._FilterDatabase" localSheetId="9" hidden="1">'Class 7'!$A$1:$OF$16</definedName>
    <definedName name="_xlnm._FilterDatabase" localSheetId="10" hidden="1">'Class 8'!$A$1:$OF$17</definedName>
    <definedName name="_xlnm._FilterDatabase" localSheetId="1" hidden="1">'Edited Data'!$A$1:$OF$76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1" i="3" l="1"/>
  <c r="H191" i="3"/>
  <c r="B75" i="2"/>
  <c r="FU8" i="19" l="1"/>
  <c r="FU8" i="11"/>
  <c r="D284" i="7"/>
  <c r="E284" i="7" s="1"/>
  <c r="H115" i="3" l="1"/>
  <c r="OB12" i="19" l="1"/>
  <c r="J44" i="7" s="1"/>
  <c r="OA12" i="19"/>
  <c r="J38" i="7" s="1"/>
  <c r="NZ12" i="19"/>
  <c r="J30" i="7" s="1"/>
  <c r="NY12" i="19"/>
  <c r="J22" i="7" s="1"/>
  <c r="NX12" i="19"/>
  <c r="NW12" i="19"/>
  <c r="NV12" i="19"/>
  <c r="NT12" i="19"/>
  <c r="NS12" i="19"/>
  <c r="NR12" i="19"/>
  <c r="NQ12" i="19"/>
  <c r="NP12" i="19"/>
  <c r="NO12" i="19"/>
  <c r="NN12" i="19"/>
  <c r="NM12" i="19"/>
  <c r="NL12" i="19"/>
  <c r="NI12" i="19"/>
  <c r="NH12" i="19"/>
  <c r="NG12" i="19"/>
  <c r="NF12" i="19"/>
  <c r="ND12" i="19"/>
  <c r="NC12" i="19"/>
  <c r="NB12" i="19"/>
  <c r="NA12" i="19"/>
  <c r="MZ12" i="19"/>
  <c r="MY12" i="19"/>
  <c r="MX12" i="19"/>
  <c r="MW12" i="19"/>
  <c r="MV12" i="19"/>
  <c r="MU12" i="19"/>
  <c r="MT12" i="19"/>
  <c r="MS12" i="19"/>
  <c r="MR12" i="19"/>
  <c r="MQ12" i="19"/>
  <c r="MP12" i="19"/>
  <c r="MO12" i="19"/>
  <c r="MN12" i="19"/>
  <c r="MM12" i="19"/>
  <c r="ML12" i="19"/>
  <c r="MK12" i="19"/>
  <c r="MJ12" i="19"/>
  <c r="MI12" i="19"/>
  <c r="MH12" i="19"/>
  <c r="MG12" i="19"/>
  <c r="MF12" i="19"/>
  <c r="ME12" i="19"/>
  <c r="MB12" i="19"/>
  <c r="MA12" i="19"/>
  <c r="LZ12" i="19"/>
  <c r="LY12" i="19"/>
  <c r="LX12" i="19"/>
  <c r="LW12" i="19"/>
  <c r="LV12" i="19"/>
  <c r="LU12" i="19"/>
  <c r="LT12" i="19"/>
  <c r="LS12" i="19"/>
  <c r="LR12" i="19"/>
  <c r="LQ12" i="19"/>
  <c r="LP12" i="19"/>
  <c r="LM12" i="19"/>
  <c r="LL12" i="19"/>
  <c r="LI12" i="19"/>
  <c r="LH12" i="19"/>
  <c r="LG12" i="19"/>
  <c r="LE12" i="19"/>
  <c r="LD12" i="19"/>
  <c r="LC12" i="19"/>
  <c r="LB12" i="19"/>
  <c r="KZ12" i="19"/>
  <c r="KY12" i="19"/>
  <c r="KX12" i="19"/>
  <c r="KW12" i="19"/>
  <c r="KU12" i="19"/>
  <c r="KT12" i="19"/>
  <c r="KS12" i="19"/>
  <c r="KR12" i="19"/>
  <c r="KP12" i="19"/>
  <c r="KO12" i="19"/>
  <c r="KN12" i="19"/>
  <c r="KM12" i="19"/>
  <c r="KK12" i="19"/>
  <c r="KJ12" i="19"/>
  <c r="KI12" i="19"/>
  <c r="KG12" i="19"/>
  <c r="KF12" i="19"/>
  <c r="KE12" i="19"/>
  <c r="KC12" i="19"/>
  <c r="KB12" i="19"/>
  <c r="KA12" i="19"/>
  <c r="JZ12" i="19"/>
  <c r="JY12" i="19"/>
  <c r="JX12" i="19"/>
  <c r="JW12" i="19"/>
  <c r="JU12" i="19"/>
  <c r="JT12" i="19"/>
  <c r="JS12" i="19"/>
  <c r="JQ12" i="19"/>
  <c r="JP12" i="19"/>
  <c r="JO12" i="19"/>
  <c r="JN12" i="19"/>
  <c r="JM12" i="19"/>
  <c r="JK12" i="19"/>
  <c r="JJ12" i="19"/>
  <c r="JI12" i="19"/>
  <c r="JG12" i="19"/>
  <c r="JF12" i="19"/>
  <c r="JE12" i="19"/>
  <c r="JD12" i="19"/>
  <c r="JB12" i="19"/>
  <c r="JA12" i="19"/>
  <c r="IZ12" i="19"/>
  <c r="IX12" i="19"/>
  <c r="IW12" i="19"/>
  <c r="IV12" i="19"/>
  <c r="IU12" i="19"/>
  <c r="IS12" i="19"/>
  <c r="IR12" i="19"/>
  <c r="IQ12" i="19"/>
  <c r="IO12" i="19"/>
  <c r="IM12" i="19"/>
  <c r="IL12" i="19"/>
  <c r="IK12" i="19"/>
  <c r="II12" i="19"/>
  <c r="IH12" i="19"/>
  <c r="IG12" i="19"/>
  <c r="IE12" i="19"/>
  <c r="ID12" i="19"/>
  <c r="IC12" i="19"/>
  <c r="IA12" i="19"/>
  <c r="HZ12" i="19"/>
  <c r="HY12" i="19"/>
  <c r="HX12" i="19"/>
  <c r="HV12" i="19"/>
  <c r="HU12" i="19"/>
  <c r="HT12" i="19"/>
  <c r="HR12" i="19"/>
  <c r="HQ12" i="19"/>
  <c r="HP12" i="19"/>
  <c r="HO12" i="19"/>
  <c r="HM12" i="19"/>
  <c r="HL12" i="19"/>
  <c r="HK12" i="19"/>
  <c r="HI12" i="19"/>
  <c r="HH12" i="19"/>
  <c r="HG12" i="19"/>
  <c r="HF12" i="19"/>
  <c r="HE12" i="19"/>
  <c r="HD12" i="19"/>
  <c r="HB12" i="19"/>
  <c r="HA12" i="19"/>
  <c r="GZ12" i="19"/>
  <c r="GX12" i="19"/>
  <c r="GW12" i="19"/>
  <c r="GV12" i="19"/>
  <c r="GU12" i="19"/>
  <c r="GS12" i="19"/>
  <c r="GR12" i="19"/>
  <c r="GQ12" i="19"/>
  <c r="GO12" i="19"/>
  <c r="GN12" i="19"/>
  <c r="GM12" i="19"/>
  <c r="GL12" i="19"/>
  <c r="GK12" i="19"/>
  <c r="GI12" i="19"/>
  <c r="GH12" i="19"/>
  <c r="GG12" i="19"/>
  <c r="GE12" i="19"/>
  <c r="GD12" i="19"/>
  <c r="GC12" i="19"/>
  <c r="GB12" i="19"/>
  <c r="FZ12" i="19"/>
  <c r="FY12" i="19"/>
  <c r="FX12" i="19"/>
  <c r="FV12" i="19"/>
  <c r="FU12" i="19"/>
  <c r="FT12" i="19"/>
  <c r="FS12" i="19"/>
  <c r="FR12" i="19"/>
  <c r="FQ12" i="19"/>
  <c r="FO12" i="19"/>
  <c r="FN12" i="19"/>
  <c r="FM12" i="19"/>
  <c r="FK12" i="19"/>
  <c r="FI12" i="19"/>
  <c r="FH12" i="19"/>
  <c r="FG12" i="19"/>
  <c r="FF12" i="19"/>
  <c r="FE12" i="19"/>
  <c r="FC12" i="19"/>
  <c r="FB12" i="19"/>
  <c r="FA12" i="19"/>
  <c r="EZ12" i="19"/>
  <c r="EY12" i="19"/>
  <c r="EW12" i="19"/>
  <c r="EV12" i="19"/>
  <c r="EU12" i="19"/>
  <c r="ET12" i="19"/>
  <c r="ES12" i="19"/>
  <c r="EQ12" i="19"/>
  <c r="EP12" i="19"/>
  <c r="EO12" i="19"/>
  <c r="EN12" i="19"/>
  <c r="EM12" i="19"/>
  <c r="EK12" i="19"/>
  <c r="EJ12" i="19"/>
  <c r="EI12" i="19"/>
  <c r="EH12" i="19"/>
  <c r="EG12" i="19"/>
  <c r="EE12" i="19"/>
  <c r="J121" i="7" s="1"/>
  <c r="ED12" i="19"/>
  <c r="J118" i="7" s="1"/>
  <c r="EC12" i="19"/>
  <c r="EB12" i="19"/>
  <c r="EA12" i="19"/>
  <c r="DY12" i="19"/>
  <c r="DX12" i="19"/>
  <c r="DW12" i="19"/>
  <c r="DV12" i="19"/>
  <c r="DU12" i="19"/>
  <c r="DS12" i="19"/>
  <c r="J102" i="7" s="1"/>
  <c r="DR12" i="19"/>
  <c r="J94" i="7" s="1"/>
  <c r="DQ12" i="19"/>
  <c r="DP12" i="19"/>
  <c r="DO12" i="19"/>
  <c r="DM12" i="19"/>
  <c r="J89" i="7" s="1"/>
  <c r="DL12" i="19"/>
  <c r="J81" i="7" s="1"/>
  <c r="DK12" i="19"/>
  <c r="DJ12" i="19"/>
  <c r="DI12" i="19"/>
  <c r="DG12" i="19"/>
  <c r="J76" i="7" s="1"/>
  <c r="DF12" i="19"/>
  <c r="J69" i="7" s="1"/>
  <c r="DE12" i="19"/>
  <c r="DD12" i="19"/>
  <c r="DC12" i="19"/>
  <c r="DA12" i="19"/>
  <c r="CZ12" i="19"/>
  <c r="CY12" i="19"/>
  <c r="CX12" i="19"/>
  <c r="CW12" i="19"/>
  <c r="CU12" i="19"/>
  <c r="CS12" i="19"/>
  <c r="CR12" i="19"/>
  <c r="CQ12" i="19"/>
  <c r="CP12" i="19"/>
  <c r="CO12" i="19"/>
  <c r="CN12" i="19"/>
  <c r="CM12" i="19"/>
  <c r="CL12" i="19"/>
  <c r="CK12" i="19"/>
  <c r="CJ12" i="19"/>
  <c r="CI12" i="19"/>
  <c r="CG12" i="19"/>
  <c r="CF12" i="19"/>
  <c r="CE12" i="19"/>
  <c r="CD12" i="19"/>
  <c r="CC12" i="19"/>
  <c r="CB12" i="19"/>
  <c r="CA12" i="19"/>
  <c r="BZ12" i="19"/>
  <c r="BY12" i="19"/>
  <c r="BW12" i="19"/>
  <c r="BV12" i="19"/>
  <c r="BU12" i="19"/>
  <c r="BT12" i="19"/>
  <c r="BS12" i="19"/>
  <c r="BQ12" i="19"/>
  <c r="BP12" i="19"/>
  <c r="BO12" i="19"/>
  <c r="BN12" i="19"/>
  <c r="BM12" i="19"/>
  <c r="BK12" i="19"/>
  <c r="BJ12" i="19"/>
  <c r="BI12" i="19"/>
  <c r="BH12" i="19"/>
  <c r="BG12" i="19"/>
  <c r="BE12" i="19"/>
  <c r="BD12" i="19"/>
  <c r="BC12" i="19"/>
  <c r="BB12" i="19"/>
  <c r="BA12" i="19"/>
  <c r="AZ12" i="19"/>
  <c r="AX12" i="19"/>
  <c r="AW12" i="19"/>
  <c r="AV12" i="19"/>
  <c r="AJ12" i="19"/>
  <c r="AH12" i="19"/>
  <c r="AE12" i="19"/>
  <c r="AD12" i="19"/>
  <c r="AC12" i="19"/>
  <c r="AB12" i="19"/>
  <c r="J12" i="19"/>
  <c r="I12" i="19"/>
  <c r="H12" i="19"/>
  <c r="G12" i="19"/>
  <c r="E12" i="19"/>
  <c r="D12" i="19"/>
  <c r="B12" i="19"/>
  <c r="CA11" i="19"/>
  <c r="BU11" i="19"/>
  <c r="BO11" i="19"/>
  <c r="BI11" i="19"/>
  <c r="BB11" i="19"/>
  <c r="G11" i="19"/>
  <c r="NW9" i="19"/>
  <c r="NI9" i="19"/>
  <c r="NG9" i="19"/>
  <c r="NF9" i="19"/>
  <c r="ND9" i="19"/>
  <c r="NC9" i="19"/>
  <c r="NB9" i="19"/>
  <c r="NA9" i="19"/>
  <c r="MA9" i="19"/>
  <c r="LL9" i="19"/>
  <c r="LG9" i="19"/>
  <c r="LB9" i="19"/>
  <c r="KW9" i="19"/>
  <c r="KR9" i="19"/>
  <c r="KM9" i="19"/>
  <c r="KK9" i="19"/>
  <c r="KE9" i="19"/>
  <c r="KC9" i="19"/>
  <c r="JS9" i="19"/>
  <c r="JQ9" i="19"/>
  <c r="JI9" i="19"/>
  <c r="IZ9" i="19"/>
  <c r="IQ9" i="19"/>
  <c r="IK9" i="19"/>
  <c r="IC9" i="19"/>
  <c r="HT9" i="19"/>
  <c r="HK9" i="19"/>
  <c r="GZ9" i="19"/>
  <c r="GQ9" i="19"/>
  <c r="GG9" i="19"/>
  <c r="FX9" i="19"/>
  <c r="FV9" i="19"/>
  <c r="FM9" i="19"/>
  <c r="FK9" i="19"/>
  <c r="FE9" i="19"/>
  <c r="EY9" i="19"/>
  <c r="ES9" i="19"/>
  <c r="EM9" i="19"/>
  <c r="EG9" i="19"/>
  <c r="EA9" i="19"/>
  <c r="DU9" i="19"/>
  <c r="DO9" i="19"/>
  <c r="DI9" i="19"/>
  <c r="DC9" i="19"/>
  <c r="CW9" i="19"/>
  <c r="CU9" i="19"/>
  <c r="CI9" i="19"/>
  <c r="BY9" i="19"/>
  <c r="BS9" i="19"/>
  <c r="BM9" i="19"/>
  <c r="BG9" i="19"/>
  <c r="BE9" i="19"/>
  <c r="AZ9" i="19"/>
  <c r="AV9" i="19"/>
  <c r="AU9" i="19"/>
  <c r="AT9" i="19"/>
  <c r="AS9" i="19"/>
  <c r="AR9" i="19"/>
  <c r="AQ9" i="19"/>
  <c r="AP9" i="19"/>
  <c r="AO9" i="19"/>
  <c r="AN9" i="19"/>
  <c r="AM9" i="19"/>
  <c r="AL9" i="19"/>
  <c r="AJ9" i="19"/>
  <c r="AH9" i="19"/>
  <c r="Z9" i="19"/>
  <c r="Y9" i="19"/>
  <c r="X9" i="19"/>
  <c r="W9" i="19"/>
  <c r="V9" i="19"/>
  <c r="U9" i="19"/>
  <c r="T9" i="19"/>
  <c r="S9" i="19"/>
  <c r="R9" i="19"/>
  <c r="Q9" i="19"/>
  <c r="P9" i="19"/>
  <c r="O9" i="19"/>
  <c r="N9" i="19"/>
  <c r="M9" i="19"/>
  <c r="J9" i="19"/>
  <c r="I9" i="19"/>
  <c r="H9" i="19"/>
  <c r="NW8" i="19"/>
  <c r="J6" i="7" s="1"/>
  <c r="NT8" i="19"/>
  <c r="NS8" i="19"/>
  <c r="L76" i="9" s="1"/>
  <c r="NR8" i="19"/>
  <c r="L75" i="9" s="1"/>
  <c r="NQ8" i="19"/>
  <c r="L74" i="9" s="1"/>
  <c r="NP8" i="19"/>
  <c r="L73" i="9" s="1"/>
  <c r="NO8" i="19"/>
  <c r="L72" i="9" s="1"/>
  <c r="NN8" i="19"/>
  <c r="L71" i="9" s="1"/>
  <c r="NM8" i="19"/>
  <c r="L70" i="9" s="1"/>
  <c r="NL8" i="19"/>
  <c r="L69" i="9" s="1"/>
  <c r="NI8" i="19"/>
  <c r="L65" i="9" s="1"/>
  <c r="NG8" i="19"/>
  <c r="L64" i="9" s="1"/>
  <c r="NF8" i="19"/>
  <c r="L63" i="9" s="1"/>
  <c r="MX8" i="19"/>
  <c r="MW8" i="19"/>
  <c r="MV8" i="19"/>
  <c r="MU8" i="19"/>
  <c r="MT8" i="19"/>
  <c r="MS8" i="19"/>
  <c r="MR8" i="19"/>
  <c r="MQ8" i="19"/>
  <c r="MP8" i="19"/>
  <c r="MO8" i="19"/>
  <c r="MN8" i="19"/>
  <c r="MM8" i="19"/>
  <c r="ML8" i="19"/>
  <c r="MK8" i="19"/>
  <c r="MJ8" i="19"/>
  <c r="MI8" i="19"/>
  <c r="MH8" i="19"/>
  <c r="MG8" i="19"/>
  <c r="MF8" i="19"/>
  <c r="ME8" i="19"/>
  <c r="MA8" i="19"/>
  <c r="L52" i="9" s="1"/>
  <c r="LY8" i="19"/>
  <c r="LX8" i="19"/>
  <c r="LW8" i="19"/>
  <c r="LV8" i="19"/>
  <c r="LU8" i="19"/>
  <c r="LT8" i="19"/>
  <c r="LS8" i="19"/>
  <c r="LR8" i="19"/>
  <c r="LQ8" i="19"/>
  <c r="LP8" i="19"/>
  <c r="LL8" i="19"/>
  <c r="H122" i="3" s="1"/>
  <c r="LG8" i="19"/>
  <c r="LB8" i="19"/>
  <c r="KW8" i="19"/>
  <c r="KR8" i="19"/>
  <c r="KM8" i="19"/>
  <c r="KK8" i="19"/>
  <c r="KI8" i="19"/>
  <c r="KE8" i="19"/>
  <c r="KC8" i="19"/>
  <c r="KA8" i="19"/>
  <c r="JZ8" i="19"/>
  <c r="JY8" i="19"/>
  <c r="JX8" i="19"/>
  <c r="JW8" i="19"/>
  <c r="JS8" i="19"/>
  <c r="JQ8" i="19"/>
  <c r="JO8" i="19"/>
  <c r="JN8" i="19"/>
  <c r="JM8" i="19"/>
  <c r="JI8" i="19"/>
  <c r="JG8" i="19"/>
  <c r="JF8" i="19"/>
  <c r="JE8" i="19"/>
  <c r="JD8" i="19"/>
  <c r="IZ8" i="19"/>
  <c r="IX8" i="19"/>
  <c r="IW8" i="19"/>
  <c r="IV8" i="19"/>
  <c r="IU8" i="19"/>
  <c r="IQ8" i="19"/>
  <c r="IO8" i="19"/>
  <c r="IK8" i="19"/>
  <c r="II8" i="19"/>
  <c r="IH8" i="19"/>
  <c r="IG8" i="19"/>
  <c r="IC8" i="19"/>
  <c r="IA8" i="19"/>
  <c r="HZ8" i="19"/>
  <c r="HY8" i="19"/>
  <c r="HX8" i="19"/>
  <c r="HT8" i="19"/>
  <c r="HR8" i="19"/>
  <c r="HQ8" i="19"/>
  <c r="HP8" i="19"/>
  <c r="HO8" i="19"/>
  <c r="HK8" i="19"/>
  <c r="HH8" i="19"/>
  <c r="HG8" i="19"/>
  <c r="HF8" i="19"/>
  <c r="HE8" i="19"/>
  <c r="HD8" i="19"/>
  <c r="GZ8" i="19"/>
  <c r="GX8" i="19"/>
  <c r="GW8" i="19"/>
  <c r="GV8" i="19"/>
  <c r="GU8" i="19"/>
  <c r="GQ8" i="19"/>
  <c r="GO8" i="19"/>
  <c r="GN8" i="19"/>
  <c r="GM8" i="19"/>
  <c r="GL8" i="19"/>
  <c r="GK8" i="19"/>
  <c r="GG8" i="19"/>
  <c r="GE8" i="19"/>
  <c r="GD8" i="19"/>
  <c r="GC8" i="19"/>
  <c r="GB8" i="19"/>
  <c r="FX8" i="19"/>
  <c r="FV8" i="19"/>
  <c r="FT8" i="19"/>
  <c r="FS8" i="19"/>
  <c r="FR8" i="19"/>
  <c r="FQ8" i="19"/>
  <c r="FM8" i="19"/>
  <c r="FK8" i="19"/>
  <c r="FE8" i="19"/>
  <c r="EY8" i="19"/>
  <c r="ES8" i="19"/>
  <c r="EM8" i="19"/>
  <c r="EG8" i="19"/>
  <c r="EA8" i="19"/>
  <c r="DU8" i="19"/>
  <c r="DO8" i="19"/>
  <c r="DI8" i="19"/>
  <c r="DC8" i="19"/>
  <c r="CW8" i="19"/>
  <c r="CU8" i="19"/>
  <c r="CI8" i="19"/>
  <c r="BY8" i="19"/>
  <c r="BS8" i="19"/>
  <c r="BM8" i="19"/>
  <c r="BG8" i="19"/>
  <c r="BE8" i="19"/>
  <c r="AZ8" i="19"/>
  <c r="AV8" i="19"/>
  <c r="AU8" i="19"/>
  <c r="AT8" i="19"/>
  <c r="AS8" i="19"/>
  <c r="X54" i="3" s="1"/>
  <c r="AR8" i="19"/>
  <c r="X53" i="3" s="1"/>
  <c r="AQ8" i="19"/>
  <c r="X49" i="3" s="1"/>
  <c r="AP8" i="19"/>
  <c r="X50" i="3" s="1"/>
  <c r="AO8" i="19"/>
  <c r="AN8" i="19"/>
  <c r="AM8" i="19"/>
  <c r="AL8" i="19"/>
  <c r="AJ8" i="19"/>
  <c r="AH8" i="19"/>
  <c r="Z8" i="19"/>
  <c r="Y8" i="19"/>
  <c r="D115" i="3" s="1"/>
  <c r="X8" i="19"/>
  <c r="W8" i="19"/>
  <c r="V8" i="19"/>
  <c r="U8" i="19"/>
  <c r="T8" i="19"/>
  <c r="S8" i="19"/>
  <c r="R8" i="19"/>
  <c r="Q8" i="19"/>
  <c r="P8" i="19"/>
  <c r="O8" i="19"/>
  <c r="N8" i="19"/>
  <c r="M8" i="19"/>
  <c r="J8" i="19"/>
  <c r="H103" i="3" s="1"/>
  <c r="I8" i="19"/>
  <c r="H8" i="19"/>
  <c r="H97" i="3" s="1"/>
  <c r="MZ7" i="19"/>
  <c r="MY7" i="19"/>
  <c r="MB7" i="19"/>
  <c r="LZ7" i="19"/>
  <c r="LI7" i="19"/>
  <c r="LH7" i="19"/>
  <c r="LD7" i="19"/>
  <c r="LC7" i="19"/>
  <c r="KY7" i="19"/>
  <c r="KX7" i="19"/>
  <c r="KT7" i="19"/>
  <c r="KS7" i="19"/>
  <c r="KO7" i="19"/>
  <c r="KN7" i="19"/>
  <c r="KG7" i="19"/>
  <c r="KF7" i="19"/>
  <c r="JU7" i="19"/>
  <c r="JT7" i="19"/>
  <c r="JK7" i="19"/>
  <c r="JJ7" i="19"/>
  <c r="JB7" i="19"/>
  <c r="JA7" i="19"/>
  <c r="IS7" i="19"/>
  <c r="IR7" i="19"/>
  <c r="IM7" i="19"/>
  <c r="IL7" i="19"/>
  <c r="IE7" i="19"/>
  <c r="ID7" i="19"/>
  <c r="HV7" i="19"/>
  <c r="HU7" i="19"/>
  <c r="HM7" i="19"/>
  <c r="HL7" i="19"/>
  <c r="HB7" i="19"/>
  <c r="HA7" i="19"/>
  <c r="GS7" i="19"/>
  <c r="GR7" i="19"/>
  <c r="GI7" i="19"/>
  <c r="GH7" i="19"/>
  <c r="FZ7" i="19"/>
  <c r="FY7" i="19"/>
  <c r="FO7" i="19"/>
  <c r="FN7" i="19"/>
  <c r="FG7" i="19"/>
  <c r="FF7" i="19"/>
  <c r="FA7" i="19"/>
  <c r="EZ7" i="19"/>
  <c r="EU7" i="19"/>
  <c r="ET7" i="19"/>
  <c r="EO7" i="19"/>
  <c r="EN7" i="19"/>
  <c r="EI7" i="19"/>
  <c r="EH7" i="19"/>
  <c r="EC7" i="19"/>
  <c r="EB7" i="19"/>
  <c r="DW7" i="19"/>
  <c r="DV7" i="19"/>
  <c r="DQ7" i="19"/>
  <c r="DP7" i="19"/>
  <c r="DK7" i="19"/>
  <c r="DJ7" i="19"/>
  <c r="DE7" i="19"/>
  <c r="DD7" i="19"/>
  <c r="CY7" i="19"/>
  <c r="CX7" i="19"/>
  <c r="CK7" i="19"/>
  <c r="CJ7" i="19"/>
  <c r="CA7" i="19"/>
  <c r="BZ7" i="19"/>
  <c r="BU7" i="19"/>
  <c r="BT7" i="19"/>
  <c r="BO7" i="19"/>
  <c r="BN7" i="19"/>
  <c r="BI7" i="19"/>
  <c r="BH7" i="19"/>
  <c r="BB7" i="19"/>
  <c r="BA7" i="19"/>
  <c r="AX7" i="19"/>
  <c r="X44" i="3" s="1"/>
  <c r="AW7" i="19"/>
  <c r="X40" i="3" s="1"/>
  <c r="AE7" i="19"/>
  <c r="AD7" i="19"/>
  <c r="AC7" i="19"/>
  <c r="AB7" i="19"/>
  <c r="J7" i="19"/>
  <c r="G7" i="19"/>
  <c r="E7" i="19"/>
  <c r="D7" i="19"/>
  <c r="MZ6" i="19"/>
  <c r="MY6" i="19"/>
  <c r="MB6" i="19"/>
  <c r="LZ6" i="19"/>
  <c r="LI6" i="19"/>
  <c r="LH6" i="19"/>
  <c r="LD6" i="19"/>
  <c r="LC6" i="19"/>
  <c r="KY6" i="19"/>
  <c r="KX6" i="19"/>
  <c r="KT6" i="19"/>
  <c r="KS6" i="19"/>
  <c r="KO6" i="19"/>
  <c r="KN6" i="19"/>
  <c r="KG6" i="19"/>
  <c r="KF6" i="19"/>
  <c r="JU6" i="19"/>
  <c r="JT6" i="19"/>
  <c r="JK6" i="19"/>
  <c r="JJ6" i="19"/>
  <c r="JB6" i="19"/>
  <c r="JA6" i="19"/>
  <c r="IS6" i="19"/>
  <c r="IR6" i="19"/>
  <c r="IM6" i="19"/>
  <c r="IL6" i="19"/>
  <c r="IE6" i="19"/>
  <c r="ID6" i="19"/>
  <c r="HV6" i="19"/>
  <c r="HU6" i="19"/>
  <c r="HM6" i="19"/>
  <c r="HL6" i="19"/>
  <c r="HB6" i="19"/>
  <c r="HA6" i="19"/>
  <c r="GS6" i="19"/>
  <c r="GR6" i="19"/>
  <c r="GI6" i="19"/>
  <c r="GH6" i="19"/>
  <c r="FZ6" i="19"/>
  <c r="FY6" i="19"/>
  <c r="FO6" i="19"/>
  <c r="FN6" i="19"/>
  <c r="FG6" i="19"/>
  <c r="FF6" i="19"/>
  <c r="FA6" i="19"/>
  <c r="EZ6" i="19"/>
  <c r="EU6" i="19"/>
  <c r="ET6" i="19"/>
  <c r="EO6" i="19"/>
  <c r="EN6" i="19"/>
  <c r="EI6" i="19"/>
  <c r="EH6" i="19"/>
  <c r="EC6" i="19"/>
  <c r="EB6" i="19"/>
  <c r="DW6" i="19"/>
  <c r="DV6" i="19"/>
  <c r="DQ6" i="19"/>
  <c r="DP6" i="19"/>
  <c r="DK6" i="19"/>
  <c r="DJ6" i="19"/>
  <c r="DE6" i="19"/>
  <c r="DD6" i="19"/>
  <c r="CY6" i="19"/>
  <c r="CX6" i="19"/>
  <c r="CK6" i="19"/>
  <c r="CJ6" i="19"/>
  <c r="CA6" i="19"/>
  <c r="BZ6" i="19"/>
  <c r="BU6" i="19"/>
  <c r="BT6" i="19"/>
  <c r="BO6" i="19"/>
  <c r="BN6" i="19"/>
  <c r="BI6" i="19"/>
  <c r="BH6" i="19"/>
  <c r="BB6" i="19"/>
  <c r="BA6" i="19"/>
  <c r="AX6" i="19"/>
  <c r="X43" i="3" s="1"/>
  <c r="AW6" i="19"/>
  <c r="X39" i="3" s="1"/>
  <c r="AE6" i="19"/>
  <c r="AD6" i="19"/>
  <c r="AC6" i="19"/>
  <c r="AB6" i="19"/>
  <c r="J6" i="19"/>
  <c r="G6" i="19"/>
  <c r="E6" i="19"/>
  <c r="D6" i="19"/>
  <c r="MZ5" i="19"/>
  <c r="MY5" i="19"/>
  <c r="MB5" i="19"/>
  <c r="LZ5" i="19"/>
  <c r="JU5" i="19"/>
  <c r="JT5" i="19"/>
  <c r="JK5" i="19"/>
  <c r="JJ5" i="19"/>
  <c r="JB5" i="19"/>
  <c r="JA5" i="19"/>
  <c r="IS5" i="19"/>
  <c r="IR5" i="19"/>
  <c r="HV5" i="19"/>
  <c r="HU5" i="19"/>
  <c r="HM5" i="19"/>
  <c r="HL5" i="19"/>
  <c r="GS5" i="19"/>
  <c r="GR5" i="19"/>
  <c r="GI5" i="19"/>
  <c r="GH5" i="19"/>
  <c r="EC5" i="19"/>
  <c r="EB5" i="19"/>
  <c r="DQ5" i="19"/>
  <c r="DP5" i="19"/>
  <c r="DK5" i="19"/>
  <c r="DJ5" i="19"/>
  <c r="DE5" i="19"/>
  <c r="DD5" i="19"/>
  <c r="CK5" i="19"/>
  <c r="CJ5" i="19"/>
  <c r="AX5" i="19"/>
  <c r="AW5" i="19"/>
  <c r="AE5" i="19"/>
  <c r="AD5" i="19"/>
  <c r="AC5" i="19"/>
  <c r="AB5" i="19"/>
  <c r="J5" i="19"/>
  <c r="G5" i="19"/>
  <c r="E5" i="19"/>
  <c r="D5" i="19"/>
  <c r="MZ4" i="19"/>
  <c r="L30" i="9" s="1"/>
  <c r="MY4" i="19"/>
  <c r="L25" i="9" s="1"/>
  <c r="MB4" i="19"/>
  <c r="LZ4" i="19"/>
  <c r="JU4" i="19"/>
  <c r="AE58" i="3" s="1"/>
  <c r="JT4" i="19"/>
  <c r="AD58" i="3" s="1"/>
  <c r="JK4" i="19"/>
  <c r="AE51" i="3" s="1"/>
  <c r="JJ4" i="19"/>
  <c r="AD51" i="3" s="1"/>
  <c r="JB4" i="19"/>
  <c r="AE53" i="3" s="1"/>
  <c r="JA4" i="19"/>
  <c r="AD53" i="3" s="1"/>
  <c r="IS4" i="19"/>
  <c r="AE57" i="3" s="1"/>
  <c r="IR4" i="19"/>
  <c r="AD57" i="3" s="1"/>
  <c r="HV4" i="19"/>
  <c r="AE54" i="3" s="1"/>
  <c r="HU4" i="19"/>
  <c r="AD54" i="3" s="1"/>
  <c r="HM4" i="19"/>
  <c r="AE55" i="3" s="1"/>
  <c r="HL4" i="19"/>
  <c r="AD55" i="3" s="1"/>
  <c r="GS4" i="19"/>
  <c r="AE52" i="3" s="1"/>
  <c r="GR4" i="19"/>
  <c r="AD52" i="3" s="1"/>
  <c r="GI4" i="19"/>
  <c r="AE56" i="3" s="1"/>
  <c r="GH4" i="19"/>
  <c r="AD56" i="3" s="1"/>
  <c r="EC4" i="19"/>
  <c r="AK38" i="3" s="1"/>
  <c r="EB4" i="19"/>
  <c r="AJ38" i="3" s="1"/>
  <c r="DQ4" i="19"/>
  <c r="AK36" i="3" s="1"/>
  <c r="DP4" i="19"/>
  <c r="AJ36" i="3" s="1"/>
  <c r="DK4" i="19"/>
  <c r="AK39" i="3" s="1"/>
  <c r="DJ4" i="19"/>
  <c r="AJ39" i="3" s="1"/>
  <c r="DE4" i="19"/>
  <c r="AK37" i="3" s="1"/>
  <c r="DD4" i="19"/>
  <c r="AJ37" i="3" s="1"/>
  <c r="CK4" i="19"/>
  <c r="T11" i="3" s="1"/>
  <c r="CJ4" i="19"/>
  <c r="S11" i="3" s="1"/>
  <c r="AX4" i="19"/>
  <c r="X42" i="3" s="1"/>
  <c r="AW4" i="19"/>
  <c r="X38" i="3" s="1"/>
  <c r="AE4" i="19"/>
  <c r="AD4" i="19"/>
  <c r="AC4" i="19"/>
  <c r="AB4" i="19"/>
  <c r="J4" i="19"/>
  <c r="G4" i="19"/>
  <c r="D109" i="3" s="1"/>
  <c r="E4" i="19"/>
  <c r="D101" i="3" s="1"/>
  <c r="D4" i="19"/>
  <c r="D97" i="3" s="1"/>
  <c r="MB3" i="19"/>
  <c r="L54" i="9" s="1"/>
  <c r="LZ3" i="19"/>
  <c r="L48" i="9" s="1"/>
  <c r="LI3" i="19"/>
  <c r="LH3" i="19"/>
  <c r="LD3" i="19"/>
  <c r="LC3" i="19"/>
  <c r="KY3" i="19"/>
  <c r="KX3" i="19"/>
  <c r="KT3" i="19"/>
  <c r="KS3" i="19"/>
  <c r="KO3" i="19"/>
  <c r="KN3" i="19"/>
  <c r="KG3" i="19"/>
  <c r="KF3" i="19"/>
  <c r="JU3" i="19"/>
  <c r="JT3" i="19"/>
  <c r="JK3" i="19"/>
  <c r="JJ3" i="19"/>
  <c r="JB3" i="19"/>
  <c r="JA3" i="19"/>
  <c r="IS3" i="19"/>
  <c r="IR3" i="19"/>
  <c r="IM3" i="19"/>
  <c r="IL3" i="19"/>
  <c r="IE3" i="19"/>
  <c r="ID3" i="19"/>
  <c r="HV3" i="19"/>
  <c r="HU3" i="19"/>
  <c r="HM3" i="19"/>
  <c r="HL3" i="19"/>
  <c r="HB3" i="19"/>
  <c r="HA3" i="19"/>
  <c r="GS3" i="19"/>
  <c r="GR3" i="19"/>
  <c r="GI3" i="19"/>
  <c r="GH3" i="19"/>
  <c r="FZ3" i="19"/>
  <c r="FY3" i="19"/>
  <c r="FO3" i="19"/>
  <c r="FN3" i="19"/>
  <c r="FG3" i="19"/>
  <c r="FF3" i="19"/>
  <c r="FA3" i="19"/>
  <c r="EZ3" i="19"/>
  <c r="EU3" i="19"/>
  <c r="ET3" i="19"/>
  <c r="EO3" i="19"/>
  <c r="EN3" i="19"/>
  <c r="EI3" i="19"/>
  <c r="EH3" i="19"/>
  <c r="EC3" i="19"/>
  <c r="EB3" i="19"/>
  <c r="DW3" i="19"/>
  <c r="DV3" i="19"/>
  <c r="DQ3" i="19"/>
  <c r="DP3" i="19"/>
  <c r="DK3" i="19"/>
  <c r="DJ3" i="19"/>
  <c r="DE3" i="19"/>
  <c r="DD3" i="19"/>
  <c r="CY3" i="19"/>
  <c r="CX3" i="19"/>
  <c r="CK3" i="19"/>
  <c r="CJ3" i="19"/>
  <c r="CA3" i="19"/>
  <c r="BZ3" i="19"/>
  <c r="BU3" i="19"/>
  <c r="BT3" i="19"/>
  <c r="BO3" i="19"/>
  <c r="BN3" i="19"/>
  <c r="BI3" i="19"/>
  <c r="BH3" i="19"/>
  <c r="BB3" i="19"/>
  <c r="BA3" i="19"/>
  <c r="AX3" i="19"/>
  <c r="AW3" i="19"/>
  <c r="AE3" i="19"/>
  <c r="H111" i="3" s="1"/>
  <c r="AD3" i="19"/>
  <c r="H110" i="3" s="1"/>
  <c r="AC3" i="19"/>
  <c r="H109" i="3" s="1"/>
  <c r="AB3" i="19"/>
  <c r="H108" i="3" s="1"/>
  <c r="J3" i="19"/>
  <c r="H105" i="3" s="1"/>
  <c r="E3" i="19"/>
  <c r="D3" i="19"/>
  <c r="OF2" i="19"/>
  <c r="OE2" i="19"/>
  <c r="F2" i="19"/>
  <c r="V87" i="7"/>
  <c r="V68" i="7"/>
  <c r="V30" i="7"/>
  <c r="V156" i="7"/>
  <c r="V22" i="7"/>
  <c r="AT10" i="19" l="1"/>
  <c r="LP10" i="19"/>
  <c r="MX10" i="19"/>
  <c r="LY10" i="19"/>
  <c r="NA8" i="19"/>
  <c r="L59" i="9" s="1"/>
  <c r="AU10" i="19"/>
  <c r="AL10" i="19"/>
  <c r="Y48" i="3" s="1"/>
  <c r="AV10" i="19"/>
  <c r="Y62" i="3" s="1"/>
  <c r="H112" i="3"/>
  <c r="I110" i="3" s="1"/>
  <c r="AM10" i="19"/>
  <c r="U10" i="19"/>
  <c r="AN10" i="19"/>
  <c r="Y51" i="3" s="1"/>
  <c r="DO10" i="19"/>
  <c r="AO10" i="19"/>
  <c r="Y52" i="3" s="1"/>
  <c r="I10" i="19"/>
  <c r="H101" i="3" s="1"/>
  <c r="H100" i="3"/>
  <c r="LS10" i="19"/>
  <c r="M39" i="9" s="1"/>
  <c r="L39" i="9"/>
  <c r="MG10" i="19"/>
  <c r="M20" i="9" s="1"/>
  <c r="L20" i="9"/>
  <c r="MQ10" i="19"/>
  <c r="M15" i="9" s="1"/>
  <c r="L15" i="9"/>
  <c r="LV10" i="19"/>
  <c r="MJ10" i="19"/>
  <c r="M8" i="9" s="1"/>
  <c r="L8" i="9"/>
  <c r="MT10" i="19"/>
  <c r="M18" i="9" s="1"/>
  <c r="L18" i="9"/>
  <c r="S5" i="3"/>
  <c r="AP10" i="19"/>
  <c r="Y50" i="3" s="1"/>
  <c r="LW10" i="19"/>
  <c r="M43" i="9" s="1"/>
  <c r="L43" i="9"/>
  <c r="MK10" i="19"/>
  <c r="MU10" i="19"/>
  <c r="M21" i="9" s="1"/>
  <c r="L21" i="9"/>
  <c r="T5" i="3"/>
  <c r="AQ10" i="19"/>
  <c r="Y49" i="3" s="1"/>
  <c r="LX10" i="19"/>
  <c r="M44" i="9" s="1"/>
  <c r="L44" i="9"/>
  <c r="ML10" i="19"/>
  <c r="MV10" i="19"/>
  <c r="X48" i="3"/>
  <c r="AR10" i="19"/>
  <c r="Y53" i="3" s="1"/>
  <c r="MM10" i="19"/>
  <c r="M11" i="9" s="1"/>
  <c r="L11" i="9"/>
  <c r="MW10" i="19"/>
  <c r="M19" i="9" s="1"/>
  <c r="L19" i="9"/>
  <c r="X51" i="3"/>
  <c r="AS10" i="19"/>
  <c r="Y54" i="3" s="1"/>
  <c r="MN10" i="19"/>
  <c r="M12" i="9" s="1"/>
  <c r="L12" i="9"/>
  <c r="M60" i="9"/>
  <c r="L60" i="9"/>
  <c r="X52" i="3"/>
  <c r="LQ10" i="19"/>
  <c r="ME10" i="19"/>
  <c r="M4" i="9" s="1"/>
  <c r="L4" i="9"/>
  <c r="MO10" i="19"/>
  <c r="M13" i="9" s="1"/>
  <c r="L13" i="9"/>
  <c r="LR10" i="19"/>
  <c r="M38" i="9" s="1"/>
  <c r="L38" i="9"/>
  <c r="MF10" i="19"/>
  <c r="M5" i="9" s="1"/>
  <c r="L5" i="9"/>
  <c r="MP10" i="19"/>
  <c r="M14" i="9" s="1"/>
  <c r="L14" i="9"/>
  <c r="NT10" i="19"/>
  <c r="LT10" i="19"/>
  <c r="M40" i="9" s="1"/>
  <c r="L40" i="9"/>
  <c r="MH10" i="19"/>
  <c r="MR10" i="19"/>
  <c r="LU10" i="19"/>
  <c r="M41" i="9" s="1"/>
  <c r="L41" i="9"/>
  <c r="MI10" i="19"/>
  <c r="MS10" i="19"/>
  <c r="M17" i="9" s="1"/>
  <c r="L17" i="9"/>
  <c r="BG10" i="19"/>
  <c r="V10" i="19"/>
  <c r="J10" i="19"/>
  <c r="H104" i="3" s="1"/>
  <c r="DU10" i="19"/>
  <c r="MA10" i="19"/>
  <c r="L53" i="9" s="1"/>
  <c r="LL10" i="19"/>
  <c r="I122" i="3" s="1"/>
  <c r="GG10" i="19"/>
  <c r="GW10" i="19"/>
  <c r="FR10" i="19"/>
  <c r="EA10" i="19"/>
  <c r="JQ10" i="19"/>
  <c r="HP10" i="19"/>
  <c r="BM10" i="19"/>
  <c r="GQ10" i="19"/>
  <c r="LG10" i="19"/>
  <c r="G13" i="19"/>
  <c r="IZ10" i="19"/>
  <c r="NI10" i="19"/>
  <c r="M65" i="9" s="1"/>
  <c r="M10" i="19"/>
  <c r="FS10" i="19"/>
  <c r="JS10" i="19"/>
  <c r="JI10" i="19"/>
  <c r="GV10" i="19"/>
  <c r="W10" i="19"/>
  <c r="FT10" i="19"/>
  <c r="HR10" i="19"/>
  <c r="GX10" i="19"/>
  <c r="BS10" i="19"/>
  <c r="O10" i="19"/>
  <c r="Y10" i="19"/>
  <c r="E115" i="3" s="1"/>
  <c r="BY10" i="19"/>
  <c r="EM10" i="19"/>
  <c r="GM10" i="19"/>
  <c r="JW10" i="19"/>
  <c r="HQ10" i="19"/>
  <c r="N10" i="19"/>
  <c r="X10" i="19"/>
  <c r="GZ10" i="19"/>
  <c r="NW10" i="19"/>
  <c r="K6" i="7" s="1"/>
  <c r="EG10" i="19"/>
  <c r="CU10" i="19"/>
  <c r="FX10" i="19"/>
  <c r="GO10" i="19"/>
  <c r="JY10" i="19"/>
  <c r="HO10" i="19"/>
  <c r="F6" i="19"/>
  <c r="KE10" i="19"/>
  <c r="JD10" i="19"/>
  <c r="Q10" i="19"/>
  <c r="AH10" i="19"/>
  <c r="EY10" i="19"/>
  <c r="HY10" i="19"/>
  <c r="JE10" i="19"/>
  <c r="NG10" i="19"/>
  <c r="M64" i="9" s="1"/>
  <c r="KM10" i="19"/>
  <c r="P10" i="19"/>
  <c r="Z10" i="19"/>
  <c r="CI10" i="19"/>
  <c r="ES10" i="19"/>
  <c r="GN10" i="19"/>
  <c r="HX10" i="19"/>
  <c r="JF10" i="19"/>
  <c r="JX10" i="19"/>
  <c r="KR10" i="19"/>
  <c r="JG10" i="19"/>
  <c r="LB10" i="19"/>
  <c r="F7" i="19"/>
  <c r="FQ10" i="19"/>
  <c r="IC10" i="19"/>
  <c r="IX10" i="19"/>
  <c r="JO10" i="19"/>
  <c r="KC10" i="19"/>
  <c r="NP10" i="19"/>
  <c r="M73" i="9" s="1"/>
  <c r="HT10" i="19"/>
  <c r="GK10" i="19"/>
  <c r="GL10" i="19"/>
  <c r="IK10" i="19"/>
  <c r="NF10" i="19"/>
  <c r="M63" i="9" s="1"/>
  <c r="NL10" i="19"/>
  <c r="M69" i="9" s="1"/>
  <c r="NB8" i="19"/>
  <c r="NB10" i="19" s="1"/>
  <c r="F5" i="19"/>
  <c r="E22" i="3" s="1"/>
  <c r="IQ10" i="19"/>
  <c r="R10" i="19"/>
  <c r="AJ10" i="19"/>
  <c r="CW10" i="19"/>
  <c r="FE10" i="19"/>
  <c r="HZ10" i="19"/>
  <c r="IU10" i="19"/>
  <c r="JZ10" i="19"/>
  <c r="KW10" i="19"/>
  <c r="NM10" i="19"/>
  <c r="M70" i="9" s="1"/>
  <c r="FV10" i="19"/>
  <c r="NC8" i="19"/>
  <c r="S10" i="19"/>
  <c r="DC10" i="19"/>
  <c r="FK10" i="19"/>
  <c r="IA10" i="19"/>
  <c r="IV10" i="19"/>
  <c r="JM10" i="19"/>
  <c r="KA10" i="19"/>
  <c r="NN10" i="19"/>
  <c r="M71" i="9" s="1"/>
  <c r="ND8" i="19"/>
  <c r="H10" i="19"/>
  <c r="H98" i="3" s="1"/>
  <c r="T10" i="19"/>
  <c r="AZ10" i="19"/>
  <c r="DI10" i="19"/>
  <c r="FM10" i="19"/>
  <c r="GU10" i="19"/>
  <c r="HK10" i="19"/>
  <c r="IW10" i="19"/>
  <c r="JN10" i="19"/>
  <c r="NO10" i="19"/>
  <c r="M72" i="9" s="1"/>
  <c r="FU10" i="19"/>
  <c r="NQ10" i="19"/>
  <c r="M74" i="9" s="1"/>
  <c r="NR10" i="19"/>
  <c r="M75" i="9" s="1"/>
  <c r="NS10" i="19"/>
  <c r="M76" i="9" s="1"/>
  <c r="F4" i="19"/>
  <c r="NA10" i="19" l="1"/>
  <c r="M59" i="9" s="1"/>
  <c r="I109" i="3"/>
  <c r="X62" i="3"/>
  <c r="I111" i="3"/>
  <c r="I108" i="3"/>
  <c r="D105" i="3"/>
  <c r="D22" i="3"/>
  <c r="ND10" i="19"/>
  <c r="M62" i="9" s="1"/>
  <c r="L62" i="9"/>
  <c r="NC10" i="19"/>
  <c r="M61" i="9" s="1"/>
  <c r="L61" i="9"/>
  <c r="H218" i="3"/>
  <c r="H219" i="3"/>
  <c r="H221" i="3"/>
  <c r="H220" i="3"/>
  <c r="OB22" i="18" l="1"/>
  <c r="OA22" i="18"/>
  <c r="NZ22" i="18"/>
  <c r="NY22" i="18"/>
  <c r="NX22" i="18"/>
  <c r="NW22" i="18"/>
  <c r="NV22" i="18"/>
  <c r="NT22" i="18"/>
  <c r="NS22" i="18"/>
  <c r="NR22" i="18"/>
  <c r="NQ22" i="18"/>
  <c r="NP22" i="18"/>
  <c r="NO22" i="18"/>
  <c r="NN22" i="18"/>
  <c r="NM22" i="18"/>
  <c r="NL22" i="18"/>
  <c r="NI22" i="18"/>
  <c r="NH22" i="18"/>
  <c r="NG22" i="18"/>
  <c r="NF22" i="18"/>
  <c r="ND22" i="18"/>
  <c r="NC22" i="18"/>
  <c r="NB22" i="18"/>
  <c r="NA22" i="18"/>
  <c r="MZ22" i="18"/>
  <c r="MY22" i="18"/>
  <c r="MX22" i="18"/>
  <c r="MW22" i="18"/>
  <c r="MV22" i="18"/>
  <c r="MU22" i="18"/>
  <c r="MT22" i="18"/>
  <c r="MS22" i="18"/>
  <c r="MR22" i="18"/>
  <c r="MQ22" i="18"/>
  <c r="MP22" i="18"/>
  <c r="MO22" i="18"/>
  <c r="MN22" i="18"/>
  <c r="MM22" i="18"/>
  <c r="ML22" i="18"/>
  <c r="MK22" i="18"/>
  <c r="MJ22" i="18"/>
  <c r="MI22" i="18"/>
  <c r="MH22" i="18"/>
  <c r="MG22" i="18"/>
  <c r="MF22" i="18"/>
  <c r="ME22" i="18"/>
  <c r="MB22" i="18"/>
  <c r="MA22" i="18"/>
  <c r="LZ22" i="18"/>
  <c r="LY22" i="18"/>
  <c r="LX22" i="18"/>
  <c r="LW22" i="18"/>
  <c r="LV22" i="18"/>
  <c r="LU22" i="18"/>
  <c r="LT22" i="18"/>
  <c r="LS22" i="18"/>
  <c r="LR22" i="18"/>
  <c r="LQ22" i="18"/>
  <c r="LP22" i="18"/>
  <c r="LM22" i="18"/>
  <c r="LL22" i="18"/>
  <c r="LI22" i="18"/>
  <c r="LH22" i="18"/>
  <c r="LG22" i="18"/>
  <c r="LE22" i="18"/>
  <c r="LD22" i="18"/>
  <c r="LC22" i="18"/>
  <c r="LB22" i="18"/>
  <c r="KZ22" i="18"/>
  <c r="KY22" i="18"/>
  <c r="KX22" i="18"/>
  <c r="KW22" i="18"/>
  <c r="KU22" i="18"/>
  <c r="KT22" i="18"/>
  <c r="KS22" i="18"/>
  <c r="KR22" i="18"/>
  <c r="KP22" i="18"/>
  <c r="KO22" i="18"/>
  <c r="KN22" i="18"/>
  <c r="KM22" i="18"/>
  <c r="KK22" i="18"/>
  <c r="KJ22" i="18"/>
  <c r="KI22" i="18"/>
  <c r="KG22" i="18"/>
  <c r="KF22" i="18"/>
  <c r="KE22" i="18"/>
  <c r="KC22" i="18"/>
  <c r="KB22" i="18"/>
  <c r="KA22" i="18"/>
  <c r="JZ22" i="18"/>
  <c r="JY22" i="18"/>
  <c r="JX22" i="18"/>
  <c r="JW22" i="18"/>
  <c r="JU22" i="18"/>
  <c r="JT22" i="18"/>
  <c r="JS22" i="18"/>
  <c r="JQ22" i="18"/>
  <c r="JP22" i="18"/>
  <c r="JO22" i="18"/>
  <c r="JN22" i="18"/>
  <c r="JM22" i="18"/>
  <c r="JK22" i="18"/>
  <c r="JJ22" i="18"/>
  <c r="JI22" i="18"/>
  <c r="JG22" i="18"/>
  <c r="JF22" i="18"/>
  <c r="JE22" i="18"/>
  <c r="JD22" i="18"/>
  <c r="JB22" i="18"/>
  <c r="JA22" i="18"/>
  <c r="IZ22" i="18"/>
  <c r="IX22" i="18"/>
  <c r="IW22" i="18"/>
  <c r="IV22" i="18"/>
  <c r="IU22" i="18"/>
  <c r="IS22" i="18"/>
  <c r="IR22" i="18"/>
  <c r="IQ22" i="18"/>
  <c r="IO22" i="18"/>
  <c r="IM22" i="18"/>
  <c r="IL22" i="18"/>
  <c r="IK22" i="18"/>
  <c r="II22" i="18"/>
  <c r="IH22" i="18"/>
  <c r="IG22" i="18"/>
  <c r="IE22" i="18"/>
  <c r="ID22" i="18"/>
  <c r="IC22" i="18"/>
  <c r="IA22" i="18"/>
  <c r="HZ22" i="18"/>
  <c r="HY22" i="18"/>
  <c r="HX22" i="18"/>
  <c r="HV22" i="18"/>
  <c r="HU22" i="18"/>
  <c r="HT22" i="18"/>
  <c r="HR22" i="18"/>
  <c r="HQ22" i="18"/>
  <c r="HP22" i="18"/>
  <c r="HO22" i="18"/>
  <c r="HM22" i="18"/>
  <c r="HL22" i="18"/>
  <c r="HK22" i="18"/>
  <c r="HI22" i="18"/>
  <c r="HH22" i="18"/>
  <c r="HG22" i="18"/>
  <c r="HF22" i="18"/>
  <c r="HE22" i="18"/>
  <c r="HD22" i="18"/>
  <c r="HB22" i="18"/>
  <c r="HA22" i="18"/>
  <c r="GZ22" i="18"/>
  <c r="GX22" i="18"/>
  <c r="GW22" i="18"/>
  <c r="GV22" i="18"/>
  <c r="GU22" i="18"/>
  <c r="GS22" i="18"/>
  <c r="GR22" i="18"/>
  <c r="GQ22" i="18"/>
  <c r="GO22" i="18"/>
  <c r="GN22" i="18"/>
  <c r="GM22" i="18"/>
  <c r="GL22" i="18"/>
  <c r="GK22" i="18"/>
  <c r="GI22" i="18"/>
  <c r="GH22" i="18"/>
  <c r="GG22" i="18"/>
  <c r="GE22" i="18"/>
  <c r="GD22" i="18"/>
  <c r="GC22" i="18"/>
  <c r="GB22" i="18"/>
  <c r="FZ22" i="18"/>
  <c r="FY22" i="18"/>
  <c r="FX22" i="18"/>
  <c r="FV22" i="18"/>
  <c r="FU22" i="18"/>
  <c r="FT22" i="18"/>
  <c r="FS22" i="18"/>
  <c r="FR22" i="18"/>
  <c r="FQ22" i="18"/>
  <c r="FO22" i="18"/>
  <c r="FN22" i="18"/>
  <c r="FM22" i="18"/>
  <c r="FK22" i="18"/>
  <c r="FI22" i="18"/>
  <c r="FH22" i="18"/>
  <c r="FG22" i="18"/>
  <c r="FF22" i="18"/>
  <c r="FE22" i="18"/>
  <c r="FC22" i="18"/>
  <c r="AB152" i="7" s="1"/>
  <c r="FB22" i="18"/>
  <c r="AB149" i="7" s="1"/>
  <c r="FA22" i="18"/>
  <c r="EZ22" i="18"/>
  <c r="EY22" i="18"/>
  <c r="EW22" i="18"/>
  <c r="AB145" i="7" s="1"/>
  <c r="EV22" i="18"/>
  <c r="AB142" i="7" s="1"/>
  <c r="EU22" i="18"/>
  <c r="ET22" i="18"/>
  <c r="ES22" i="18"/>
  <c r="EQ22" i="18"/>
  <c r="AB137" i="7" s="1"/>
  <c r="EP22" i="18"/>
  <c r="AB134" i="7" s="1"/>
  <c r="EO22" i="18"/>
  <c r="EN22" i="18"/>
  <c r="EM22" i="18"/>
  <c r="EK22" i="18"/>
  <c r="EJ22" i="18"/>
  <c r="EI22" i="18"/>
  <c r="EH22" i="18"/>
  <c r="EG22" i="18"/>
  <c r="EE22" i="18"/>
  <c r="ED22" i="18"/>
  <c r="EC22" i="18"/>
  <c r="EB22" i="18"/>
  <c r="EA22" i="18"/>
  <c r="DY22" i="18"/>
  <c r="DX22" i="18"/>
  <c r="DW22" i="18"/>
  <c r="DV22" i="18"/>
  <c r="DU22" i="18"/>
  <c r="DS22" i="18"/>
  <c r="DR22" i="18"/>
  <c r="DQ22" i="18"/>
  <c r="DP22" i="18"/>
  <c r="DO22" i="18"/>
  <c r="DM22" i="18"/>
  <c r="DL22" i="18"/>
  <c r="DK22" i="18"/>
  <c r="DJ22" i="18"/>
  <c r="DI22" i="18"/>
  <c r="DG22" i="18"/>
  <c r="DF22" i="18"/>
  <c r="DE22" i="18"/>
  <c r="DD22" i="18"/>
  <c r="DC22" i="18"/>
  <c r="DA22" i="18"/>
  <c r="CZ22" i="18"/>
  <c r="CY22" i="18"/>
  <c r="CX22" i="18"/>
  <c r="CW22" i="18"/>
  <c r="CU22" i="18"/>
  <c r="CS22" i="18"/>
  <c r="CR22" i="18"/>
  <c r="CQ22" i="18"/>
  <c r="CP22" i="18"/>
  <c r="CO22" i="18"/>
  <c r="CN22" i="18"/>
  <c r="CM22" i="18"/>
  <c r="CL22" i="18"/>
  <c r="CK22" i="18"/>
  <c r="CJ22" i="18"/>
  <c r="CI22" i="18"/>
  <c r="CG22" i="18"/>
  <c r="CF22" i="18"/>
  <c r="CE22" i="18"/>
  <c r="CD22" i="18"/>
  <c r="CC22" i="18"/>
  <c r="CB22" i="18"/>
  <c r="CA22" i="18"/>
  <c r="BZ22" i="18"/>
  <c r="BY22" i="18"/>
  <c r="BW22" i="18"/>
  <c r="BV22" i="18"/>
  <c r="BU22" i="18"/>
  <c r="BT22" i="18"/>
  <c r="BS22" i="18"/>
  <c r="BQ22" i="18"/>
  <c r="BP22" i="18"/>
  <c r="BO22" i="18"/>
  <c r="BN22" i="18"/>
  <c r="BM22" i="18"/>
  <c r="BK22" i="18"/>
  <c r="BJ22" i="18"/>
  <c r="BI22" i="18"/>
  <c r="BH22" i="18"/>
  <c r="BG22" i="18"/>
  <c r="BE22" i="18"/>
  <c r="BD22" i="18"/>
  <c r="BC22" i="18"/>
  <c r="BB22" i="18"/>
  <c r="BA22" i="18"/>
  <c r="AZ22" i="18"/>
  <c r="AX22" i="18"/>
  <c r="AW22" i="18"/>
  <c r="AV22" i="18"/>
  <c r="AJ22" i="18"/>
  <c r="AH22" i="18"/>
  <c r="AE22" i="18"/>
  <c r="AD22" i="18"/>
  <c r="AC22" i="18"/>
  <c r="AB22" i="18"/>
  <c r="J22" i="18"/>
  <c r="I22" i="18"/>
  <c r="H22" i="18"/>
  <c r="G22" i="18"/>
  <c r="E22" i="18"/>
  <c r="D22" i="18"/>
  <c r="B22" i="18"/>
  <c r="CA21" i="18"/>
  <c r="CA23" i="18" s="1"/>
  <c r="BU21" i="18"/>
  <c r="BO21" i="18"/>
  <c r="BI21" i="18"/>
  <c r="BB21" i="18"/>
  <c r="G21" i="18"/>
  <c r="NW19" i="18"/>
  <c r="NI19" i="18"/>
  <c r="NG19" i="18"/>
  <c r="NF19" i="18"/>
  <c r="ND19" i="18"/>
  <c r="NC19" i="18"/>
  <c r="NB19" i="18"/>
  <c r="NA19" i="18"/>
  <c r="MA19" i="18"/>
  <c r="LL19" i="18"/>
  <c r="LG19" i="18"/>
  <c r="LB19" i="18"/>
  <c r="KW19" i="18"/>
  <c r="KR19" i="18"/>
  <c r="KM19" i="18"/>
  <c r="KK19" i="18"/>
  <c r="KE19" i="18"/>
  <c r="KC19" i="18"/>
  <c r="JS19" i="18"/>
  <c r="JQ19" i="18"/>
  <c r="JI19" i="18"/>
  <c r="IZ19" i="18"/>
  <c r="IQ19" i="18"/>
  <c r="IK19" i="18"/>
  <c r="IC19" i="18"/>
  <c r="HT19" i="18"/>
  <c r="HK19" i="18"/>
  <c r="GZ19" i="18"/>
  <c r="GQ19" i="18"/>
  <c r="GG19" i="18"/>
  <c r="FX19" i="18"/>
  <c r="FV19" i="18"/>
  <c r="FM19" i="18"/>
  <c r="FK19" i="18"/>
  <c r="FE19" i="18"/>
  <c r="EY19" i="18"/>
  <c r="ES19" i="18"/>
  <c r="EM19" i="18"/>
  <c r="EG19" i="18"/>
  <c r="EA19" i="18"/>
  <c r="DU19" i="18"/>
  <c r="DO19" i="18"/>
  <c r="DI19" i="18"/>
  <c r="DC19" i="18"/>
  <c r="CW19" i="18"/>
  <c r="CU19" i="18"/>
  <c r="CI19" i="18"/>
  <c r="BY19" i="18"/>
  <c r="BS19" i="18"/>
  <c r="BM19" i="18"/>
  <c r="BG19" i="18"/>
  <c r="BE19" i="18"/>
  <c r="AZ19" i="18"/>
  <c r="AV19" i="18"/>
  <c r="AU19" i="18"/>
  <c r="AT19" i="18"/>
  <c r="AS19" i="18"/>
  <c r="AR19" i="18"/>
  <c r="AQ19" i="18"/>
  <c r="AP19" i="18"/>
  <c r="AO19" i="18"/>
  <c r="AN19" i="18"/>
  <c r="AM19" i="18"/>
  <c r="AL19" i="18"/>
  <c r="AJ19" i="18"/>
  <c r="AH19" i="18"/>
  <c r="Z19" i="18"/>
  <c r="Y19" i="18"/>
  <c r="X19" i="18"/>
  <c r="W19" i="18"/>
  <c r="V19" i="18"/>
  <c r="U19" i="18"/>
  <c r="T19" i="18"/>
  <c r="S19" i="18"/>
  <c r="R19" i="18"/>
  <c r="Q19" i="18"/>
  <c r="P19" i="18"/>
  <c r="O19" i="18"/>
  <c r="N19" i="18"/>
  <c r="M19" i="18"/>
  <c r="J19" i="18"/>
  <c r="I19" i="18"/>
  <c r="H19" i="18"/>
  <c r="NW18" i="18"/>
  <c r="AB6" i="7" s="1"/>
  <c r="NT18" i="18"/>
  <c r="NS18" i="18"/>
  <c r="AE76" i="9" s="1"/>
  <c r="NR18" i="18"/>
  <c r="AE75" i="9" s="1"/>
  <c r="NQ18" i="18"/>
  <c r="AE74" i="9" s="1"/>
  <c r="NP18" i="18"/>
  <c r="AE73" i="9" s="1"/>
  <c r="NO18" i="18"/>
  <c r="AE72" i="9" s="1"/>
  <c r="NN18" i="18"/>
  <c r="AE71" i="9" s="1"/>
  <c r="NM18" i="18"/>
  <c r="AE70" i="9" s="1"/>
  <c r="NL18" i="18"/>
  <c r="AE69" i="9" s="1"/>
  <c r="NI18" i="18"/>
  <c r="AE65" i="9" s="1"/>
  <c r="NG18" i="18"/>
  <c r="NF18" i="18"/>
  <c r="AE63" i="9" s="1"/>
  <c r="MX18" i="18"/>
  <c r="MW18" i="18"/>
  <c r="MV18" i="18"/>
  <c r="MU18" i="18"/>
  <c r="MT18" i="18"/>
  <c r="MS18" i="18"/>
  <c r="MR18" i="18"/>
  <c r="MQ18" i="18"/>
  <c r="MP18" i="18"/>
  <c r="MO18" i="18"/>
  <c r="MN18" i="18"/>
  <c r="MM18" i="18"/>
  <c r="ML18" i="18"/>
  <c r="MK18" i="18"/>
  <c r="MJ18" i="18"/>
  <c r="MI18" i="18"/>
  <c r="MH18" i="18"/>
  <c r="MG18" i="18"/>
  <c r="MF18" i="18"/>
  <c r="ME18" i="18"/>
  <c r="MA18" i="18"/>
  <c r="AE52" i="9" s="1"/>
  <c r="LY18" i="18"/>
  <c r="LX18" i="18"/>
  <c r="LW18" i="18"/>
  <c r="LV18" i="18"/>
  <c r="LU18" i="18"/>
  <c r="LT18" i="18"/>
  <c r="LS18" i="18"/>
  <c r="LR18" i="18"/>
  <c r="LQ18" i="18"/>
  <c r="LP18" i="18"/>
  <c r="LL18" i="18"/>
  <c r="H225" i="3" s="1"/>
  <c r="LG18" i="18"/>
  <c r="LB18" i="18"/>
  <c r="KW18" i="18"/>
  <c r="KR18" i="18"/>
  <c r="KM18" i="18"/>
  <c r="KK18" i="18"/>
  <c r="KI18" i="18"/>
  <c r="KE18" i="18"/>
  <c r="KC18" i="18"/>
  <c r="KA18" i="18"/>
  <c r="JZ18" i="18"/>
  <c r="JY18" i="18"/>
  <c r="JX18" i="18"/>
  <c r="JW18" i="18"/>
  <c r="JS18" i="18"/>
  <c r="JQ18" i="18"/>
  <c r="JO18" i="18"/>
  <c r="JN18" i="18"/>
  <c r="JM18" i="18"/>
  <c r="JI18" i="18"/>
  <c r="JG18" i="18"/>
  <c r="JF18" i="18"/>
  <c r="JE18" i="18"/>
  <c r="JD18" i="18"/>
  <c r="IZ18" i="18"/>
  <c r="IX18" i="18"/>
  <c r="IW18" i="18"/>
  <c r="IV18" i="18"/>
  <c r="IU18" i="18"/>
  <c r="IQ18" i="18"/>
  <c r="IO18" i="18"/>
  <c r="IK18" i="18"/>
  <c r="II18" i="18"/>
  <c r="IH18" i="18"/>
  <c r="IG18" i="18"/>
  <c r="IC18" i="18"/>
  <c r="IA18" i="18"/>
  <c r="HZ18" i="18"/>
  <c r="HY18" i="18"/>
  <c r="HX18" i="18"/>
  <c r="HT18" i="18"/>
  <c r="HR18" i="18"/>
  <c r="HQ18" i="18"/>
  <c r="HP18" i="18"/>
  <c r="HO18" i="18"/>
  <c r="HK18" i="18"/>
  <c r="HH18" i="18"/>
  <c r="HG18" i="18"/>
  <c r="HF18" i="18"/>
  <c r="HE18" i="18"/>
  <c r="HD18" i="18"/>
  <c r="GZ18" i="18"/>
  <c r="GX18" i="18"/>
  <c r="GW18" i="18"/>
  <c r="GV18" i="18"/>
  <c r="GU18" i="18"/>
  <c r="GQ18" i="18"/>
  <c r="GO18" i="18"/>
  <c r="GN18" i="18"/>
  <c r="GM18" i="18"/>
  <c r="GL18" i="18"/>
  <c r="GK18" i="18"/>
  <c r="GG18" i="18"/>
  <c r="GE18" i="18"/>
  <c r="GD18" i="18"/>
  <c r="GC18" i="18"/>
  <c r="GB18" i="18"/>
  <c r="FX18" i="18"/>
  <c r="FV18" i="18"/>
  <c r="FU18" i="18"/>
  <c r="FT18" i="18"/>
  <c r="FS18" i="18"/>
  <c r="FR18" i="18"/>
  <c r="FQ18" i="18"/>
  <c r="FM18" i="18"/>
  <c r="FK18" i="18"/>
  <c r="FE18" i="18"/>
  <c r="EY18" i="18"/>
  <c r="ES18" i="18"/>
  <c r="EM18" i="18"/>
  <c r="EG18" i="18"/>
  <c r="EA18" i="18"/>
  <c r="DU18" i="18"/>
  <c r="DO18" i="18"/>
  <c r="DI18" i="18"/>
  <c r="DC18" i="18"/>
  <c r="CW18" i="18"/>
  <c r="CU18" i="18"/>
  <c r="CI18" i="18"/>
  <c r="BY18" i="18"/>
  <c r="BS18" i="18"/>
  <c r="BM18" i="18"/>
  <c r="BG18" i="18"/>
  <c r="BE18" i="18"/>
  <c r="AZ18" i="18"/>
  <c r="AV18" i="18"/>
  <c r="AU18" i="18"/>
  <c r="AT18" i="18"/>
  <c r="AS18" i="18"/>
  <c r="AR18" i="18"/>
  <c r="AQ18" i="18"/>
  <c r="AP18" i="18"/>
  <c r="AO18" i="18"/>
  <c r="AN18" i="18"/>
  <c r="AM18" i="18"/>
  <c r="AL18" i="18"/>
  <c r="AJ18" i="18"/>
  <c r="AH18" i="18"/>
  <c r="Z18" i="18"/>
  <c r="Y18" i="18"/>
  <c r="D223" i="3" s="1"/>
  <c r="X18" i="18"/>
  <c r="W18" i="18"/>
  <c r="V18" i="18"/>
  <c r="D221" i="3" s="1"/>
  <c r="U18" i="18"/>
  <c r="D222" i="3" s="1"/>
  <c r="T18" i="18"/>
  <c r="S18" i="18"/>
  <c r="R18" i="18"/>
  <c r="Q18" i="18"/>
  <c r="D219" i="3" s="1"/>
  <c r="P18" i="18"/>
  <c r="D218" i="3" s="1"/>
  <c r="O18" i="18"/>
  <c r="D224" i="3" s="1"/>
  <c r="N18" i="18"/>
  <c r="D225" i="3" s="1"/>
  <c r="M18" i="18"/>
  <c r="D220" i="3" s="1"/>
  <c r="J18" i="18"/>
  <c r="H206" i="3" s="1"/>
  <c r="I18" i="18"/>
  <c r="H203" i="3" s="1"/>
  <c r="H18" i="18"/>
  <c r="MZ17" i="18"/>
  <c r="AE32" i="9" s="1"/>
  <c r="MY17" i="18"/>
  <c r="AE27" i="9" s="1"/>
  <c r="MB17" i="18"/>
  <c r="LZ17" i="18"/>
  <c r="LI17" i="18"/>
  <c r="LH17" i="18"/>
  <c r="LD17" i="18"/>
  <c r="LC17" i="18"/>
  <c r="KY17" i="18"/>
  <c r="KX17" i="18"/>
  <c r="KT17" i="18"/>
  <c r="KS17" i="18"/>
  <c r="KO17" i="18"/>
  <c r="KN17" i="18"/>
  <c r="KG17" i="18"/>
  <c r="KF17" i="18"/>
  <c r="JU17" i="18"/>
  <c r="JT17" i="18"/>
  <c r="JK17" i="18"/>
  <c r="JJ17" i="18"/>
  <c r="JB17" i="18"/>
  <c r="JA17" i="18"/>
  <c r="IS17" i="18"/>
  <c r="IR17" i="18"/>
  <c r="IM17" i="18"/>
  <c r="IL17" i="18"/>
  <c r="IE17" i="18"/>
  <c r="ID17" i="18"/>
  <c r="HV17" i="18"/>
  <c r="HU17" i="18"/>
  <c r="HM17" i="18"/>
  <c r="HL17" i="18"/>
  <c r="HB17" i="18"/>
  <c r="HA17" i="18"/>
  <c r="GS17" i="18"/>
  <c r="GR17" i="18"/>
  <c r="GI17" i="18"/>
  <c r="GH17" i="18"/>
  <c r="FZ17" i="18"/>
  <c r="FY17" i="18"/>
  <c r="FO17" i="18"/>
  <c r="FN17" i="18"/>
  <c r="FG17" i="18"/>
  <c r="FF17" i="18"/>
  <c r="FA17" i="18"/>
  <c r="EZ17" i="18"/>
  <c r="EU17" i="18"/>
  <c r="ET17" i="18"/>
  <c r="EO17" i="18"/>
  <c r="EN17" i="18"/>
  <c r="EI17" i="18"/>
  <c r="EH17" i="18"/>
  <c r="EC17" i="18"/>
  <c r="EB17" i="18"/>
  <c r="DW17" i="18"/>
  <c r="DV17" i="18"/>
  <c r="DQ17" i="18"/>
  <c r="DP17" i="18"/>
  <c r="DK17" i="18"/>
  <c r="DJ17" i="18"/>
  <c r="DE17" i="18"/>
  <c r="DD17" i="18"/>
  <c r="CY17" i="18"/>
  <c r="CX17" i="18"/>
  <c r="CK17" i="18"/>
  <c r="CJ17" i="18"/>
  <c r="CA17" i="18"/>
  <c r="BZ17" i="18"/>
  <c r="BU17" i="18"/>
  <c r="BT17" i="18"/>
  <c r="BO17" i="18"/>
  <c r="BN17" i="18"/>
  <c r="BI17" i="18"/>
  <c r="BH17" i="18"/>
  <c r="BB17" i="18"/>
  <c r="BA17" i="18"/>
  <c r="AX17" i="18"/>
  <c r="X138" i="3" s="1"/>
  <c r="AW17" i="18"/>
  <c r="X134" i="3" s="1"/>
  <c r="AE17" i="18"/>
  <c r="AD17" i="18"/>
  <c r="AC17" i="18"/>
  <c r="AB17" i="18"/>
  <c r="J17" i="18"/>
  <c r="G17" i="18"/>
  <c r="D214" i="3" s="1"/>
  <c r="E17" i="18"/>
  <c r="D206" i="3" s="1"/>
  <c r="D17" i="18"/>
  <c r="D202" i="3" s="1"/>
  <c r="MZ16" i="18"/>
  <c r="AE31" i="9" s="1"/>
  <c r="MY16" i="18"/>
  <c r="AE26" i="9" s="1"/>
  <c r="MB16" i="18"/>
  <c r="LZ16" i="18"/>
  <c r="LI16" i="18"/>
  <c r="LH16" i="18"/>
  <c r="LD16" i="18"/>
  <c r="LC16" i="18"/>
  <c r="KY16" i="18"/>
  <c r="KX16" i="18"/>
  <c r="KT16" i="18"/>
  <c r="KS16" i="18"/>
  <c r="KO16" i="18"/>
  <c r="KN16" i="18"/>
  <c r="KG16" i="18"/>
  <c r="KF16" i="18"/>
  <c r="JU16" i="18"/>
  <c r="JT16" i="18"/>
  <c r="JK16" i="18"/>
  <c r="JJ16" i="18"/>
  <c r="JB16" i="18"/>
  <c r="JA16" i="18"/>
  <c r="IS16" i="18"/>
  <c r="IR16" i="18"/>
  <c r="IM16" i="18"/>
  <c r="IL16" i="18"/>
  <c r="IE16" i="18"/>
  <c r="ID16" i="18"/>
  <c r="HV16" i="18"/>
  <c r="HU16" i="18"/>
  <c r="HM16" i="18"/>
  <c r="HL16" i="18"/>
  <c r="HB16" i="18"/>
  <c r="HA16" i="18"/>
  <c r="GS16" i="18"/>
  <c r="GR16" i="18"/>
  <c r="GI16" i="18"/>
  <c r="GH16" i="18"/>
  <c r="FZ16" i="18"/>
  <c r="FY16" i="18"/>
  <c r="FO16" i="18"/>
  <c r="FN16" i="18"/>
  <c r="FG16" i="18"/>
  <c r="FF16" i="18"/>
  <c r="FA16" i="18"/>
  <c r="EZ16" i="18"/>
  <c r="EU16" i="18"/>
  <c r="ET16" i="18"/>
  <c r="EO16" i="18"/>
  <c r="EN16" i="18"/>
  <c r="EI16" i="18"/>
  <c r="EH16" i="18"/>
  <c r="EC16" i="18"/>
  <c r="EB16" i="18"/>
  <c r="DW16" i="18"/>
  <c r="DV16" i="18"/>
  <c r="DQ16" i="18"/>
  <c r="DP16" i="18"/>
  <c r="DK16" i="18"/>
  <c r="DJ16" i="18"/>
  <c r="DE16" i="18"/>
  <c r="DD16" i="18"/>
  <c r="CY16" i="18"/>
  <c r="CX16" i="18"/>
  <c r="CK16" i="18"/>
  <c r="CJ16" i="18"/>
  <c r="CA16" i="18"/>
  <c r="BZ16" i="18"/>
  <c r="BU16" i="18"/>
  <c r="BT16" i="18"/>
  <c r="BO16" i="18"/>
  <c r="BN16" i="18"/>
  <c r="BI16" i="18"/>
  <c r="BH16" i="18"/>
  <c r="BB16" i="18"/>
  <c r="BA16" i="18"/>
  <c r="AX16" i="18"/>
  <c r="X137" i="3" s="1"/>
  <c r="AW16" i="18"/>
  <c r="X133" i="3" s="1"/>
  <c r="AE16" i="18"/>
  <c r="AD16" i="18"/>
  <c r="AC16" i="18"/>
  <c r="AB16" i="18"/>
  <c r="J16" i="18"/>
  <c r="G16" i="18"/>
  <c r="D213" i="3" s="1"/>
  <c r="E16" i="18"/>
  <c r="D205" i="3" s="1"/>
  <c r="D16" i="18"/>
  <c r="D201" i="3" s="1"/>
  <c r="MZ15" i="18"/>
  <c r="MY15" i="18"/>
  <c r="MB15" i="18"/>
  <c r="LZ15" i="18"/>
  <c r="LI15" i="18"/>
  <c r="LH15" i="18"/>
  <c r="LD15" i="18"/>
  <c r="LC15" i="18"/>
  <c r="KY15" i="18"/>
  <c r="KX15" i="18"/>
  <c r="KT15" i="18"/>
  <c r="KS15" i="18"/>
  <c r="KO15" i="18"/>
  <c r="KN15" i="18"/>
  <c r="KG15" i="18"/>
  <c r="KF15" i="18"/>
  <c r="JU15" i="18"/>
  <c r="JT15" i="18"/>
  <c r="JK15" i="18"/>
  <c r="JJ15" i="18"/>
  <c r="JB15" i="18"/>
  <c r="JA15" i="18"/>
  <c r="IS15" i="18"/>
  <c r="IR15" i="18"/>
  <c r="IM15" i="18"/>
  <c r="IL15" i="18"/>
  <c r="IE15" i="18"/>
  <c r="ID15" i="18"/>
  <c r="HV15" i="18"/>
  <c r="HU15" i="18"/>
  <c r="HM15" i="18"/>
  <c r="HL15" i="18"/>
  <c r="HB15" i="18"/>
  <c r="HA15" i="18"/>
  <c r="GS15" i="18"/>
  <c r="GR15" i="18"/>
  <c r="GI15" i="18"/>
  <c r="GH15" i="18"/>
  <c r="FZ15" i="18"/>
  <c r="FY15" i="18"/>
  <c r="FO15" i="18"/>
  <c r="FN15" i="18"/>
  <c r="FA15" i="18"/>
  <c r="EZ15" i="18"/>
  <c r="EU15" i="18"/>
  <c r="ET15" i="18"/>
  <c r="EO15" i="18"/>
  <c r="EN15" i="18"/>
  <c r="DQ15" i="18"/>
  <c r="DP15" i="18"/>
  <c r="DK15" i="18"/>
  <c r="DJ15" i="18"/>
  <c r="DE15" i="18"/>
  <c r="DD15" i="18"/>
  <c r="CY15" i="18"/>
  <c r="CX15" i="18"/>
  <c r="CK15" i="18"/>
  <c r="CJ15" i="18"/>
  <c r="CA15" i="18"/>
  <c r="BZ15" i="18"/>
  <c r="BO15" i="18"/>
  <c r="BN15" i="18"/>
  <c r="BI15" i="18"/>
  <c r="BH15" i="18"/>
  <c r="BB15" i="18"/>
  <c r="BA15" i="18"/>
  <c r="AX15" i="18"/>
  <c r="AW15" i="18"/>
  <c r="AE15" i="18"/>
  <c r="AD15" i="18"/>
  <c r="AC15" i="18"/>
  <c r="AB15" i="18"/>
  <c r="J15" i="18"/>
  <c r="G15" i="18"/>
  <c r="E15" i="18"/>
  <c r="D15" i="18"/>
  <c r="MZ14" i="18"/>
  <c r="AE30" i="9" s="1"/>
  <c r="MY14" i="18"/>
  <c r="AE25" i="9" s="1"/>
  <c r="MB14" i="18"/>
  <c r="AE55" i="9" s="1"/>
  <c r="LZ14" i="18"/>
  <c r="AE49" i="9" s="1"/>
  <c r="LI14" i="18"/>
  <c r="AE125" i="3" s="1"/>
  <c r="LH14" i="18"/>
  <c r="AD125" i="3" s="1"/>
  <c r="LD14" i="18"/>
  <c r="AE118" i="3" s="1"/>
  <c r="LC14" i="18"/>
  <c r="AD118" i="3" s="1"/>
  <c r="KY14" i="18"/>
  <c r="AE134" i="3" s="1"/>
  <c r="KX14" i="18"/>
  <c r="AD134" i="3" s="1"/>
  <c r="KT14" i="18"/>
  <c r="KS14" i="18"/>
  <c r="KO14" i="18"/>
  <c r="AE131" i="3" s="1"/>
  <c r="KN14" i="18"/>
  <c r="AD131" i="3" s="1"/>
  <c r="KG14" i="18"/>
  <c r="AE127" i="3" s="1"/>
  <c r="KF14" i="18"/>
  <c r="AD127" i="3" s="1"/>
  <c r="JU14" i="18"/>
  <c r="AE133" i="3" s="1"/>
  <c r="JT14" i="18"/>
  <c r="AD133" i="3" s="1"/>
  <c r="JK14" i="18"/>
  <c r="AE117" i="3" s="1"/>
  <c r="JJ14" i="18"/>
  <c r="AD117" i="3" s="1"/>
  <c r="JB14" i="18"/>
  <c r="AE121" i="3" s="1"/>
  <c r="JA14" i="18"/>
  <c r="AD121" i="3" s="1"/>
  <c r="IS14" i="18"/>
  <c r="AE132" i="3" s="1"/>
  <c r="IR14" i="18"/>
  <c r="AD132" i="3" s="1"/>
  <c r="IM14" i="18"/>
  <c r="AE123" i="3" s="1"/>
  <c r="IL14" i="18"/>
  <c r="AD123" i="3" s="1"/>
  <c r="IE14" i="18"/>
  <c r="AE124" i="3" s="1"/>
  <c r="ID14" i="18"/>
  <c r="AD124" i="3" s="1"/>
  <c r="HV14" i="18"/>
  <c r="AE122" i="3" s="1"/>
  <c r="HU14" i="18"/>
  <c r="AD122" i="3" s="1"/>
  <c r="HM14" i="18"/>
  <c r="AE126" i="3" s="1"/>
  <c r="HL14" i="18"/>
  <c r="AD126" i="3" s="1"/>
  <c r="HB14" i="18"/>
  <c r="AE120" i="3" s="1"/>
  <c r="HA14" i="18"/>
  <c r="AD120" i="3" s="1"/>
  <c r="GS14" i="18"/>
  <c r="AE119" i="3" s="1"/>
  <c r="GR14" i="18"/>
  <c r="AD119" i="3" s="1"/>
  <c r="GI14" i="18"/>
  <c r="AE130" i="3" s="1"/>
  <c r="GH14" i="18"/>
  <c r="AD130" i="3" s="1"/>
  <c r="FZ14" i="18"/>
  <c r="AE129" i="3" s="1"/>
  <c r="FY14" i="18"/>
  <c r="AD129" i="3" s="1"/>
  <c r="FO14" i="18"/>
  <c r="AE128" i="3" s="1"/>
  <c r="FN14" i="18"/>
  <c r="AD128" i="3" s="1"/>
  <c r="FA14" i="18"/>
  <c r="AK81" i="3" s="1"/>
  <c r="EZ14" i="18"/>
  <c r="AJ81" i="3" s="1"/>
  <c r="EU14" i="18"/>
  <c r="AK79" i="3" s="1"/>
  <c r="ET14" i="18"/>
  <c r="AJ79" i="3" s="1"/>
  <c r="EO14" i="18"/>
  <c r="AK76" i="3" s="1"/>
  <c r="EN14" i="18"/>
  <c r="AJ76" i="3" s="1"/>
  <c r="DQ14" i="18"/>
  <c r="AK78" i="3" s="1"/>
  <c r="DP14" i="18"/>
  <c r="AJ78" i="3" s="1"/>
  <c r="DK14" i="18"/>
  <c r="AK82" i="3" s="1"/>
  <c r="DJ14" i="18"/>
  <c r="AJ82" i="3" s="1"/>
  <c r="DE14" i="18"/>
  <c r="AK80" i="3" s="1"/>
  <c r="DD14" i="18"/>
  <c r="AJ80" i="3" s="1"/>
  <c r="CY14" i="18"/>
  <c r="AK77" i="3" s="1"/>
  <c r="CX14" i="18"/>
  <c r="AJ77" i="3" s="1"/>
  <c r="CK14" i="18"/>
  <c r="T44" i="3" s="1"/>
  <c r="CJ14" i="18"/>
  <c r="S44" i="3" s="1"/>
  <c r="CA14" i="18"/>
  <c r="T41" i="3" s="1"/>
  <c r="BZ14" i="18"/>
  <c r="S41" i="3" s="1"/>
  <c r="BO14" i="18"/>
  <c r="T42" i="3" s="1"/>
  <c r="BN14" i="18"/>
  <c r="S42" i="3" s="1"/>
  <c r="BI14" i="18"/>
  <c r="T40" i="3" s="1"/>
  <c r="BH14" i="18"/>
  <c r="S40" i="3" s="1"/>
  <c r="BB14" i="18"/>
  <c r="T39" i="3" s="1"/>
  <c r="BA14" i="18"/>
  <c r="S39" i="3" s="1"/>
  <c r="AX14" i="18"/>
  <c r="AW14" i="18"/>
  <c r="AE14" i="18"/>
  <c r="AD14" i="18"/>
  <c r="AC14" i="18"/>
  <c r="AB14" i="18"/>
  <c r="J14" i="18"/>
  <c r="G14" i="18"/>
  <c r="D212" i="3" s="1"/>
  <c r="E14" i="18"/>
  <c r="D204" i="3" s="1"/>
  <c r="D14" i="18"/>
  <c r="D200" i="3" s="1"/>
  <c r="MB13" i="18"/>
  <c r="AE54" i="9" s="1"/>
  <c r="LZ13" i="18"/>
  <c r="AE48" i="9" s="1"/>
  <c r="LI13" i="18"/>
  <c r="LH13" i="18"/>
  <c r="LD13" i="18"/>
  <c r="LC13" i="18"/>
  <c r="KY13" i="18"/>
  <c r="KX13" i="18"/>
  <c r="KT13" i="18"/>
  <c r="KS13" i="18"/>
  <c r="KO13" i="18"/>
  <c r="KN13" i="18"/>
  <c r="KG13" i="18"/>
  <c r="KF13" i="18"/>
  <c r="JU13" i="18"/>
  <c r="JT13" i="18"/>
  <c r="JK13" i="18"/>
  <c r="JJ13" i="18"/>
  <c r="JB13" i="18"/>
  <c r="JA13" i="18"/>
  <c r="IS13" i="18"/>
  <c r="IR13" i="18"/>
  <c r="IM13" i="18"/>
  <c r="IL13" i="18"/>
  <c r="IE13" i="18"/>
  <c r="ID13" i="18"/>
  <c r="HV13" i="18"/>
  <c r="HU13" i="18"/>
  <c r="HM13" i="18"/>
  <c r="HL13" i="18"/>
  <c r="HB13" i="18"/>
  <c r="HA13" i="18"/>
  <c r="GS13" i="18"/>
  <c r="GR13" i="18"/>
  <c r="GI13" i="18"/>
  <c r="GH13" i="18"/>
  <c r="FZ13" i="18"/>
  <c r="FY13" i="18"/>
  <c r="FO13" i="18"/>
  <c r="FN13" i="18"/>
  <c r="FG13" i="18"/>
  <c r="FF13" i="18"/>
  <c r="FA13" i="18"/>
  <c r="EZ13" i="18"/>
  <c r="EU13" i="18"/>
  <c r="ET13" i="18"/>
  <c r="EO13" i="18"/>
  <c r="EN13" i="18"/>
  <c r="EI13" i="18"/>
  <c r="EH13" i="18"/>
  <c r="EC13" i="18"/>
  <c r="EB13" i="18"/>
  <c r="DW13" i="18"/>
  <c r="DV13" i="18"/>
  <c r="DQ13" i="18"/>
  <c r="DP13" i="18"/>
  <c r="DK13" i="18"/>
  <c r="DJ13" i="18"/>
  <c r="DE13" i="18"/>
  <c r="DD13" i="18"/>
  <c r="CY13" i="18"/>
  <c r="CX13" i="18"/>
  <c r="CK13" i="18"/>
  <c r="CJ13" i="18"/>
  <c r="CA13" i="18"/>
  <c r="BZ13" i="18"/>
  <c r="BU13" i="18"/>
  <c r="BT13" i="18"/>
  <c r="BO13" i="18"/>
  <c r="BN13" i="18"/>
  <c r="BI13" i="18"/>
  <c r="BH13" i="18"/>
  <c r="BB13" i="18"/>
  <c r="BA13" i="18"/>
  <c r="AX13" i="18"/>
  <c r="AW13" i="18"/>
  <c r="AE13" i="18"/>
  <c r="H214" i="3" s="1"/>
  <c r="AD13" i="18"/>
  <c r="H213" i="3" s="1"/>
  <c r="AC13" i="18"/>
  <c r="H212" i="3" s="1"/>
  <c r="AB13" i="18"/>
  <c r="H211" i="3" s="1"/>
  <c r="J13" i="18"/>
  <c r="H208" i="3" s="1"/>
  <c r="E13" i="18"/>
  <c r="D13" i="18"/>
  <c r="OF12" i="18"/>
  <c r="OE12" i="18"/>
  <c r="F12" i="18"/>
  <c r="OF11" i="18"/>
  <c r="OE11" i="18"/>
  <c r="F11" i="18"/>
  <c r="OF10" i="18"/>
  <c r="OE10" i="18"/>
  <c r="F10" i="18"/>
  <c r="OF9" i="18"/>
  <c r="OE9" i="18"/>
  <c r="F9" i="18"/>
  <c r="OF8" i="18"/>
  <c r="OE8" i="18"/>
  <c r="F8" i="18"/>
  <c r="OF7" i="18"/>
  <c r="OE7" i="18"/>
  <c r="F7" i="18"/>
  <c r="OF6" i="18"/>
  <c r="OE6" i="18"/>
  <c r="F6" i="18"/>
  <c r="OF5" i="18"/>
  <c r="OE5" i="18"/>
  <c r="F5" i="18"/>
  <c r="OF4" i="18"/>
  <c r="OE4" i="18"/>
  <c r="F4" i="18"/>
  <c r="OF3" i="18"/>
  <c r="OE3" i="18"/>
  <c r="F3" i="18"/>
  <c r="OF2" i="18"/>
  <c r="OE2" i="18"/>
  <c r="F2" i="18"/>
  <c r="BF164" i="7"/>
  <c r="BF62" i="7"/>
  <c r="BF61" i="7"/>
  <c r="BF58" i="7"/>
  <c r="AZ164" i="7"/>
  <c r="AZ62" i="7"/>
  <c r="AZ61" i="7"/>
  <c r="AZ58" i="7"/>
  <c r="AT58" i="7"/>
  <c r="AN165" i="7"/>
  <c r="AH164" i="7"/>
  <c r="V159" i="7"/>
  <c r="V164" i="7"/>
  <c r="P165" i="7"/>
  <c r="P164" i="7"/>
  <c r="P138" i="7"/>
  <c r="P133" i="7"/>
  <c r="P129" i="7"/>
  <c r="P122" i="7"/>
  <c r="P117" i="7"/>
  <c r="P126" i="7"/>
  <c r="BF113" i="7"/>
  <c r="BF109" i="7"/>
  <c r="AZ113" i="7"/>
  <c r="AZ109" i="7"/>
  <c r="AT113" i="7"/>
  <c r="AT112" i="7"/>
  <c r="AT109" i="7"/>
  <c r="AT108" i="7"/>
  <c r="AT164" i="7" s="1"/>
  <c r="AT107" i="7"/>
  <c r="EH66" i="2"/>
  <c r="EI66" i="2"/>
  <c r="EH67" i="2"/>
  <c r="EI67" i="2"/>
  <c r="EH68" i="2"/>
  <c r="EI68" i="2"/>
  <c r="EH69" i="2"/>
  <c r="EI69" i="2"/>
  <c r="EH70" i="2"/>
  <c r="EI70" i="2"/>
  <c r="EG71" i="2"/>
  <c r="EG72" i="2"/>
  <c r="EG75" i="2"/>
  <c r="EH75" i="2"/>
  <c r="EI75" i="2"/>
  <c r="EJ75" i="2"/>
  <c r="EK75" i="2"/>
  <c r="D129" i="7" s="1"/>
  <c r="EH3" i="11"/>
  <c r="EI3" i="11"/>
  <c r="EH4" i="11"/>
  <c r="AJ52" i="3" s="1"/>
  <c r="EI4" i="11"/>
  <c r="AK52" i="3" s="1"/>
  <c r="EH5" i="11"/>
  <c r="EI5" i="11"/>
  <c r="EH6" i="11"/>
  <c r="EI6" i="11"/>
  <c r="EH7" i="11"/>
  <c r="EI7" i="11"/>
  <c r="EG8" i="11"/>
  <c r="EG9" i="11"/>
  <c r="EG12" i="11"/>
  <c r="EH12" i="11"/>
  <c r="EI12" i="11"/>
  <c r="EJ12" i="11"/>
  <c r="EK12" i="11"/>
  <c r="EH6" i="12"/>
  <c r="EI6" i="12"/>
  <c r="EH9" i="12"/>
  <c r="EI9" i="12"/>
  <c r="EH10" i="12"/>
  <c r="EI10" i="12"/>
  <c r="EG11" i="12"/>
  <c r="EG12" i="12"/>
  <c r="EG15" i="12"/>
  <c r="EH15" i="12"/>
  <c r="EI15" i="12"/>
  <c r="EJ15" i="12"/>
  <c r="EK15" i="12"/>
  <c r="EH11" i="13"/>
  <c r="EI11" i="13"/>
  <c r="EH14" i="13"/>
  <c r="EI14" i="13"/>
  <c r="EH15" i="13"/>
  <c r="EI15" i="13"/>
  <c r="EG16" i="13"/>
  <c r="EG17" i="13"/>
  <c r="EG20" i="13"/>
  <c r="EH20" i="13"/>
  <c r="EI20" i="13"/>
  <c r="EJ20" i="13"/>
  <c r="EK20" i="13"/>
  <c r="EH8" i="14"/>
  <c r="EI8" i="14"/>
  <c r="EH11" i="14"/>
  <c r="EI11" i="14"/>
  <c r="EH12" i="14"/>
  <c r="EI12" i="14"/>
  <c r="EG13" i="14"/>
  <c r="EG14" i="14"/>
  <c r="EG17" i="14"/>
  <c r="EH17" i="14"/>
  <c r="EI17" i="14"/>
  <c r="EJ17" i="14"/>
  <c r="EK17" i="14"/>
  <c r="EH25" i="15"/>
  <c r="EI25" i="15"/>
  <c r="EH28" i="15"/>
  <c r="EI28" i="15"/>
  <c r="EH29" i="15"/>
  <c r="EI29" i="15"/>
  <c r="EG30" i="15"/>
  <c r="EG31" i="15"/>
  <c r="EG34" i="15"/>
  <c r="EH34" i="15"/>
  <c r="EI34" i="15"/>
  <c r="EJ34" i="15"/>
  <c r="EK34" i="15"/>
  <c r="EH6" i="16"/>
  <c r="EI6" i="16"/>
  <c r="EH9" i="16"/>
  <c r="EI9" i="16"/>
  <c r="EH10" i="16"/>
  <c r="EI10" i="16"/>
  <c r="EG11" i="16"/>
  <c r="EG12" i="16"/>
  <c r="EG15" i="16"/>
  <c r="EH15" i="16"/>
  <c r="EI15" i="16"/>
  <c r="EJ15" i="16"/>
  <c r="EK15" i="16"/>
  <c r="EH7" i="17"/>
  <c r="EI7" i="17"/>
  <c r="EH10" i="17"/>
  <c r="EI10" i="17"/>
  <c r="EH11" i="17"/>
  <c r="EI11" i="17"/>
  <c r="EG12" i="17"/>
  <c r="EG13" i="17"/>
  <c r="EG16" i="17"/>
  <c r="EH16" i="17"/>
  <c r="EI16" i="17"/>
  <c r="EJ16" i="17"/>
  <c r="EK16" i="17"/>
  <c r="BF99" i="7"/>
  <c r="AZ100" i="7"/>
  <c r="AZ99" i="7"/>
  <c r="AZ96" i="7"/>
  <c r="AZ74" i="7"/>
  <c r="AZ73" i="7"/>
  <c r="AZ70" i="7"/>
  <c r="AT99" i="7"/>
  <c r="AT87" i="7"/>
  <c r="AT86" i="7"/>
  <c r="AT88" i="7"/>
  <c r="AT83" i="7"/>
  <c r="AT74" i="7"/>
  <c r="AT73" i="7"/>
  <c r="AT62" i="7"/>
  <c r="AT61" i="7"/>
  <c r="AN100" i="7"/>
  <c r="AN99" i="7"/>
  <c r="AN87" i="7"/>
  <c r="AN86" i="7"/>
  <c r="AN82" i="7"/>
  <c r="AN81" i="7"/>
  <c r="AN74" i="7"/>
  <c r="AN62" i="7"/>
  <c r="AN61" i="7"/>
  <c r="AH99" i="7"/>
  <c r="AH100" i="7"/>
  <c r="AH96" i="7"/>
  <c r="AH86" i="7"/>
  <c r="AH90" i="7"/>
  <c r="AH87" i="7"/>
  <c r="AH83" i="7"/>
  <c r="AH73" i="7"/>
  <c r="AH74" i="7"/>
  <c r="AH70" i="7"/>
  <c r="AH62" i="7"/>
  <c r="AH61" i="7"/>
  <c r="V83" i="7"/>
  <c r="V74" i="7"/>
  <c r="V70" i="7"/>
  <c r="V63" i="7"/>
  <c r="V62" i="7"/>
  <c r="V58" i="7"/>
  <c r="AN57" i="7"/>
  <c r="AN95" i="7"/>
  <c r="BF94" i="7"/>
  <c r="BF56" i="7"/>
  <c r="AZ56" i="7"/>
  <c r="AZ68" i="7"/>
  <c r="AZ94" i="7"/>
  <c r="AT94" i="7"/>
  <c r="AT81" i="7"/>
  <c r="AT68" i="7"/>
  <c r="AT56" i="7"/>
  <c r="AN56" i="7"/>
  <c r="AN68" i="7"/>
  <c r="AN94" i="7"/>
  <c r="AH94" i="7"/>
  <c r="AH81" i="7"/>
  <c r="AH68" i="7"/>
  <c r="AH56" i="7"/>
  <c r="V81" i="7"/>
  <c r="V56" i="7"/>
  <c r="P94" i="7"/>
  <c r="P103" i="7"/>
  <c r="P90" i="7"/>
  <c r="P81" i="7"/>
  <c r="P77" i="7"/>
  <c r="P68" i="7"/>
  <c r="P64" i="7"/>
  <c r="P56" i="7"/>
  <c r="BF44" i="7"/>
  <c r="BF46" i="7"/>
  <c r="BF38" i="7"/>
  <c r="BF37" i="7"/>
  <c r="BF29" i="7"/>
  <c r="BF30" i="7"/>
  <c r="BF20" i="7"/>
  <c r="BF19" i="7"/>
  <c r="AZ44" i="7"/>
  <c r="AZ45" i="7"/>
  <c r="AZ38" i="7"/>
  <c r="AZ37" i="7"/>
  <c r="AZ33" i="7"/>
  <c r="AZ30" i="7"/>
  <c r="AZ21" i="7"/>
  <c r="AZ23" i="7"/>
  <c r="AZ24" i="7"/>
  <c r="AT49" i="7"/>
  <c r="AT44" i="7"/>
  <c r="AT45" i="7"/>
  <c r="AT48" i="7"/>
  <c r="AT46" i="7"/>
  <c r="AT36" i="7"/>
  <c r="AT37" i="7"/>
  <c r="AT41" i="7"/>
  <c r="AT40" i="7"/>
  <c r="AT38" i="7"/>
  <c r="AT28" i="7"/>
  <c r="AT33" i="7"/>
  <c r="AT29" i="7"/>
  <c r="AT30" i="7"/>
  <c r="AT23" i="7"/>
  <c r="AT21" i="7"/>
  <c r="AT19" i="7"/>
  <c r="AT20" i="7"/>
  <c r="AT24" i="7"/>
  <c r="AT13" i="7"/>
  <c r="AT15" i="7"/>
  <c r="AN45" i="7"/>
  <c r="AN44" i="7"/>
  <c r="AN46" i="7"/>
  <c r="AN38" i="7"/>
  <c r="AN36" i="7"/>
  <c r="AN40" i="7"/>
  <c r="AN37" i="7"/>
  <c r="AN29" i="7"/>
  <c r="AN32" i="7"/>
  <c r="AN30" i="7"/>
  <c r="AN20" i="7"/>
  <c r="AN22" i="7"/>
  <c r="AN15" i="7"/>
  <c r="AN11" i="7"/>
  <c r="AN13" i="7"/>
  <c r="V13" i="7"/>
  <c r="AH46" i="7"/>
  <c r="AH45" i="7"/>
  <c r="AH37" i="7"/>
  <c r="AH38" i="7"/>
  <c r="AH40" i="7"/>
  <c r="AH33" i="7"/>
  <c r="AH31" i="7"/>
  <c r="AH30" i="7"/>
  <c r="AH24" i="7"/>
  <c r="AH23" i="7"/>
  <c r="AH21" i="7"/>
  <c r="AH10" i="7"/>
  <c r="AH12" i="7"/>
  <c r="AH15" i="7"/>
  <c r="V48" i="7"/>
  <c r="V49" i="7"/>
  <c r="V45" i="7"/>
  <c r="V40" i="7"/>
  <c r="V38" i="7"/>
  <c r="V31" i="7"/>
  <c r="V15" i="7"/>
  <c r="P41" i="7"/>
  <c r="P49" i="7"/>
  <c r="P33" i="7"/>
  <c r="P15" i="7"/>
  <c r="D97" i="9"/>
  <c r="X280" i="3"/>
  <c r="Y280" i="3" s="1"/>
  <c r="X249" i="3"/>
  <c r="Y249" i="3" s="1"/>
  <c r="X250" i="3"/>
  <c r="Y250" i="3" s="1"/>
  <c r="X217" i="3"/>
  <c r="Y217" i="3" s="1"/>
  <c r="X187" i="3"/>
  <c r="Y187" i="3" s="1"/>
  <c r="X186" i="3"/>
  <c r="Y186" i="3" s="1"/>
  <c r="X124" i="3"/>
  <c r="Y124" i="3" s="1"/>
  <c r="X125" i="3"/>
  <c r="Y125" i="3" s="1"/>
  <c r="X123" i="3"/>
  <c r="Y123" i="3" s="1"/>
  <c r="X94" i="3"/>
  <c r="Y94" i="3" s="1"/>
  <c r="H392" i="3"/>
  <c r="H390" i="3"/>
  <c r="H354" i="3"/>
  <c r="H357" i="3"/>
  <c r="H323" i="3"/>
  <c r="H289" i="3"/>
  <c r="H322" i="3"/>
  <c r="H288" i="3"/>
  <c r="H321" i="3"/>
  <c r="H287" i="3"/>
  <c r="H320" i="3"/>
  <c r="AF17" i="14"/>
  <c r="H286" i="3"/>
  <c r="H255" i="3"/>
  <c r="H254" i="3"/>
  <c r="H186" i="3"/>
  <c r="H185" i="3"/>
  <c r="H151" i="3"/>
  <c r="OB16" i="17"/>
  <c r="OA16" i="17"/>
  <c r="NZ16" i="17"/>
  <c r="NY16" i="17"/>
  <c r="NX16" i="17"/>
  <c r="NW16" i="17"/>
  <c r="NV16" i="17"/>
  <c r="NT16" i="17"/>
  <c r="NS16" i="17"/>
  <c r="NR16" i="17"/>
  <c r="NQ16" i="17"/>
  <c r="NP16" i="17"/>
  <c r="NO16" i="17"/>
  <c r="NN16" i="17"/>
  <c r="NM16" i="17"/>
  <c r="NL16" i="17"/>
  <c r="NI16" i="17"/>
  <c r="NH16" i="17"/>
  <c r="NG16" i="17"/>
  <c r="NF16" i="17"/>
  <c r="ND16" i="17"/>
  <c r="NC16" i="17"/>
  <c r="NB16" i="17"/>
  <c r="NA16" i="17"/>
  <c r="MZ16" i="17"/>
  <c r="MY16" i="17"/>
  <c r="MX16" i="17"/>
  <c r="MW16" i="17"/>
  <c r="MV16" i="17"/>
  <c r="MU16" i="17"/>
  <c r="MT16" i="17"/>
  <c r="MS16" i="17"/>
  <c r="MR16" i="17"/>
  <c r="MQ16" i="17"/>
  <c r="MP16" i="17"/>
  <c r="MO16" i="17"/>
  <c r="MN16" i="17"/>
  <c r="MM16" i="17"/>
  <c r="ML16" i="17"/>
  <c r="MK16" i="17"/>
  <c r="MJ16" i="17"/>
  <c r="MI16" i="17"/>
  <c r="MH16" i="17"/>
  <c r="MG16" i="17"/>
  <c r="MF16" i="17"/>
  <c r="ME16" i="17"/>
  <c r="MB16" i="17"/>
  <c r="MA16" i="17"/>
  <c r="LZ16" i="17"/>
  <c r="LY16" i="17"/>
  <c r="LX16" i="17"/>
  <c r="LW16" i="17"/>
  <c r="LV16" i="17"/>
  <c r="LU16" i="17"/>
  <c r="LT16" i="17"/>
  <c r="LS16" i="17"/>
  <c r="LR16" i="17"/>
  <c r="LQ16" i="17"/>
  <c r="LP16" i="17"/>
  <c r="LM16" i="17"/>
  <c r="LL16" i="17"/>
  <c r="LI16" i="17"/>
  <c r="LH16" i="17"/>
  <c r="LG16" i="17"/>
  <c r="LE16" i="17"/>
  <c r="LD16" i="17"/>
  <c r="LC16" i="17"/>
  <c r="LB16" i="17"/>
  <c r="KZ16" i="17"/>
  <c r="KY16" i="17"/>
  <c r="KX16" i="17"/>
  <c r="KW16" i="17"/>
  <c r="KU16" i="17"/>
  <c r="KT16" i="17"/>
  <c r="KS16" i="17"/>
  <c r="KR16" i="17"/>
  <c r="KO16" i="17"/>
  <c r="KN16" i="17"/>
  <c r="KM16" i="17"/>
  <c r="KK16" i="17"/>
  <c r="KJ16" i="17"/>
  <c r="KI16" i="17"/>
  <c r="KG16" i="17"/>
  <c r="KF16" i="17"/>
  <c r="KE16" i="17"/>
  <c r="KC16" i="17"/>
  <c r="KB16" i="17"/>
  <c r="KA16" i="17"/>
  <c r="JZ16" i="17"/>
  <c r="JY16" i="17"/>
  <c r="JX16" i="17"/>
  <c r="JW16" i="17"/>
  <c r="JU16" i="17"/>
  <c r="JT16" i="17"/>
  <c r="JS16" i="17"/>
  <c r="JQ16" i="17"/>
  <c r="JP16" i="17"/>
  <c r="JO16" i="17"/>
  <c r="JN16" i="17"/>
  <c r="JM16" i="17"/>
  <c r="JK16" i="17"/>
  <c r="JJ16" i="17"/>
  <c r="JI16" i="17"/>
  <c r="JG16" i="17"/>
  <c r="JF16" i="17"/>
  <c r="JE16" i="17"/>
  <c r="JD16" i="17"/>
  <c r="JB16" i="17"/>
  <c r="JA16" i="17"/>
  <c r="IZ16" i="17"/>
  <c r="IX16" i="17"/>
  <c r="IW16" i="17"/>
  <c r="IV16" i="17"/>
  <c r="IU16" i="17"/>
  <c r="IS16" i="17"/>
  <c r="IR16" i="17"/>
  <c r="IQ16" i="17"/>
  <c r="IO16" i="17"/>
  <c r="IM16" i="17"/>
  <c r="IL16" i="17"/>
  <c r="IK16" i="17"/>
  <c r="II16" i="17"/>
  <c r="IH16" i="17"/>
  <c r="IG16" i="17"/>
  <c r="IE16" i="17"/>
  <c r="ID16" i="17"/>
  <c r="IC16" i="17"/>
  <c r="IA16" i="17"/>
  <c r="HZ16" i="17"/>
  <c r="HY16" i="17"/>
  <c r="HX16" i="17"/>
  <c r="HV16" i="17"/>
  <c r="HU16" i="17"/>
  <c r="HT16" i="17"/>
  <c r="HR16" i="17"/>
  <c r="HQ16" i="17"/>
  <c r="HP16" i="17"/>
  <c r="HO16" i="17"/>
  <c r="HM16" i="17"/>
  <c r="HL16" i="17"/>
  <c r="HK16" i="17"/>
  <c r="HI16" i="17"/>
  <c r="HH16" i="17"/>
  <c r="HG16" i="17"/>
  <c r="HF16" i="17"/>
  <c r="HE16" i="17"/>
  <c r="HD16" i="17"/>
  <c r="HB16" i="17"/>
  <c r="HA16" i="17"/>
  <c r="GZ16" i="17"/>
  <c r="GX16" i="17"/>
  <c r="GW16" i="17"/>
  <c r="GV16" i="17"/>
  <c r="GU16" i="17"/>
  <c r="GS16" i="17"/>
  <c r="GR16" i="17"/>
  <c r="GQ16" i="17"/>
  <c r="GO16" i="17"/>
  <c r="GN16" i="17"/>
  <c r="GM16" i="17"/>
  <c r="GL16" i="17"/>
  <c r="GK16" i="17"/>
  <c r="GI16" i="17"/>
  <c r="GH16" i="17"/>
  <c r="GG16" i="17"/>
  <c r="GE16" i="17"/>
  <c r="GD16" i="17"/>
  <c r="GC16" i="17"/>
  <c r="GB16" i="17"/>
  <c r="FZ16" i="17"/>
  <c r="FY16" i="17"/>
  <c r="FX16" i="17"/>
  <c r="FV16" i="17"/>
  <c r="FU16" i="17"/>
  <c r="FT16" i="17"/>
  <c r="FS16" i="17"/>
  <c r="FR16" i="17"/>
  <c r="FQ16" i="17"/>
  <c r="FO16" i="17"/>
  <c r="FN16" i="17"/>
  <c r="FM16" i="17"/>
  <c r="FK16" i="17"/>
  <c r="FI16" i="17"/>
  <c r="FH16" i="17"/>
  <c r="FG16" i="17"/>
  <c r="FF16" i="17"/>
  <c r="FE16" i="17"/>
  <c r="FC16" i="17"/>
  <c r="FB16" i="17"/>
  <c r="FA16" i="17"/>
  <c r="EZ16" i="17"/>
  <c r="EY16" i="17"/>
  <c r="EW16" i="17"/>
  <c r="EV16" i="17"/>
  <c r="EU16" i="17"/>
  <c r="ET16" i="17"/>
  <c r="ES16" i="17"/>
  <c r="EQ16" i="17"/>
  <c r="EP16" i="17"/>
  <c r="EO16" i="17"/>
  <c r="EN16" i="17"/>
  <c r="EM16" i="17"/>
  <c r="EE16" i="17"/>
  <c r="ED16" i="17"/>
  <c r="EC16" i="17"/>
  <c r="EB16" i="17"/>
  <c r="EA16" i="17"/>
  <c r="DY16" i="17"/>
  <c r="DX16" i="17"/>
  <c r="DW16" i="17"/>
  <c r="DV16" i="17"/>
  <c r="DU16" i="17"/>
  <c r="DS16" i="17"/>
  <c r="DR16" i="17"/>
  <c r="DQ16" i="17"/>
  <c r="DP16" i="17"/>
  <c r="DO16" i="17"/>
  <c r="DM16" i="17"/>
  <c r="DL16" i="17"/>
  <c r="DK16" i="17"/>
  <c r="DJ16" i="17"/>
  <c r="DI16" i="17"/>
  <c r="DG16" i="17"/>
  <c r="DF16" i="17"/>
  <c r="DE16" i="17"/>
  <c r="DD16" i="17"/>
  <c r="DC16" i="17"/>
  <c r="DA16" i="17"/>
  <c r="CZ16" i="17"/>
  <c r="CY16" i="17"/>
  <c r="CX16" i="17"/>
  <c r="CW16" i="17"/>
  <c r="CU16" i="17"/>
  <c r="CS16" i="17"/>
  <c r="CR16" i="17"/>
  <c r="CQ16" i="17"/>
  <c r="CP16" i="17"/>
  <c r="CO16" i="17"/>
  <c r="CN16" i="17"/>
  <c r="CM16" i="17"/>
  <c r="CL16" i="17"/>
  <c r="CK16" i="17"/>
  <c r="CJ16" i="17"/>
  <c r="CI16" i="17"/>
  <c r="CG16" i="17"/>
  <c r="CF16" i="17"/>
  <c r="CE16" i="17"/>
  <c r="CD16" i="17"/>
  <c r="CC16" i="17"/>
  <c r="CB16" i="17"/>
  <c r="CA16" i="17"/>
  <c r="BZ16" i="17"/>
  <c r="BY16" i="17"/>
  <c r="BW16" i="17"/>
  <c r="BV16" i="17"/>
  <c r="BU16" i="17"/>
  <c r="BT16" i="17"/>
  <c r="BS16" i="17"/>
  <c r="BQ16" i="17"/>
  <c r="BP16" i="17"/>
  <c r="BO16" i="17"/>
  <c r="BN16" i="17"/>
  <c r="BM16" i="17"/>
  <c r="BK16" i="17"/>
  <c r="BJ16" i="17"/>
  <c r="BI16" i="17"/>
  <c r="BH16" i="17"/>
  <c r="BG16" i="17"/>
  <c r="BE16" i="17"/>
  <c r="BD16" i="17"/>
  <c r="BC16" i="17"/>
  <c r="BB16" i="17"/>
  <c r="BA16" i="17"/>
  <c r="AZ16" i="17"/>
  <c r="AX16" i="17"/>
  <c r="AW16" i="17"/>
  <c r="AV16" i="17"/>
  <c r="AJ16" i="17"/>
  <c r="AH16" i="17"/>
  <c r="AE16" i="17"/>
  <c r="AD16" i="17"/>
  <c r="AC16" i="17"/>
  <c r="AB16" i="17"/>
  <c r="J16" i="17"/>
  <c r="I16" i="17"/>
  <c r="H16" i="17"/>
  <c r="G16" i="17"/>
  <c r="E16" i="17"/>
  <c r="D16" i="17"/>
  <c r="B16" i="17"/>
  <c r="CA15" i="17"/>
  <c r="BU15" i="17"/>
  <c r="BO15" i="17"/>
  <c r="BI15" i="17"/>
  <c r="BB15" i="17"/>
  <c r="G15" i="17"/>
  <c r="NW13" i="17"/>
  <c r="NI13" i="17"/>
  <c r="NG13" i="17"/>
  <c r="NF13" i="17"/>
  <c r="ND13" i="17"/>
  <c r="NC13" i="17"/>
  <c r="NB13" i="17"/>
  <c r="NA13" i="17"/>
  <c r="MA13" i="17"/>
  <c r="LL13" i="17"/>
  <c r="LG13" i="17"/>
  <c r="LB13" i="17"/>
  <c r="KW13" i="17"/>
  <c r="KR13" i="17"/>
  <c r="KM13" i="17"/>
  <c r="KK13" i="17"/>
  <c r="KE13" i="17"/>
  <c r="KC13" i="17"/>
  <c r="JS13" i="17"/>
  <c r="JQ13" i="17"/>
  <c r="JI13" i="17"/>
  <c r="IZ13" i="17"/>
  <c r="IQ13" i="17"/>
  <c r="IK13" i="17"/>
  <c r="IC13" i="17"/>
  <c r="HT13" i="17"/>
  <c r="HK13" i="17"/>
  <c r="GZ13" i="17"/>
  <c r="GQ13" i="17"/>
  <c r="GG13" i="17"/>
  <c r="FX13" i="17"/>
  <c r="FV13" i="17"/>
  <c r="FM13" i="17"/>
  <c r="FK13" i="17"/>
  <c r="FE13" i="17"/>
  <c r="EY13" i="17"/>
  <c r="ES13" i="17"/>
  <c r="EM13" i="17"/>
  <c r="EA13" i="17"/>
  <c r="DU13" i="17"/>
  <c r="DO13" i="17"/>
  <c r="DI13" i="17"/>
  <c r="DC13" i="17"/>
  <c r="CW13" i="17"/>
  <c r="CU13" i="17"/>
  <c r="CI13" i="17"/>
  <c r="BY13" i="17"/>
  <c r="BS13" i="17"/>
  <c r="BM13" i="17"/>
  <c r="BG13" i="17"/>
  <c r="BE13" i="17"/>
  <c r="AZ13" i="17"/>
  <c r="AV13" i="17"/>
  <c r="AU13" i="17"/>
  <c r="AT13" i="17"/>
  <c r="AS13" i="17"/>
  <c r="AR13" i="17"/>
  <c r="AQ13" i="17"/>
  <c r="AP13" i="17"/>
  <c r="AO13" i="17"/>
  <c r="AN13" i="17"/>
  <c r="AM13" i="17"/>
  <c r="AL13" i="17"/>
  <c r="AJ13" i="17"/>
  <c r="AH13" i="17"/>
  <c r="Z13" i="17"/>
  <c r="Y13" i="17"/>
  <c r="X13" i="17"/>
  <c r="W13" i="17"/>
  <c r="V13" i="17"/>
  <c r="U13" i="17"/>
  <c r="T13" i="17"/>
  <c r="S13" i="17"/>
  <c r="R13" i="17"/>
  <c r="Q13" i="17"/>
  <c r="P13" i="17"/>
  <c r="O13" i="17"/>
  <c r="N13" i="17"/>
  <c r="M13" i="17"/>
  <c r="J13" i="17"/>
  <c r="I13" i="17"/>
  <c r="H13" i="17"/>
  <c r="NW12" i="17"/>
  <c r="BF6" i="7" s="1"/>
  <c r="NT12" i="17"/>
  <c r="NS12" i="17"/>
  <c r="BN76" i="9" s="1"/>
  <c r="NR12" i="17"/>
  <c r="NQ12" i="17"/>
  <c r="BN74" i="9" s="1"/>
  <c r="NP12" i="17"/>
  <c r="NO12" i="17"/>
  <c r="BN72" i="9" s="1"/>
  <c r="NN12" i="17"/>
  <c r="NM12" i="17"/>
  <c r="BN70" i="9" s="1"/>
  <c r="NL12" i="17"/>
  <c r="NI12" i="17"/>
  <c r="BN65" i="9" s="1"/>
  <c r="NG12" i="17"/>
  <c r="BN64" i="9" s="1"/>
  <c r="NF12" i="17"/>
  <c r="BN63" i="9" s="1"/>
  <c r="MX12" i="17"/>
  <c r="MW12" i="17"/>
  <c r="MV12" i="17"/>
  <c r="MU12" i="17"/>
  <c r="MT12" i="17"/>
  <c r="MS12" i="17"/>
  <c r="BN17" i="9" s="1"/>
  <c r="MR12" i="17"/>
  <c r="BN16" i="9" s="1"/>
  <c r="MQ12" i="17"/>
  <c r="BN15" i="9" s="1"/>
  <c r="MP12" i="17"/>
  <c r="BN14" i="9" s="1"/>
  <c r="MO12" i="17"/>
  <c r="BN13" i="9" s="1"/>
  <c r="MN12" i="17"/>
  <c r="MM12" i="17"/>
  <c r="ML12" i="17"/>
  <c r="MK12" i="17"/>
  <c r="MJ12" i="17"/>
  <c r="MI12" i="17"/>
  <c r="BN7" i="9" s="1"/>
  <c r="MH12" i="17"/>
  <c r="BN6" i="9" s="1"/>
  <c r="MG12" i="17"/>
  <c r="BN20" i="9" s="1"/>
  <c r="MF12" i="17"/>
  <c r="BN5" i="9" s="1"/>
  <c r="ME12" i="17"/>
  <c r="MA12" i="17"/>
  <c r="BN52" i="9" s="1"/>
  <c r="LY12" i="17"/>
  <c r="LX12" i="17"/>
  <c r="BN44" i="9" s="1"/>
  <c r="LW12" i="17"/>
  <c r="BN43" i="9" s="1"/>
  <c r="LV12" i="17"/>
  <c r="BN42" i="9" s="1"/>
  <c r="LU12" i="17"/>
  <c r="BN41" i="9" s="1"/>
  <c r="LT12" i="17"/>
  <c r="BN40" i="9" s="1"/>
  <c r="LS12" i="17"/>
  <c r="BN39" i="9" s="1"/>
  <c r="LR12" i="17"/>
  <c r="BN38" i="9" s="1"/>
  <c r="LQ12" i="17"/>
  <c r="BN37" i="9" s="1"/>
  <c r="LP12" i="17"/>
  <c r="BN36" i="9" s="1"/>
  <c r="LL12" i="17"/>
  <c r="H396" i="3" s="1"/>
  <c r="LG12" i="17"/>
  <c r="LB12" i="17"/>
  <c r="KW12" i="17"/>
  <c r="KR12" i="17"/>
  <c r="KM12" i="17"/>
  <c r="KK12" i="17"/>
  <c r="KI12" i="17"/>
  <c r="KE12" i="17"/>
  <c r="KC12" i="17"/>
  <c r="KA12" i="17"/>
  <c r="JZ12" i="17"/>
  <c r="JY12" i="17"/>
  <c r="JX12" i="17"/>
  <c r="JW12" i="17"/>
  <c r="JS12" i="17"/>
  <c r="JQ12" i="17"/>
  <c r="JO12" i="17"/>
  <c r="JN12" i="17"/>
  <c r="JM12" i="17"/>
  <c r="JI12" i="17"/>
  <c r="JG12" i="17"/>
  <c r="JF12" i="17"/>
  <c r="JE12" i="17"/>
  <c r="JD12" i="17"/>
  <c r="IZ12" i="17"/>
  <c r="IX12" i="17"/>
  <c r="IW12" i="17"/>
  <c r="IV12" i="17"/>
  <c r="IU12" i="17"/>
  <c r="IQ12" i="17"/>
  <c r="IO12" i="17"/>
  <c r="IK12" i="17"/>
  <c r="II12" i="17"/>
  <c r="IH12" i="17"/>
  <c r="IG12" i="17"/>
  <c r="IC12" i="17"/>
  <c r="IA12" i="17"/>
  <c r="HZ12" i="17"/>
  <c r="HY12" i="17"/>
  <c r="HX12" i="17"/>
  <c r="HT12" i="17"/>
  <c r="HR12" i="17"/>
  <c r="HQ12" i="17"/>
  <c r="HP12" i="17"/>
  <c r="HO12" i="17"/>
  <c r="HK12" i="17"/>
  <c r="HH12" i="17"/>
  <c r="HG12" i="17"/>
  <c r="HF12" i="17"/>
  <c r="HE12" i="17"/>
  <c r="HD12" i="17"/>
  <c r="GZ12" i="17"/>
  <c r="GX12" i="17"/>
  <c r="GW12" i="17"/>
  <c r="GV12" i="17"/>
  <c r="GU12" i="17"/>
  <c r="GQ12" i="17"/>
  <c r="GO12" i="17"/>
  <c r="GN12" i="17"/>
  <c r="GM12" i="17"/>
  <c r="GL12" i="17"/>
  <c r="GK12" i="17"/>
  <c r="GG12" i="17"/>
  <c r="GE12" i="17"/>
  <c r="GD12" i="17"/>
  <c r="GC12" i="17"/>
  <c r="GB12" i="17"/>
  <c r="FX12" i="17"/>
  <c r="FV12" i="17"/>
  <c r="FU12" i="17"/>
  <c r="FT12" i="17"/>
  <c r="FS12" i="17"/>
  <c r="FR12" i="17"/>
  <c r="FQ12" i="17"/>
  <c r="FM12" i="17"/>
  <c r="FK12" i="17"/>
  <c r="FE12" i="17"/>
  <c r="EY12" i="17"/>
  <c r="ES12" i="17"/>
  <c r="EM12" i="17"/>
  <c r="EA12" i="17"/>
  <c r="DU12" i="17"/>
  <c r="DO12" i="17"/>
  <c r="DI12" i="17"/>
  <c r="DC12" i="17"/>
  <c r="CW12" i="17"/>
  <c r="CU12" i="17"/>
  <c r="CI12" i="17"/>
  <c r="BY12" i="17"/>
  <c r="BS12" i="17"/>
  <c r="BM12" i="17"/>
  <c r="BG12" i="17"/>
  <c r="BE12" i="17"/>
  <c r="AZ12" i="17"/>
  <c r="AV12" i="17"/>
  <c r="AU12" i="17"/>
  <c r="AT12" i="17"/>
  <c r="AS12" i="17"/>
  <c r="AR12" i="17"/>
  <c r="AQ12" i="17"/>
  <c r="AP12" i="17"/>
  <c r="AO12" i="17"/>
  <c r="AN12" i="17"/>
  <c r="AM12" i="17"/>
  <c r="AL12" i="17"/>
  <c r="AJ12" i="17"/>
  <c r="AH12" i="17"/>
  <c r="Z12" i="17"/>
  <c r="Y12" i="17"/>
  <c r="D391" i="3" s="1"/>
  <c r="X12" i="17"/>
  <c r="W12" i="17"/>
  <c r="V12" i="17"/>
  <c r="U12" i="17"/>
  <c r="T12" i="17"/>
  <c r="S12" i="17"/>
  <c r="R12" i="17"/>
  <c r="Q12" i="17"/>
  <c r="D390" i="3" s="1"/>
  <c r="P12" i="17"/>
  <c r="D389" i="3" s="1"/>
  <c r="O12" i="17"/>
  <c r="N12" i="17"/>
  <c r="M12" i="17"/>
  <c r="J12" i="17"/>
  <c r="H377" i="3" s="1"/>
  <c r="I12" i="17"/>
  <c r="H374" i="3" s="1"/>
  <c r="H12" i="17"/>
  <c r="H371" i="3" s="1"/>
  <c r="MZ11" i="17"/>
  <c r="BN32" i="9" s="1"/>
  <c r="MY11" i="17"/>
  <c r="BN27" i="9" s="1"/>
  <c r="MB11" i="17"/>
  <c r="LZ11" i="17"/>
  <c r="LI11" i="17"/>
  <c r="LH11" i="17"/>
  <c r="LD11" i="17"/>
  <c r="LC11" i="17"/>
  <c r="KY11" i="17"/>
  <c r="KX11" i="17"/>
  <c r="KT11" i="17"/>
  <c r="KS11" i="17"/>
  <c r="KO11" i="17"/>
  <c r="KN11" i="17"/>
  <c r="KG11" i="17"/>
  <c r="KF11" i="17"/>
  <c r="JU11" i="17"/>
  <c r="JT11" i="17"/>
  <c r="JK11" i="17"/>
  <c r="JJ11" i="17"/>
  <c r="JB11" i="17"/>
  <c r="JA11" i="17"/>
  <c r="IS11" i="17"/>
  <c r="IR11" i="17"/>
  <c r="IM11" i="17"/>
  <c r="IL11" i="17"/>
  <c r="IE11" i="17"/>
  <c r="ID11" i="17"/>
  <c r="HV11" i="17"/>
  <c r="HU11" i="17"/>
  <c r="HM11" i="17"/>
  <c r="HL11" i="17"/>
  <c r="HB11" i="17"/>
  <c r="HA11" i="17"/>
  <c r="GS11" i="17"/>
  <c r="GR11" i="17"/>
  <c r="GI11" i="17"/>
  <c r="GH11" i="17"/>
  <c r="FZ11" i="17"/>
  <c r="FY11" i="17"/>
  <c r="FO11" i="17"/>
  <c r="FN11" i="17"/>
  <c r="FG11" i="17"/>
  <c r="FF11" i="17"/>
  <c r="FA11" i="17"/>
  <c r="EZ11" i="17"/>
  <c r="EU11" i="17"/>
  <c r="ET11" i="17"/>
  <c r="EO11" i="17"/>
  <c r="EN11" i="17"/>
  <c r="EC11" i="17"/>
  <c r="EB11" i="17"/>
  <c r="DW11" i="17"/>
  <c r="DV11" i="17"/>
  <c r="DQ11" i="17"/>
  <c r="DP11" i="17"/>
  <c r="DK11" i="17"/>
  <c r="DJ11" i="17"/>
  <c r="DE11" i="17"/>
  <c r="DD11" i="17"/>
  <c r="CY11" i="17"/>
  <c r="CX11" i="17"/>
  <c r="CK11" i="17"/>
  <c r="CJ11" i="17"/>
  <c r="CA11" i="17"/>
  <c r="BZ11" i="17"/>
  <c r="BU11" i="17"/>
  <c r="BT11" i="17"/>
  <c r="BO11" i="17"/>
  <c r="BN11" i="17"/>
  <c r="BI11" i="17"/>
  <c r="BH11" i="17"/>
  <c r="BB11" i="17"/>
  <c r="BA11" i="17"/>
  <c r="AX11" i="17"/>
  <c r="AW11" i="17"/>
  <c r="AE11" i="17"/>
  <c r="AD11" i="17"/>
  <c r="AC11" i="17"/>
  <c r="AB11" i="17"/>
  <c r="J11" i="17"/>
  <c r="G11" i="17"/>
  <c r="D385" i="3" s="1"/>
  <c r="E11" i="17"/>
  <c r="D377" i="3" s="1"/>
  <c r="D11" i="17"/>
  <c r="D373" i="3" s="1"/>
  <c r="MZ10" i="17"/>
  <c r="BN31" i="9" s="1"/>
  <c r="MY10" i="17"/>
  <c r="BN26" i="9" s="1"/>
  <c r="MB10" i="17"/>
  <c r="LZ10" i="17"/>
  <c r="LI10" i="17"/>
  <c r="LH10" i="17"/>
  <c r="LD10" i="17"/>
  <c r="LC10" i="17"/>
  <c r="KY10" i="17"/>
  <c r="KX10" i="17"/>
  <c r="KT10" i="17"/>
  <c r="KS10" i="17"/>
  <c r="KO10" i="17"/>
  <c r="KN10" i="17"/>
  <c r="KG10" i="17"/>
  <c r="KF10" i="17"/>
  <c r="JU10" i="17"/>
  <c r="JT10" i="17"/>
  <c r="JK10" i="17"/>
  <c r="JJ10" i="17"/>
  <c r="JB10" i="17"/>
  <c r="JA10" i="17"/>
  <c r="IS10" i="17"/>
  <c r="IR10" i="17"/>
  <c r="IM10" i="17"/>
  <c r="IL10" i="17"/>
  <c r="IE10" i="17"/>
  <c r="ID10" i="17"/>
  <c r="HV10" i="17"/>
  <c r="HU10" i="17"/>
  <c r="HM10" i="17"/>
  <c r="HL10" i="17"/>
  <c r="HB10" i="17"/>
  <c r="HA10" i="17"/>
  <c r="GS10" i="17"/>
  <c r="GR10" i="17"/>
  <c r="GI10" i="17"/>
  <c r="GH10" i="17"/>
  <c r="FZ10" i="17"/>
  <c r="FY10" i="17"/>
  <c r="FO10" i="17"/>
  <c r="FN10" i="17"/>
  <c r="FG10" i="17"/>
  <c r="FF10" i="17"/>
  <c r="FA10" i="17"/>
  <c r="EZ10" i="17"/>
  <c r="EU10" i="17"/>
  <c r="ET10" i="17"/>
  <c r="EO10" i="17"/>
  <c r="EN10" i="17"/>
  <c r="EC10" i="17"/>
  <c r="EB10" i="17"/>
  <c r="DW10" i="17"/>
  <c r="DV10" i="17"/>
  <c r="DQ10" i="17"/>
  <c r="DP10" i="17"/>
  <c r="DK10" i="17"/>
  <c r="DJ10" i="17"/>
  <c r="DE10" i="17"/>
  <c r="DD10" i="17"/>
  <c r="CY10" i="17"/>
  <c r="CX10" i="17"/>
  <c r="CK10" i="17"/>
  <c r="CJ10" i="17"/>
  <c r="CA10" i="17"/>
  <c r="BZ10" i="17"/>
  <c r="BU10" i="17"/>
  <c r="BT10" i="17"/>
  <c r="BO10" i="17"/>
  <c r="BN10" i="17"/>
  <c r="BI10" i="17"/>
  <c r="BH10" i="17"/>
  <c r="BB10" i="17"/>
  <c r="BA10" i="17"/>
  <c r="AX10" i="17"/>
  <c r="AW10" i="17"/>
  <c r="AE10" i="17"/>
  <c r="AD10" i="17"/>
  <c r="AC10" i="17"/>
  <c r="AB10" i="17"/>
  <c r="J10" i="17"/>
  <c r="G10" i="17"/>
  <c r="D384" i="3" s="1"/>
  <c r="E10" i="17"/>
  <c r="D376" i="3" s="1"/>
  <c r="D10" i="17"/>
  <c r="D372" i="3" s="1"/>
  <c r="MZ9" i="17"/>
  <c r="MY9" i="17"/>
  <c r="MB9" i="17"/>
  <c r="LZ9" i="17"/>
  <c r="JK9" i="17"/>
  <c r="JJ9" i="17"/>
  <c r="FO9" i="17"/>
  <c r="FN9" i="17"/>
  <c r="DW9" i="17"/>
  <c r="DV9" i="17"/>
  <c r="DQ9" i="17"/>
  <c r="DP9" i="17"/>
  <c r="CY9" i="17"/>
  <c r="CX9" i="17"/>
  <c r="CK9" i="17"/>
  <c r="CJ9" i="17"/>
  <c r="AE9" i="17"/>
  <c r="AD9" i="17"/>
  <c r="AC9" i="17"/>
  <c r="AB9" i="17"/>
  <c r="J9" i="17"/>
  <c r="G9" i="17"/>
  <c r="E9" i="17"/>
  <c r="D9" i="17"/>
  <c r="MZ8" i="17"/>
  <c r="BN30" i="9" s="1"/>
  <c r="MY8" i="17"/>
  <c r="BN25" i="9" s="1"/>
  <c r="MB8" i="17"/>
  <c r="BN55" i="9" s="1"/>
  <c r="LZ8" i="17"/>
  <c r="BN49" i="9" s="1"/>
  <c r="JK8" i="17"/>
  <c r="AE226" i="3" s="1"/>
  <c r="JJ8" i="17"/>
  <c r="AD226" i="3" s="1"/>
  <c r="FO8" i="17"/>
  <c r="AE227" i="3" s="1"/>
  <c r="FN8" i="17"/>
  <c r="AD227" i="3" s="1"/>
  <c r="DW8" i="17"/>
  <c r="AK147" i="3" s="1"/>
  <c r="DV8" i="17"/>
  <c r="AJ147" i="3" s="1"/>
  <c r="DQ8" i="17"/>
  <c r="AK148" i="3" s="1"/>
  <c r="DP8" i="17"/>
  <c r="AJ148" i="3" s="1"/>
  <c r="CY8" i="17"/>
  <c r="AK146" i="3" s="1"/>
  <c r="CX8" i="17"/>
  <c r="AJ146" i="3" s="1"/>
  <c r="CK8" i="17"/>
  <c r="T100" i="3" s="1"/>
  <c r="CJ8" i="17"/>
  <c r="S100" i="3" s="1"/>
  <c r="AE8" i="17"/>
  <c r="AD8" i="17"/>
  <c r="AC8" i="17"/>
  <c r="AB8" i="17"/>
  <c r="J8" i="17"/>
  <c r="G8" i="17"/>
  <c r="D383" i="3" s="1"/>
  <c r="E8" i="17"/>
  <c r="D375" i="3" s="1"/>
  <c r="D8" i="17"/>
  <c r="D371" i="3" s="1"/>
  <c r="MB7" i="17"/>
  <c r="BN54" i="9" s="1"/>
  <c r="LZ7" i="17"/>
  <c r="BN48" i="9" s="1"/>
  <c r="LI7" i="17"/>
  <c r="LH7" i="17"/>
  <c r="LD7" i="17"/>
  <c r="LC7" i="17"/>
  <c r="KY7" i="17"/>
  <c r="KX7" i="17"/>
  <c r="KT7" i="17"/>
  <c r="KS7" i="17"/>
  <c r="KO7" i="17"/>
  <c r="KN7" i="17"/>
  <c r="KG7" i="17"/>
  <c r="KF7" i="17"/>
  <c r="JU7" i="17"/>
  <c r="JT7" i="17"/>
  <c r="JK7" i="17"/>
  <c r="JJ7" i="17"/>
  <c r="JB7" i="17"/>
  <c r="JA7" i="17"/>
  <c r="IS7" i="17"/>
  <c r="IR7" i="17"/>
  <c r="IM7" i="17"/>
  <c r="IL7" i="17"/>
  <c r="IE7" i="17"/>
  <c r="ID7" i="17"/>
  <c r="HV7" i="17"/>
  <c r="HU7" i="17"/>
  <c r="HM7" i="17"/>
  <c r="HL7" i="17"/>
  <c r="HB7" i="17"/>
  <c r="HA7" i="17"/>
  <c r="GS7" i="17"/>
  <c r="GR7" i="17"/>
  <c r="GI7" i="17"/>
  <c r="GH7" i="17"/>
  <c r="FZ7" i="17"/>
  <c r="FY7" i="17"/>
  <c r="FO7" i="17"/>
  <c r="FN7" i="17"/>
  <c r="FG7" i="17"/>
  <c r="FF7" i="17"/>
  <c r="FA7" i="17"/>
  <c r="EZ7" i="17"/>
  <c r="EU7" i="17"/>
  <c r="ET7" i="17"/>
  <c r="EO7" i="17"/>
  <c r="EN7" i="17"/>
  <c r="EC7" i="17"/>
  <c r="EB7" i="17"/>
  <c r="DW7" i="17"/>
  <c r="DV7" i="17"/>
  <c r="DQ7" i="17"/>
  <c r="DP7" i="17"/>
  <c r="DK7" i="17"/>
  <c r="DJ7" i="17"/>
  <c r="DE7" i="17"/>
  <c r="DD7" i="17"/>
  <c r="CY7" i="17"/>
  <c r="CX7" i="17"/>
  <c r="CK7" i="17"/>
  <c r="CJ7" i="17"/>
  <c r="CA7" i="17"/>
  <c r="BZ7" i="17"/>
  <c r="BU7" i="17"/>
  <c r="BT7" i="17"/>
  <c r="BO7" i="17"/>
  <c r="BN7" i="17"/>
  <c r="BI7" i="17"/>
  <c r="BH7" i="17"/>
  <c r="BB7" i="17"/>
  <c r="BA7" i="17"/>
  <c r="AX7" i="17"/>
  <c r="AW7" i="17"/>
  <c r="AE7" i="17"/>
  <c r="H385" i="3" s="1"/>
  <c r="AD7" i="17"/>
  <c r="H384" i="3" s="1"/>
  <c r="AC7" i="17"/>
  <c r="H383" i="3" s="1"/>
  <c r="AB7" i="17"/>
  <c r="H382" i="3" s="1"/>
  <c r="J7" i="17"/>
  <c r="H379" i="3" s="1"/>
  <c r="E7" i="17"/>
  <c r="D7" i="17"/>
  <c r="OF6" i="17"/>
  <c r="OE6" i="17"/>
  <c r="F6" i="17"/>
  <c r="OF5" i="17"/>
  <c r="OE5" i="17"/>
  <c r="F5" i="17"/>
  <c r="OF4" i="17"/>
  <c r="OE4" i="17"/>
  <c r="F4" i="17"/>
  <c r="OF3" i="17"/>
  <c r="OE3" i="17"/>
  <c r="F3" i="17"/>
  <c r="OF2" i="17"/>
  <c r="OE2" i="17"/>
  <c r="F2" i="17"/>
  <c r="OB15" i="16"/>
  <c r="OA15" i="16"/>
  <c r="NZ15" i="16"/>
  <c r="NY15" i="16"/>
  <c r="NX15" i="16"/>
  <c r="NW15" i="16"/>
  <c r="NV15" i="16"/>
  <c r="NT15" i="16"/>
  <c r="NS15" i="16"/>
  <c r="NR15" i="16"/>
  <c r="NQ15" i="16"/>
  <c r="NP15" i="16"/>
  <c r="NO15" i="16"/>
  <c r="NN15" i="16"/>
  <c r="NM15" i="16"/>
  <c r="NL15" i="16"/>
  <c r="NI15" i="16"/>
  <c r="NH15" i="16"/>
  <c r="NG15" i="16"/>
  <c r="NF15" i="16"/>
  <c r="ND15" i="16"/>
  <c r="NC15" i="16"/>
  <c r="NB15" i="16"/>
  <c r="NA15" i="16"/>
  <c r="MZ15" i="16"/>
  <c r="MY15" i="16"/>
  <c r="MX15" i="16"/>
  <c r="MW15" i="16"/>
  <c r="MV15" i="16"/>
  <c r="MU15" i="16"/>
  <c r="MT15" i="16"/>
  <c r="MS15" i="16"/>
  <c r="MR15" i="16"/>
  <c r="MQ15" i="16"/>
  <c r="MP15" i="16"/>
  <c r="MO15" i="16"/>
  <c r="MN15" i="16"/>
  <c r="MM15" i="16"/>
  <c r="ML15" i="16"/>
  <c r="MK15" i="16"/>
  <c r="MJ15" i="16"/>
  <c r="MI15" i="16"/>
  <c r="MH15" i="16"/>
  <c r="MG15" i="16"/>
  <c r="MF15" i="16"/>
  <c r="ME15" i="16"/>
  <c r="MB15" i="16"/>
  <c r="MA15" i="16"/>
  <c r="LZ15" i="16"/>
  <c r="LY15" i="16"/>
  <c r="LX15" i="16"/>
  <c r="LW15" i="16"/>
  <c r="LV15" i="16"/>
  <c r="LU15" i="16"/>
  <c r="LT15" i="16"/>
  <c r="LS15" i="16"/>
  <c r="LR15" i="16"/>
  <c r="LQ15" i="16"/>
  <c r="LP15" i="16"/>
  <c r="LM15" i="16"/>
  <c r="LL15" i="16"/>
  <c r="LI15" i="16"/>
  <c r="LH15" i="16"/>
  <c r="LG15" i="16"/>
  <c r="LE15" i="16"/>
  <c r="LD15" i="16"/>
  <c r="LC15" i="16"/>
  <c r="LB15" i="16"/>
  <c r="KZ15" i="16"/>
  <c r="KY15" i="16"/>
  <c r="KX15" i="16"/>
  <c r="KW15" i="16"/>
  <c r="KU15" i="16"/>
  <c r="KT15" i="16"/>
  <c r="KS15" i="16"/>
  <c r="KR15" i="16"/>
  <c r="KP15" i="16"/>
  <c r="KO15" i="16"/>
  <c r="KN15" i="16"/>
  <c r="KM15" i="16"/>
  <c r="KK15" i="16"/>
  <c r="KJ15" i="16"/>
  <c r="KI15" i="16"/>
  <c r="KG15" i="16"/>
  <c r="KF15" i="16"/>
  <c r="KE15" i="16"/>
  <c r="KC15" i="16"/>
  <c r="KB15" i="16"/>
  <c r="KA15" i="16"/>
  <c r="JZ15" i="16"/>
  <c r="JY15" i="16"/>
  <c r="JX15" i="16"/>
  <c r="JW15" i="16"/>
  <c r="JU15" i="16"/>
  <c r="JT15" i="16"/>
  <c r="JS15" i="16"/>
  <c r="JQ15" i="16"/>
  <c r="JP15" i="16"/>
  <c r="JO15" i="16"/>
  <c r="JN15" i="16"/>
  <c r="JM15" i="16"/>
  <c r="JK15" i="16"/>
  <c r="JJ15" i="16"/>
  <c r="JI15" i="16"/>
  <c r="JG15" i="16"/>
  <c r="JF15" i="16"/>
  <c r="JE15" i="16"/>
  <c r="JD15" i="16"/>
  <c r="JB15" i="16"/>
  <c r="JA15" i="16"/>
  <c r="IZ15" i="16"/>
  <c r="IX15" i="16"/>
  <c r="IW15" i="16"/>
  <c r="IV15" i="16"/>
  <c r="IU15" i="16"/>
  <c r="IS15" i="16"/>
  <c r="IR15" i="16"/>
  <c r="IQ15" i="16"/>
  <c r="IO15" i="16"/>
  <c r="IM15" i="16"/>
  <c r="IL15" i="16"/>
  <c r="IK15" i="16"/>
  <c r="II15" i="16"/>
  <c r="IH15" i="16"/>
  <c r="IG15" i="16"/>
  <c r="IE15" i="16"/>
  <c r="ID15" i="16"/>
  <c r="IC15" i="16"/>
  <c r="IA15" i="16"/>
  <c r="HZ15" i="16"/>
  <c r="HY15" i="16"/>
  <c r="HX15" i="16"/>
  <c r="HV15" i="16"/>
  <c r="HU15" i="16"/>
  <c r="HT15" i="16"/>
  <c r="HR15" i="16"/>
  <c r="HQ15" i="16"/>
  <c r="HP15" i="16"/>
  <c r="HO15" i="16"/>
  <c r="HM15" i="16"/>
  <c r="HL15" i="16"/>
  <c r="HK15" i="16"/>
  <c r="HI15" i="16"/>
  <c r="HH15" i="16"/>
  <c r="HG15" i="16"/>
  <c r="HF15" i="16"/>
  <c r="HE15" i="16"/>
  <c r="HD15" i="16"/>
  <c r="HB15" i="16"/>
  <c r="HA15" i="16"/>
  <c r="GZ15" i="16"/>
  <c r="GX15" i="16"/>
  <c r="GW15" i="16"/>
  <c r="GV15" i="16"/>
  <c r="GU15" i="16"/>
  <c r="GS15" i="16"/>
  <c r="GR15" i="16"/>
  <c r="GQ15" i="16"/>
  <c r="GO15" i="16"/>
  <c r="GN15" i="16"/>
  <c r="GM15" i="16"/>
  <c r="GL15" i="16"/>
  <c r="GK15" i="16"/>
  <c r="GI15" i="16"/>
  <c r="GH15" i="16"/>
  <c r="GG15" i="16"/>
  <c r="GE15" i="16"/>
  <c r="GD15" i="16"/>
  <c r="GC15" i="16"/>
  <c r="GB15" i="16"/>
  <c r="FZ15" i="16"/>
  <c r="FY15" i="16"/>
  <c r="FX15" i="16"/>
  <c r="FV15" i="16"/>
  <c r="FU15" i="16"/>
  <c r="FT15" i="16"/>
  <c r="FS15" i="16"/>
  <c r="FR15" i="16"/>
  <c r="FQ15" i="16"/>
  <c r="FO15" i="16"/>
  <c r="FN15" i="16"/>
  <c r="FM15" i="16"/>
  <c r="FK15" i="16"/>
  <c r="FI15" i="16"/>
  <c r="FH15" i="16"/>
  <c r="FG15" i="16"/>
  <c r="FF15" i="16"/>
  <c r="FE15" i="16"/>
  <c r="FC15" i="16"/>
  <c r="FB15" i="16"/>
  <c r="FA15" i="16"/>
  <c r="EZ15" i="16"/>
  <c r="EY15" i="16"/>
  <c r="EW15" i="16"/>
  <c r="EV15" i="16"/>
  <c r="EU15" i="16"/>
  <c r="ET15" i="16"/>
  <c r="ES15" i="16"/>
  <c r="EQ15" i="16"/>
  <c r="EP15" i="16"/>
  <c r="EO15" i="16"/>
  <c r="EN15" i="16"/>
  <c r="EM15" i="16"/>
  <c r="EE15" i="16"/>
  <c r="ED15" i="16"/>
  <c r="EC15" i="16"/>
  <c r="EB15" i="16"/>
  <c r="EA15" i="16"/>
  <c r="DY15" i="16"/>
  <c r="DX15" i="16"/>
  <c r="DW15" i="16"/>
  <c r="DV15" i="16"/>
  <c r="DU15" i="16"/>
  <c r="DS15" i="16"/>
  <c r="DR15" i="16"/>
  <c r="DQ15" i="16"/>
  <c r="DP15" i="16"/>
  <c r="DO15" i="16"/>
  <c r="DM15" i="16"/>
  <c r="DL15" i="16"/>
  <c r="DK15" i="16"/>
  <c r="DJ15" i="16"/>
  <c r="DI15" i="16"/>
  <c r="DG15" i="16"/>
  <c r="DF15" i="16"/>
  <c r="DE15" i="16"/>
  <c r="DD15" i="16"/>
  <c r="DC15" i="16"/>
  <c r="DA15" i="16"/>
  <c r="CZ15" i="16"/>
  <c r="CY15" i="16"/>
  <c r="CX15" i="16"/>
  <c r="CW15" i="16"/>
  <c r="CU15" i="16"/>
  <c r="CS15" i="16"/>
  <c r="CR15" i="16"/>
  <c r="CQ15" i="16"/>
  <c r="CP15" i="16"/>
  <c r="CO15" i="16"/>
  <c r="CN15" i="16"/>
  <c r="CM15" i="16"/>
  <c r="CL15" i="16"/>
  <c r="CK15" i="16"/>
  <c r="CJ15" i="16"/>
  <c r="CI15" i="16"/>
  <c r="CG15" i="16"/>
  <c r="CF15" i="16"/>
  <c r="CE15" i="16"/>
  <c r="CD15" i="16"/>
  <c r="CC15" i="16"/>
  <c r="CB15" i="16"/>
  <c r="CA15" i="16"/>
  <c r="BZ15" i="16"/>
  <c r="BY15" i="16"/>
  <c r="BW15" i="16"/>
  <c r="BV15" i="16"/>
  <c r="BU15" i="16"/>
  <c r="BT15" i="16"/>
  <c r="BS15" i="16"/>
  <c r="BQ15" i="16"/>
  <c r="BP15" i="16"/>
  <c r="BO15" i="16"/>
  <c r="BN15" i="16"/>
  <c r="BM15" i="16"/>
  <c r="BK15" i="16"/>
  <c r="BJ15" i="16"/>
  <c r="BI15" i="16"/>
  <c r="BH15" i="16"/>
  <c r="BG15" i="16"/>
  <c r="BE15" i="16"/>
  <c r="BD15" i="16"/>
  <c r="BC15" i="16"/>
  <c r="BB15" i="16"/>
  <c r="BA15" i="16"/>
  <c r="AZ15" i="16"/>
  <c r="AX15" i="16"/>
  <c r="AW15" i="16"/>
  <c r="AV15" i="16"/>
  <c r="AJ15" i="16"/>
  <c r="AH15" i="16"/>
  <c r="AE15" i="16"/>
  <c r="AD15" i="16"/>
  <c r="AC15" i="16"/>
  <c r="AB15" i="16"/>
  <c r="J15" i="16"/>
  <c r="I15" i="16"/>
  <c r="H15" i="16"/>
  <c r="G15" i="16"/>
  <c r="E15" i="16"/>
  <c r="D15" i="16"/>
  <c r="B15" i="16"/>
  <c r="CA14" i="16"/>
  <c r="CA16" i="16" s="1"/>
  <c r="BU14" i="16"/>
  <c r="BO14" i="16"/>
  <c r="BI14" i="16"/>
  <c r="BB14" i="16"/>
  <c r="G14" i="16"/>
  <c r="NW12" i="16"/>
  <c r="NI12" i="16"/>
  <c r="NG12" i="16"/>
  <c r="NF12" i="16"/>
  <c r="ND12" i="16"/>
  <c r="NC12" i="16"/>
  <c r="NB12" i="16"/>
  <c r="NA12" i="16"/>
  <c r="MA12" i="16"/>
  <c r="LL12" i="16"/>
  <c r="LG12" i="16"/>
  <c r="LB12" i="16"/>
  <c r="KW12" i="16"/>
  <c r="KR12" i="16"/>
  <c r="KM12" i="16"/>
  <c r="KK12" i="16"/>
  <c r="KE12" i="16"/>
  <c r="KC12" i="16"/>
  <c r="JS12" i="16"/>
  <c r="JQ12" i="16"/>
  <c r="JI12" i="16"/>
  <c r="IZ12" i="16"/>
  <c r="IQ12" i="16"/>
  <c r="IK12" i="16"/>
  <c r="IC12" i="16"/>
  <c r="HT12" i="16"/>
  <c r="HK12" i="16"/>
  <c r="GZ12" i="16"/>
  <c r="GQ12" i="16"/>
  <c r="GG12" i="16"/>
  <c r="FX12" i="16"/>
  <c r="FV12" i="16"/>
  <c r="FM12" i="16"/>
  <c r="FK12" i="16"/>
  <c r="FE12" i="16"/>
  <c r="EY12" i="16"/>
  <c r="ES12" i="16"/>
  <c r="EM12" i="16"/>
  <c r="EA12" i="16"/>
  <c r="DU12" i="16"/>
  <c r="DO12" i="16"/>
  <c r="DI12" i="16"/>
  <c r="DC12" i="16"/>
  <c r="CW12" i="16"/>
  <c r="CU12" i="16"/>
  <c r="CI12" i="16"/>
  <c r="BY12" i="16"/>
  <c r="BS12" i="16"/>
  <c r="BM12" i="16"/>
  <c r="BG12" i="16"/>
  <c r="BE12" i="16"/>
  <c r="AZ12" i="16"/>
  <c r="AV12" i="16"/>
  <c r="AU12" i="16"/>
  <c r="AT12" i="16"/>
  <c r="AS12" i="16"/>
  <c r="AR12" i="16"/>
  <c r="AQ12" i="16"/>
  <c r="AP12" i="16"/>
  <c r="AO12" i="16"/>
  <c r="AN12" i="16"/>
  <c r="AM12" i="16"/>
  <c r="AL12" i="16"/>
  <c r="AJ12" i="16"/>
  <c r="AH12" i="16"/>
  <c r="Z12" i="16"/>
  <c r="Y12" i="16"/>
  <c r="X12" i="16"/>
  <c r="W12" i="16"/>
  <c r="V12" i="16"/>
  <c r="U12" i="16"/>
  <c r="T12" i="16"/>
  <c r="S12" i="16"/>
  <c r="R12" i="16"/>
  <c r="Q12" i="16"/>
  <c r="P12" i="16"/>
  <c r="O12" i="16"/>
  <c r="N12" i="16"/>
  <c r="M12" i="16"/>
  <c r="J12" i="16"/>
  <c r="I12" i="16"/>
  <c r="H12" i="16"/>
  <c r="NW11" i="16"/>
  <c r="AZ6" i="7" s="1"/>
  <c r="NT11" i="16"/>
  <c r="NS11" i="16"/>
  <c r="BG76" i="9" s="1"/>
  <c r="NR11" i="16"/>
  <c r="BG75" i="9" s="1"/>
  <c r="NQ11" i="16"/>
  <c r="BG74" i="9" s="1"/>
  <c r="NP11" i="16"/>
  <c r="BG73" i="9" s="1"/>
  <c r="NO11" i="16"/>
  <c r="BG72" i="9" s="1"/>
  <c r="NN11" i="16"/>
  <c r="BG71" i="9" s="1"/>
  <c r="NM11" i="16"/>
  <c r="BG70" i="9" s="1"/>
  <c r="NL11" i="16"/>
  <c r="BG69" i="9" s="1"/>
  <c r="NI11" i="16"/>
  <c r="BG65" i="9" s="1"/>
  <c r="NG11" i="16"/>
  <c r="BG64" i="9" s="1"/>
  <c r="NF11" i="16"/>
  <c r="BG63" i="9" s="1"/>
  <c r="MX11" i="16"/>
  <c r="MW11" i="16"/>
  <c r="MV11" i="16"/>
  <c r="MU11" i="16"/>
  <c r="MT11" i="16"/>
  <c r="MS11" i="16"/>
  <c r="MR11" i="16"/>
  <c r="MQ11" i="16"/>
  <c r="BG15" i="9" s="1"/>
  <c r="MP11" i="16"/>
  <c r="BG14" i="9" s="1"/>
  <c r="MO11" i="16"/>
  <c r="BG13" i="9" s="1"/>
  <c r="MN11" i="16"/>
  <c r="BG12" i="9" s="1"/>
  <c r="MM11" i="16"/>
  <c r="ML11" i="16"/>
  <c r="MK11" i="16"/>
  <c r="MJ11" i="16"/>
  <c r="BG8" i="9" s="1"/>
  <c r="MI11" i="16"/>
  <c r="MH11" i="16"/>
  <c r="MG11" i="16"/>
  <c r="BG20" i="9" s="1"/>
  <c r="MF11" i="16"/>
  <c r="MF13" i="16" s="1"/>
  <c r="BH5" i="9" s="1"/>
  <c r="ME11" i="16"/>
  <c r="BG4" i="9" s="1"/>
  <c r="MA11" i="16"/>
  <c r="LY11" i="16"/>
  <c r="LX11" i="16"/>
  <c r="LW11" i="16"/>
  <c r="LV11" i="16"/>
  <c r="BG42" i="9" s="1"/>
  <c r="LU11" i="16"/>
  <c r="LT11" i="16"/>
  <c r="BG40" i="9" s="1"/>
  <c r="LS11" i="16"/>
  <c r="BG39" i="9" s="1"/>
  <c r="LR11" i="16"/>
  <c r="BG38" i="9" s="1"/>
  <c r="LQ11" i="16"/>
  <c r="LP11" i="16"/>
  <c r="BG36" i="9" s="1"/>
  <c r="LL11" i="16"/>
  <c r="H361" i="3" s="1"/>
  <c r="LG11" i="16"/>
  <c r="LB11" i="16"/>
  <c r="KW11" i="16"/>
  <c r="KR11" i="16"/>
  <c r="KM11" i="16"/>
  <c r="KK11" i="16"/>
  <c r="KI11" i="16"/>
  <c r="KE11" i="16"/>
  <c r="KC11" i="16"/>
  <c r="KA11" i="16"/>
  <c r="JZ11" i="16"/>
  <c r="JY11" i="16"/>
  <c r="JX11" i="16"/>
  <c r="JW11" i="16"/>
  <c r="JS11" i="16"/>
  <c r="JQ11" i="16"/>
  <c r="JO11" i="16"/>
  <c r="JN11" i="16"/>
  <c r="JM11" i="16"/>
  <c r="JI11" i="16"/>
  <c r="JG11" i="16"/>
  <c r="JF11" i="16"/>
  <c r="JE11" i="16"/>
  <c r="JD11" i="16"/>
  <c r="IZ11" i="16"/>
  <c r="IX11" i="16"/>
  <c r="IW11" i="16"/>
  <c r="IV11" i="16"/>
  <c r="IU11" i="16"/>
  <c r="IQ11" i="16"/>
  <c r="IO11" i="16"/>
  <c r="IK11" i="16"/>
  <c r="II11" i="16"/>
  <c r="IH11" i="16"/>
  <c r="IG11" i="16"/>
  <c r="IC11" i="16"/>
  <c r="IA11" i="16"/>
  <c r="HZ11" i="16"/>
  <c r="HY11" i="16"/>
  <c r="HX11" i="16"/>
  <c r="HT11" i="16"/>
  <c r="HR11" i="16"/>
  <c r="HQ11" i="16"/>
  <c r="HP11" i="16"/>
  <c r="HO11" i="16"/>
  <c r="HK11" i="16"/>
  <c r="HH11" i="16"/>
  <c r="HG11" i="16"/>
  <c r="HF11" i="16"/>
  <c r="HE11" i="16"/>
  <c r="HD11" i="16"/>
  <c r="GZ11" i="16"/>
  <c r="GX11" i="16"/>
  <c r="GW11" i="16"/>
  <c r="GV11" i="16"/>
  <c r="GU11" i="16"/>
  <c r="GQ11" i="16"/>
  <c r="GO11" i="16"/>
  <c r="GN11" i="16"/>
  <c r="GM11" i="16"/>
  <c r="GL11" i="16"/>
  <c r="GK11" i="16"/>
  <c r="GG11" i="16"/>
  <c r="GE11" i="16"/>
  <c r="GD11" i="16"/>
  <c r="GC11" i="16"/>
  <c r="GB11" i="16"/>
  <c r="FX11" i="16"/>
  <c r="FV11" i="16"/>
  <c r="FU11" i="16"/>
  <c r="FT11" i="16"/>
  <c r="FS11" i="16"/>
  <c r="FR11" i="16"/>
  <c r="FQ11" i="16"/>
  <c r="FM11" i="16"/>
  <c r="FK11" i="16"/>
  <c r="FE11" i="16"/>
  <c r="EY11" i="16"/>
  <c r="ES11" i="16"/>
  <c r="EM11" i="16"/>
  <c r="EA11" i="16"/>
  <c r="DU11" i="16"/>
  <c r="DO11" i="16"/>
  <c r="DI11" i="16"/>
  <c r="DC11" i="16"/>
  <c r="CW11" i="16"/>
  <c r="CU11" i="16"/>
  <c r="CI11" i="16"/>
  <c r="BY11" i="16"/>
  <c r="BS11" i="16"/>
  <c r="BM11" i="16"/>
  <c r="BG11" i="16"/>
  <c r="BE11" i="16"/>
  <c r="AZ11" i="16"/>
  <c r="AV11" i="16"/>
  <c r="AU11" i="16"/>
  <c r="AT11" i="16"/>
  <c r="AS11" i="16"/>
  <c r="AR11" i="16"/>
  <c r="AQ11" i="16"/>
  <c r="AP11" i="16"/>
  <c r="AO11" i="16"/>
  <c r="AN11" i="16"/>
  <c r="AM11" i="16"/>
  <c r="AL11" i="16"/>
  <c r="AJ11" i="16"/>
  <c r="AH11" i="16"/>
  <c r="Z11" i="16"/>
  <c r="Y11" i="16"/>
  <c r="D357" i="3" s="1"/>
  <c r="X11" i="16"/>
  <c r="W11" i="16"/>
  <c r="V11" i="16"/>
  <c r="D358" i="3" s="1"/>
  <c r="U11" i="16"/>
  <c r="T11" i="16"/>
  <c r="S11" i="16"/>
  <c r="R11" i="16"/>
  <c r="Q11" i="16"/>
  <c r="D355" i="3" s="1"/>
  <c r="P11" i="16"/>
  <c r="D354" i="3" s="1"/>
  <c r="O11" i="16"/>
  <c r="N11" i="16"/>
  <c r="M11" i="16"/>
  <c r="D356" i="3" s="1"/>
  <c r="J11" i="16"/>
  <c r="H342" i="3" s="1"/>
  <c r="I11" i="16"/>
  <c r="H339" i="3" s="1"/>
  <c r="H11" i="16"/>
  <c r="H336" i="3" s="1"/>
  <c r="MZ10" i="16"/>
  <c r="BG32" i="9" s="1"/>
  <c r="MY10" i="16"/>
  <c r="BG27" i="9" s="1"/>
  <c r="MB10" i="16"/>
  <c r="LZ10" i="16"/>
  <c r="LI10" i="16"/>
  <c r="LH10" i="16"/>
  <c r="LD10" i="16"/>
  <c r="LC10" i="16"/>
  <c r="KY10" i="16"/>
  <c r="KX10" i="16"/>
  <c r="KT10" i="16"/>
  <c r="KS10" i="16"/>
  <c r="KO10" i="16"/>
  <c r="KN10" i="16"/>
  <c r="KG10" i="16"/>
  <c r="KF10" i="16"/>
  <c r="JU10" i="16"/>
  <c r="JT10" i="16"/>
  <c r="JK10" i="16"/>
  <c r="JJ10" i="16"/>
  <c r="JB10" i="16"/>
  <c r="JA10" i="16"/>
  <c r="IS10" i="16"/>
  <c r="IR10" i="16"/>
  <c r="IM10" i="16"/>
  <c r="IL10" i="16"/>
  <c r="IE10" i="16"/>
  <c r="ID10" i="16"/>
  <c r="HV10" i="16"/>
  <c r="HU10" i="16"/>
  <c r="HM10" i="16"/>
  <c r="HL10" i="16"/>
  <c r="HB10" i="16"/>
  <c r="HA10" i="16"/>
  <c r="GS10" i="16"/>
  <c r="GR10" i="16"/>
  <c r="GI10" i="16"/>
  <c r="GH10" i="16"/>
  <c r="FZ10" i="16"/>
  <c r="FY10" i="16"/>
  <c r="FO10" i="16"/>
  <c r="FN10" i="16"/>
  <c r="FG10" i="16"/>
  <c r="FF10" i="16"/>
  <c r="FA10" i="16"/>
  <c r="EZ10" i="16"/>
  <c r="EU10" i="16"/>
  <c r="ET10" i="16"/>
  <c r="EO10" i="16"/>
  <c r="EN10" i="16"/>
  <c r="EC10" i="16"/>
  <c r="EB10" i="16"/>
  <c r="DW10" i="16"/>
  <c r="DV10" i="16"/>
  <c r="DQ10" i="16"/>
  <c r="DP10" i="16"/>
  <c r="DK10" i="16"/>
  <c r="DJ10" i="16"/>
  <c r="DE10" i="16"/>
  <c r="DD10" i="16"/>
  <c r="CY10" i="16"/>
  <c r="CX10" i="16"/>
  <c r="CK10" i="16"/>
  <c r="CJ10" i="16"/>
  <c r="CA10" i="16"/>
  <c r="BZ10" i="16"/>
  <c r="BU10" i="16"/>
  <c r="BT10" i="16"/>
  <c r="BO10" i="16"/>
  <c r="BN10" i="16"/>
  <c r="BI10" i="16"/>
  <c r="BH10" i="16"/>
  <c r="BB10" i="16"/>
  <c r="BA10" i="16"/>
  <c r="AX10" i="16"/>
  <c r="X263" i="3" s="1"/>
  <c r="AW10" i="16"/>
  <c r="X259" i="3" s="1"/>
  <c r="AE10" i="16"/>
  <c r="AD10" i="16"/>
  <c r="AC10" i="16"/>
  <c r="AB10" i="16"/>
  <c r="J10" i="16"/>
  <c r="G10" i="16"/>
  <c r="D350" i="3" s="1"/>
  <c r="E10" i="16"/>
  <c r="D342" i="3" s="1"/>
  <c r="D10" i="16"/>
  <c r="D338" i="3" s="1"/>
  <c r="MZ9" i="16"/>
  <c r="BG31" i="9" s="1"/>
  <c r="MY9" i="16"/>
  <c r="BG26" i="9" s="1"/>
  <c r="MB9" i="16"/>
  <c r="LZ9" i="16"/>
  <c r="LI9" i="16"/>
  <c r="LH9" i="16"/>
  <c r="LD9" i="16"/>
  <c r="LC9" i="16"/>
  <c r="KY9" i="16"/>
  <c r="KX9" i="16"/>
  <c r="KT9" i="16"/>
  <c r="KS9" i="16"/>
  <c r="KO9" i="16"/>
  <c r="KN9" i="16"/>
  <c r="KG9" i="16"/>
  <c r="KF9" i="16"/>
  <c r="JU9" i="16"/>
  <c r="JT9" i="16"/>
  <c r="JK9" i="16"/>
  <c r="JJ9" i="16"/>
  <c r="JB9" i="16"/>
  <c r="JA9" i="16"/>
  <c r="IS9" i="16"/>
  <c r="IR9" i="16"/>
  <c r="IM9" i="16"/>
  <c r="IL9" i="16"/>
  <c r="IE9" i="16"/>
  <c r="ID9" i="16"/>
  <c r="HV9" i="16"/>
  <c r="HU9" i="16"/>
  <c r="HM9" i="16"/>
  <c r="HL9" i="16"/>
  <c r="HB9" i="16"/>
  <c r="HA9" i="16"/>
  <c r="GS9" i="16"/>
  <c r="GR9" i="16"/>
  <c r="GI9" i="16"/>
  <c r="GH9" i="16"/>
  <c r="FZ9" i="16"/>
  <c r="FY9" i="16"/>
  <c r="FO9" i="16"/>
  <c r="FN9" i="16"/>
  <c r="FG9" i="16"/>
  <c r="FF9" i="16"/>
  <c r="FA9" i="16"/>
  <c r="EZ9" i="16"/>
  <c r="EU9" i="16"/>
  <c r="ET9" i="16"/>
  <c r="EO9" i="16"/>
  <c r="EN9" i="16"/>
  <c r="EC9" i="16"/>
  <c r="EB9" i="16"/>
  <c r="DW9" i="16"/>
  <c r="DV9" i="16"/>
  <c r="DQ9" i="16"/>
  <c r="DP9" i="16"/>
  <c r="DK9" i="16"/>
  <c r="DJ9" i="16"/>
  <c r="DE9" i="16"/>
  <c r="DD9" i="16"/>
  <c r="CY9" i="16"/>
  <c r="CX9" i="16"/>
  <c r="CK9" i="16"/>
  <c r="CJ9" i="16"/>
  <c r="CA9" i="16"/>
  <c r="BZ9" i="16"/>
  <c r="BU9" i="16"/>
  <c r="BT9" i="16"/>
  <c r="BO9" i="16"/>
  <c r="BN9" i="16"/>
  <c r="BI9" i="16"/>
  <c r="BH9" i="16"/>
  <c r="BB9" i="16"/>
  <c r="BA9" i="16"/>
  <c r="AX9" i="16"/>
  <c r="X262" i="3" s="1"/>
  <c r="AW9" i="16"/>
  <c r="X258" i="3" s="1"/>
  <c r="AE9" i="16"/>
  <c r="AD9" i="16"/>
  <c r="AC9" i="16"/>
  <c r="AB9" i="16"/>
  <c r="J9" i="16"/>
  <c r="G9" i="16"/>
  <c r="D349" i="3" s="1"/>
  <c r="E9" i="16"/>
  <c r="D341" i="3" s="1"/>
  <c r="D9" i="16"/>
  <c r="D337" i="3" s="1"/>
  <c r="MZ8" i="16"/>
  <c r="MY8" i="16"/>
  <c r="MB8" i="16"/>
  <c r="LZ8" i="16"/>
  <c r="KG8" i="16"/>
  <c r="KF8" i="16"/>
  <c r="JK8" i="16"/>
  <c r="JJ8" i="16"/>
  <c r="JB8" i="16"/>
  <c r="JA8" i="16"/>
  <c r="GI8" i="16"/>
  <c r="GH8" i="16"/>
  <c r="FZ8" i="16"/>
  <c r="FY8" i="16"/>
  <c r="FO8" i="16"/>
  <c r="FN8" i="16"/>
  <c r="DW8" i="16"/>
  <c r="DV8" i="16"/>
  <c r="DQ8" i="16"/>
  <c r="DP8" i="16"/>
  <c r="DE8" i="16"/>
  <c r="DD8" i="16"/>
  <c r="CY8" i="16"/>
  <c r="CX8" i="16"/>
  <c r="CK8" i="16"/>
  <c r="CJ8" i="16"/>
  <c r="CA8" i="16"/>
  <c r="BZ8" i="16"/>
  <c r="AX8" i="16"/>
  <c r="AW8" i="16"/>
  <c r="AE8" i="16"/>
  <c r="AD8" i="16"/>
  <c r="AC8" i="16"/>
  <c r="AB8" i="16"/>
  <c r="J8" i="16"/>
  <c r="G8" i="16"/>
  <c r="E8" i="16"/>
  <c r="D8" i="16"/>
  <c r="MZ7" i="16"/>
  <c r="BG30" i="9" s="1"/>
  <c r="MY7" i="16"/>
  <c r="BG25" i="9" s="1"/>
  <c r="MB7" i="16"/>
  <c r="BG55" i="9" s="1"/>
  <c r="LZ7" i="16"/>
  <c r="BG49" i="9" s="1"/>
  <c r="KG7" i="16"/>
  <c r="AE207" i="3" s="1"/>
  <c r="KF7" i="16"/>
  <c r="AD207" i="3" s="1"/>
  <c r="JK7" i="16"/>
  <c r="AE205" i="3" s="1"/>
  <c r="JJ7" i="16"/>
  <c r="AD205" i="3" s="1"/>
  <c r="JB7" i="16"/>
  <c r="AE206" i="3" s="1"/>
  <c r="JA7" i="16"/>
  <c r="AD206" i="3" s="1"/>
  <c r="GI7" i="16"/>
  <c r="AE210" i="3" s="1"/>
  <c r="GH7" i="16"/>
  <c r="AD210" i="3" s="1"/>
  <c r="FZ7" i="16"/>
  <c r="AE209" i="3" s="1"/>
  <c r="FY7" i="16"/>
  <c r="AD209" i="3" s="1"/>
  <c r="FO7" i="16"/>
  <c r="AE208" i="3" s="1"/>
  <c r="FN7" i="16"/>
  <c r="AD208" i="3" s="1"/>
  <c r="DW7" i="16"/>
  <c r="AK133" i="3" s="1"/>
  <c r="DV7" i="16"/>
  <c r="AJ133" i="3" s="1"/>
  <c r="DQ7" i="16"/>
  <c r="AK134" i="3" s="1"/>
  <c r="DP7" i="16"/>
  <c r="AJ134" i="3" s="1"/>
  <c r="DE7" i="16"/>
  <c r="AK135" i="3" s="1"/>
  <c r="DD7" i="16"/>
  <c r="AJ135" i="3" s="1"/>
  <c r="CY7" i="16"/>
  <c r="AK132" i="3" s="1"/>
  <c r="CX7" i="16"/>
  <c r="AJ132" i="3" s="1"/>
  <c r="CK7" i="16"/>
  <c r="T91" i="3" s="1"/>
  <c r="CJ7" i="16"/>
  <c r="S91" i="3" s="1"/>
  <c r="CA7" i="16"/>
  <c r="T88" i="3" s="1"/>
  <c r="BZ7" i="16"/>
  <c r="S88" i="3" s="1"/>
  <c r="AX7" i="16"/>
  <c r="X261" i="3" s="1"/>
  <c r="AW7" i="16"/>
  <c r="X257" i="3" s="1"/>
  <c r="AE7" i="16"/>
  <c r="AD7" i="16"/>
  <c r="AC7" i="16"/>
  <c r="AB7" i="16"/>
  <c r="J7" i="16"/>
  <c r="G7" i="16"/>
  <c r="D348" i="3" s="1"/>
  <c r="E7" i="16"/>
  <c r="D340" i="3" s="1"/>
  <c r="D7" i="16"/>
  <c r="MB6" i="16"/>
  <c r="BG54" i="9" s="1"/>
  <c r="LZ6" i="16"/>
  <c r="BG48" i="9" s="1"/>
  <c r="LI6" i="16"/>
  <c r="LH6" i="16"/>
  <c r="LD6" i="16"/>
  <c r="LC6" i="16"/>
  <c r="KY6" i="16"/>
  <c r="KX6" i="16"/>
  <c r="KT6" i="16"/>
  <c r="KS6" i="16"/>
  <c r="KO6" i="16"/>
  <c r="KN6" i="16"/>
  <c r="KG6" i="16"/>
  <c r="KF6" i="16"/>
  <c r="JU6" i="16"/>
  <c r="JT6" i="16"/>
  <c r="JK6" i="16"/>
  <c r="JJ6" i="16"/>
  <c r="JB6" i="16"/>
  <c r="JA6" i="16"/>
  <c r="IS6" i="16"/>
  <c r="IR6" i="16"/>
  <c r="IM6" i="16"/>
  <c r="IL6" i="16"/>
  <c r="IE6" i="16"/>
  <c r="ID6" i="16"/>
  <c r="HV6" i="16"/>
  <c r="HU6" i="16"/>
  <c r="HM6" i="16"/>
  <c r="HL6" i="16"/>
  <c r="HB6" i="16"/>
  <c r="HA6" i="16"/>
  <c r="GS6" i="16"/>
  <c r="GR6" i="16"/>
  <c r="GI6" i="16"/>
  <c r="GH6" i="16"/>
  <c r="FZ6" i="16"/>
  <c r="FY6" i="16"/>
  <c r="FO6" i="16"/>
  <c r="FN6" i="16"/>
  <c r="FG6" i="16"/>
  <c r="FF6" i="16"/>
  <c r="FA6" i="16"/>
  <c r="EZ6" i="16"/>
  <c r="EU6" i="16"/>
  <c r="ET6" i="16"/>
  <c r="EO6" i="16"/>
  <c r="EN6" i="16"/>
  <c r="EC6" i="16"/>
  <c r="EB6" i="16"/>
  <c r="DW6" i="16"/>
  <c r="DV6" i="16"/>
  <c r="DQ6" i="16"/>
  <c r="DP6" i="16"/>
  <c r="DK6" i="16"/>
  <c r="DJ6" i="16"/>
  <c r="DE6" i="16"/>
  <c r="DD6" i="16"/>
  <c r="CY6" i="16"/>
  <c r="CX6" i="16"/>
  <c r="CK6" i="16"/>
  <c r="CJ6" i="16"/>
  <c r="CA6" i="16"/>
  <c r="BZ6" i="16"/>
  <c r="BU6" i="16"/>
  <c r="BT6" i="16"/>
  <c r="BO6" i="16"/>
  <c r="BN6" i="16"/>
  <c r="BI6" i="16"/>
  <c r="BH6" i="16"/>
  <c r="BB6" i="16"/>
  <c r="BA6" i="16"/>
  <c r="AX6" i="16"/>
  <c r="AW6" i="16"/>
  <c r="AE6" i="16"/>
  <c r="H350" i="3" s="1"/>
  <c r="AD6" i="16"/>
  <c r="H349" i="3" s="1"/>
  <c r="AC6" i="16"/>
  <c r="H348" i="3" s="1"/>
  <c r="AB6" i="16"/>
  <c r="H347" i="3" s="1"/>
  <c r="J6" i="16"/>
  <c r="H344" i="3" s="1"/>
  <c r="E6" i="16"/>
  <c r="D6" i="16"/>
  <c r="D336" i="3" s="1"/>
  <c r="OF5" i="16"/>
  <c r="OE5" i="16"/>
  <c r="F5" i="16"/>
  <c r="OF4" i="16"/>
  <c r="OE4" i="16"/>
  <c r="F4" i="16"/>
  <c r="OF3" i="16"/>
  <c r="OE3" i="16"/>
  <c r="F3" i="16"/>
  <c r="OF2" i="16"/>
  <c r="OE2" i="16"/>
  <c r="F2" i="16"/>
  <c r="OB34" i="15"/>
  <c r="OA34" i="15"/>
  <c r="NZ34" i="15"/>
  <c r="NY34" i="15"/>
  <c r="NX34" i="15"/>
  <c r="NW34" i="15"/>
  <c r="NV34" i="15"/>
  <c r="NT34" i="15"/>
  <c r="NS34" i="15"/>
  <c r="NR34" i="15"/>
  <c r="NQ34" i="15"/>
  <c r="NP34" i="15"/>
  <c r="NO34" i="15"/>
  <c r="NN34" i="15"/>
  <c r="NM34" i="15"/>
  <c r="NL34" i="15"/>
  <c r="NI34" i="15"/>
  <c r="NH34" i="15"/>
  <c r="NG34" i="15"/>
  <c r="NF34" i="15"/>
  <c r="ND34" i="15"/>
  <c r="NC34" i="15"/>
  <c r="NB34" i="15"/>
  <c r="NA34" i="15"/>
  <c r="MZ34" i="15"/>
  <c r="MY34" i="15"/>
  <c r="MX34" i="15"/>
  <c r="MW34" i="15"/>
  <c r="MV34" i="15"/>
  <c r="MU34" i="15"/>
  <c r="MT34" i="15"/>
  <c r="MS34" i="15"/>
  <c r="MR34" i="15"/>
  <c r="MQ34" i="15"/>
  <c r="MP34" i="15"/>
  <c r="MO34" i="15"/>
  <c r="MN34" i="15"/>
  <c r="MM34" i="15"/>
  <c r="ML34" i="15"/>
  <c r="MK34" i="15"/>
  <c r="MJ34" i="15"/>
  <c r="MI34" i="15"/>
  <c r="MH34" i="15"/>
  <c r="MG34" i="15"/>
  <c r="MF34" i="15"/>
  <c r="ME34" i="15"/>
  <c r="MB34" i="15"/>
  <c r="MA34" i="15"/>
  <c r="LZ34" i="15"/>
  <c r="LY34" i="15"/>
  <c r="LX34" i="15"/>
  <c r="LW34" i="15"/>
  <c r="LV34" i="15"/>
  <c r="LU34" i="15"/>
  <c r="LT34" i="15"/>
  <c r="LS34" i="15"/>
  <c r="LR34" i="15"/>
  <c r="LQ34" i="15"/>
  <c r="LP34" i="15"/>
  <c r="LM34" i="15"/>
  <c r="LL34" i="15"/>
  <c r="LI34" i="15"/>
  <c r="LH34" i="15"/>
  <c r="LG34" i="15"/>
  <c r="LE34" i="15"/>
  <c r="LD34" i="15"/>
  <c r="LC34" i="15"/>
  <c r="LB34" i="15"/>
  <c r="KZ34" i="15"/>
  <c r="KY34" i="15"/>
  <c r="KX34" i="15"/>
  <c r="KW34" i="15"/>
  <c r="KU34" i="15"/>
  <c r="KT34" i="15"/>
  <c r="KS34" i="15"/>
  <c r="KR34" i="15"/>
  <c r="KP34" i="15"/>
  <c r="KO34" i="15"/>
  <c r="KN34" i="15"/>
  <c r="KM34" i="15"/>
  <c r="KK34" i="15"/>
  <c r="KJ34" i="15"/>
  <c r="KI34" i="15"/>
  <c r="KG34" i="15"/>
  <c r="KF34" i="15"/>
  <c r="KE34" i="15"/>
  <c r="KC34" i="15"/>
  <c r="KB34" i="15"/>
  <c r="KA34" i="15"/>
  <c r="JZ34" i="15"/>
  <c r="JY34" i="15"/>
  <c r="JX34" i="15"/>
  <c r="JW34" i="15"/>
  <c r="JU34" i="15"/>
  <c r="JT34" i="15"/>
  <c r="JS34" i="15"/>
  <c r="JQ34" i="15"/>
  <c r="JP34" i="15"/>
  <c r="JO34" i="15"/>
  <c r="JN34" i="15"/>
  <c r="JM34" i="15"/>
  <c r="JK34" i="15"/>
  <c r="JJ34" i="15"/>
  <c r="JI34" i="15"/>
  <c r="JG34" i="15"/>
  <c r="JF34" i="15"/>
  <c r="JE34" i="15"/>
  <c r="JD34" i="15"/>
  <c r="JB34" i="15"/>
  <c r="JA34" i="15"/>
  <c r="IZ34" i="15"/>
  <c r="IX34" i="15"/>
  <c r="IW34" i="15"/>
  <c r="IV34" i="15"/>
  <c r="IU34" i="15"/>
  <c r="IS34" i="15"/>
  <c r="IR34" i="15"/>
  <c r="IQ34" i="15"/>
  <c r="IO34" i="15"/>
  <c r="IM34" i="15"/>
  <c r="IL34" i="15"/>
  <c r="IK34" i="15"/>
  <c r="II34" i="15"/>
  <c r="IH34" i="15"/>
  <c r="IG34" i="15"/>
  <c r="IE34" i="15"/>
  <c r="ID34" i="15"/>
  <c r="IC34" i="15"/>
  <c r="IA34" i="15"/>
  <c r="HZ34" i="15"/>
  <c r="HY34" i="15"/>
  <c r="HX34" i="15"/>
  <c r="HV34" i="15"/>
  <c r="HU34" i="15"/>
  <c r="HT34" i="15"/>
  <c r="HR34" i="15"/>
  <c r="HQ34" i="15"/>
  <c r="HP34" i="15"/>
  <c r="HO34" i="15"/>
  <c r="HM34" i="15"/>
  <c r="HL34" i="15"/>
  <c r="HK34" i="15"/>
  <c r="HI34" i="15"/>
  <c r="HH34" i="15"/>
  <c r="HG34" i="15"/>
  <c r="HF34" i="15"/>
  <c r="HE34" i="15"/>
  <c r="HD34" i="15"/>
  <c r="HB34" i="15"/>
  <c r="HA34" i="15"/>
  <c r="GZ34" i="15"/>
  <c r="GX34" i="15"/>
  <c r="GW34" i="15"/>
  <c r="GV34" i="15"/>
  <c r="GU34" i="15"/>
  <c r="GS34" i="15"/>
  <c r="GR34" i="15"/>
  <c r="GQ34" i="15"/>
  <c r="GO34" i="15"/>
  <c r="GN34" i="15"/>
  <c r="GM34" i="15"/>
  <c r="GL34" i="15"/>
  <c r="GK34" i="15"/>
  <c r="GI34" i="15"/>
  <c r="GH34" i="15"/>
  <c r="GG34" i="15"/>
  <c r="GE34" i="15"/>
  <c r="GD34" i="15"/>
  <c r="GC34" i="15"/>
  <c r="GB34" i="15"/>
  <c r="FZ34" i="15"/>
  <c r="FY34" i="15"/>
  <c r="FX34" i="15"/>
  <c r="FV34" i="15"/>
  <c r="FU34" i="15"/>
  <c r="FT34" i="15"/>
  <c r="FS34" i="15"/>
  <c r="FR34" i="15"/>
  <c r="FQ34" i="15"/>
  <c r="FO34" i="15"/>
  <c r="FN34" i="15"/>
  <c r="FM34" i="15"/>
  <c r="FK34" i="15"/>
  <c r="FI34" i="15"/>
  <c r="FH34" i="15"/>
  <c r="FG34" i="15"/>
  <c r="FF34" i="15"/>
  <c r="FE34" i="15"/>
  <c r="FC34" i="15"/>
  <c r="FB34" i="15"/>
  <c r="FA34" i="15"/>
  <c r="EZ34" i="15"/>
  <c r="EY34" i="15"/>
  <c r="EW34" i="15"/>
  <c r="EV34" i="15"/>
  <c r="EU34" i="15"/>
  <c r="ET34" i="15"/>
  <c r="ES34" i="15"/>
  <c r="EQ34" i="15"/>
  <c r="EP34" i="15"/>
  <c r="EO34" i="15"/>
  <c r="EN34" i="15"/>
  <c r="EM34" i="15"/>
  <c r="EE34" i="15"/>
  <c r="ED34" i="15"/>
  <c r="EC34" i="15"/>
  <c r="EB34" i="15"/>
  <c r="EA34" i="15"/>
  <c r="DY34" i="15"/>
  <c r="DX34" i="15"/>
  <c r="DW34" i="15"/>
  <c r="DV34" i="15"/>
  <c r="DU34" i="15"/>
  <c r="DS34" i="15"/>
  <c r="DR34" i="15"/>
  <c r="DQ34" i="15"/>
  <c r="DP34" i="15"/>
  <c r="DO34" i="15"/>
  <c r="DM34" i="15"/>
  <c r="DL34" i="15"/>
  <c r="DK34" i="15"/>
  <c r="DJ34" i="15"/>
  <c r="DI34" i="15"/>
  <c r="DG34" i="15"/>
  <c r="DF34" i="15"/>
  <c r="DE34" i="15"/>
  <c r="DD34" i="15"/>
  <c r="DC34" i="15"/>
  <c r="DA34" i="15"/>
  <c r="CZ34" i="15"/>
  <c r="CY34" i="15"/>
  <c r="CX34" i="15"/>
  <c r="CW34" i="15"/>
  <c r="CU34" i="15"/>
  <c r="CS34" i="15"/>
  <c r="CR34" i="15"/>
  <c r="CQ34" i="15"/>
  <c r="CP34" i="15"/>
  <c r="CO34" i="15"/>
  <c r="CN34" i="15"/>
  <c r="CM34" i="15"/>
  <c r="CL34" i="15"/>
  <c r="CK34" i="15"/>
  <c r="CJ34" i="15"/>
  <c r="CI34" i="15"/>
  <c r="CG34" i="15"/>
  <c r="CF34" i="15"/>
  <c r="CE34" i="15"/>
  <c r="CD34" i="15"/>
  <c r="CC34" i="15"/>
  <c r="CB34" i="15"/>
  <c r="CA34" i="15"/>
  <c r="BZ34" i="15"/>
  <c r="BY34" i="15"/>
  <c r="BW34" i="15"/>
  <c r="BV34" i="15"/>
  <c r="BU34" i="15"/>
  <c r="BT34" i="15"/>
  <c r="BS34" i="15"/>
  <c r="BQ34" i="15"/>
  <c r="BP34" i="15"/>
  <c r="BO34" i="15"/>
  <c r="BN34" i="15"/>
  <c r="BM34" i="15"/>
  <c r="BK34" i="15"/>
  <c r="BJ34" i="15"/>
  <c r="BI34" i="15"/>
  <c r="BH34" i="15"/>
  <c r="BG34" i="15"/>
  <c r="BE34" i="15"/>
  <c r="BD34" i="15"/>
  <c r="BC34" i="15"/>
  <c r="BB34" i="15"/>
  <c r="BA34" i="15"/>
  <c r="AZ34" i="15"/>
  <c r="AX34" i="15"/>
  <c r="AW34" i="15"/>
  <c r="AV34" i="15"/>
  <c r="AJ34" i="15"/>
  <c r="AH34" i="15"/>
  <c r="AE34" i="15"/>
  <c r="AD34" i="15"/>
  <c r="AC34" i="15"/>
  <c r="AB34" i="15"/>
  <c r="J34" i="15"/>
  <c r="I34" i="15"/>
  <c r="H34" i="15"/>
  <c r="G34" i="15"/>
  <c r="E34" i="15"/>
  <c r="D34" i="15"/>
  <c r="B34" i="15"/>
  <c r="CA33" i="15"/>
  <c r="CA35" i="15" s="1"/>
  <c r="BU33" i="15"/>
  <c r="BO33" i="15"/>
  <c r="BI33" i="15"/>
  <c r="BB33" i="15"/>
  <c r="G33" i="15"/>
  <c r="NW31" i="15"/>
  <c r="NI31" i="15"/>
  <c r="NG31" i="15"/>
  <c r="NF31" i="15"/>
  <c r="ND31" i="15"/>
  <c r="NC31" i="15"/>
  <c r="NB31" i="15"/>
  <c r="NA31" i="15"/>
  <c r="MA31" i="15"/>
  <c r="LL31" i="15"/>
  <c r="LG31" i="15"/>
  <c r="LB31" i="15"/>
  <c r="KW31" i="15"/>
  <c r="KR31" i="15"/>
  <c r="KM31" i="15"/>
  <c r="KK31" i="15"/>
  <c r="KE31" i="15"/>
  <c r="KC31" i="15"/>
  <c r="JS31" i="15"/>
  <c r="JQ31" i="15"/>
  <c r="JI31" i="15"/>
  <c r="IZ31" i="15"/>
  <c r="IQ31" i="15"/>
  <c r="IK31" i="15"/>
  <c r="IC31" i="15"/>
  <c r="HT31" i="15"/>
  <c r="HK31" i="15"/>
  <c r="GZ31" i="15"/>
  <c r="GQ31" i="15"/>
  <c r="GG31" i="15"/>
  <c r="FX31" i="15"/>
  <c r="FV31" i="15"/>
  <c r="FM31" i="15"/>
  <c r="FK31" i="15"/>
  <c r="FE31" i="15"/>
  <c r="EY31" i="15"/>
  <c r="ES31" i="15"/>
  <c r="EM31" i="15"/>
  <c r="EA31" i="15"/>
  <c r="DU31" i="15"/>
  <c r="DO31" i="15"/>
  <c r="DI31" i="15"/>
  <c r="DC31" i="15"/>
  <c r="CW31" i="15"/>
  <c r="CU31" i="15"/>
  <c r="CI31" i="15"/>
  <c r="BY31" i="15"/>
  <c r="BS31" i="15"/>
  <c r="BM31" i="15"/>
  <c r="BG31" i="15"/>
  <c r="BE31" i="15"/>
  <c r="AZ31" i="15"/>
  <c r="AV31" i="15"/>
  <c r="AU31" i="15"/>
  <c r="AT31" i="15"/>
  <c r="AS31" i="15"/>
  <c r="AR31" i="15"/>
  <c r="AQ31" i="15"/>
  <c r="AP31" i="15"/>
  <c r="AO31" i="15"/>
  <c r="AN31" i="15"/>
  <c r="AM31" i="15"/>
  <c r="AL31" i="15"/>
  <c r="AJ31" i="15"/>
  <c r="AH31" i="15"/>
  <c r="Z31" i="15"/>
  <c r="Y31" i="15"/>
  <c r="X31" i="15"/>
  <c r="W31" i="15"/>
  <c r="V31" i="15"/>
  <c r="U31" i="15"/>
  <c r="T31" i="15"/>
  <c r="S31" i="15"/>
  <c r="R31" i="15"/>
  <c r="Q31" i="15"/>
  <c r="P31" i="15"/>
  <c r="O31" i="15"/>
  <c r="N31" i="15"/>
  <c r="M31" i="15"/>
  <c r="J31" i="15"/>
  <c r="I31" i="15"/>
  <c r="H31" i="15"/>
  <c r="NW30" i="15"/>
  <c r="AT6" i="7" s="1"/>
  <c r="NT30" i="15"/>
  <c r="NS30" i="15"/>
  <c r="AZ76" i="9" s="1"/>
  <c r="NR30" i="15"/>
  <c r="AZ75" i="9" s="1"/>
  <c r="NQ30" i="15"/>
  <c r="AZ74" i="9" s="1"/>
  <c r="NP30" i="15"/>
  <c r="AZ73" i="9" s="1"/>
  <c r="NO30" i="15"/>
  <c r="AZ72" i="9" s="1"/>
  <c r="NN30" i="15"/>
  <c r="AZ71" i="9" s="1"/>
  <c r="NM30" i="15"/>
  <c r="AZ70" i="9" s="1"/>
  <c r="NL30" i="15"/>
  <c r="AZ69" i="9" s="1"/>
  <c r="NI30" i="15"/>
  <c r="AZ65" i="9" s="1"/>
  <c r="NG30" i="15"/>
  <c r="AZ64" i="9" s="1"/>
  <c r="NF30" i="15"/>
  <c r="MX30" i="15"/>
  <c r="MW30" i="15"/>
  <c r="AZ19" i="9" s="1"/>
  <c r="MV30" i="15"/>
  <c r="MU30" i="15"/>
  <c r="MT30" i="15"/>
  <c r="MS30" i="15"/>
  <c r="AZ17" i="9" s="1"/>
  <c r="MR30" i="15"/>
  <c r="AZ16" i="9" s="1"/>
  <c r="MQ30" i="15"/>
  <c r="AZ15" i="9" s="1"/>
  <c r="MP30" i="15"/>
  <c r="AZ14" i="9" s="1"/>
  <c r="MO30" i="15"/>
  <c r="MN30" i="15"/>
  <c r="MM30" i="15"/>
  <c r="AZ11" i="9" s="1"/>
  <c r="ML30" i="15"/>
  <c r="MK30" i="15"/>
  <c r="AZ9" i="9" s="1"/>
  <c r="MJ30" i="15"/>
  <c r="MI30" i="15"/>
  <c r="AZ7" i="9" s="1"/>
  <c r="MH30" i="15"/>
  <c r="AZ6" i="9" s="1"/>
  <c r="MG30" i="15"/>
  <c r="MF30" i="15"/>
  <c r="AZ5" i="9" s="1"/>
  <c r="ME30" i="15"/>
  <c r="AZ4" i="9" s="1"/>
  <c r="MA30" i="15"/>
  <c r="AZ52" i="9" s="1"/>
  <c r="LY30" i="15"/>
  <c r="LX30" i="15"/>
  <c r="AZ44" i="9" s="1"/>
  <c r="LW30" i="15"/>
  <c r="LV30" i="15"/>
  <c r="LU30" i="15"/>
  <c r="LT30" i="15"/>
  <c r="LS30" i="15"/>
  <c r="AZ39" i="9" s="1"/>
  <c r="LR30" i="15"/>
  <c r="AZ38" i="9" s="1"/>
  <c r="LQ30" i="15"/>
  <c r="AZ37" i="9" s="1"/>
  <c r="LP30" i="15"/>
  <c r="AZ36" i="9" s="1"/>
  <c r="LL30" i="15"/>
  <c r="H326" i="3" s="1"/>
  <c r="LG30" i="15"/>
  <c r="LB30" i="15"/>
  <c r="KW30" i="15"/>
  <c r="KR30" i="15"/>
  <c r="KM30" i="15"/>
  <c r="KK30" i="15"/>
  <c r="KI30" i="15"/>
  <c r="KE30" i="15"/>
  <c r="KC30" i="15"/>
  <c r="KA30" i="15"/>
  <c r="JZ30" i="15"/>
  <c r="JY30" i="15"/>
  <c r="JX30" i="15"/>
  <c r="JW30" i="15"/>
  <c r="JS30" i="15"/>
  <c r="JQ30" i="15"/>
  <c r="JO30" i="15"/>
  <c r="JN30" i="15"/>
  <c r="JM30" i="15"/>
  <c r="JI30" i="15"/>
  <c r="JG30" i="15"/>
  <c r="JF30" i="15"/>
  <c r="JE30" i="15"/>
  <c r="JD30" i="15"/>
  <c r="IZ30" i="15"/>
  <c r="IX30" i="15"/>
  <c r="IW30" i="15"/>
  <c r="IV30" i="15"/>
  <c r="IU30" i="15"/>
  <c r="IQ30" i="15"/>
  <c r="IO30" i="15"/>
  <c r="IK30" i="15"/>
  <c r="II30" i="15"/>
  <c r="IH30" i="15"/>
  <c r="IG30" i="15"/>
  <c r="IC30" i="15"/>
  <c r="IA30" i="15"/>
  <c r="HZ30" i="15"/>
  <c r="HY30" i="15"/>
  <c r="HX30" i="15"/>
  <c r="HT30" i="15"/>
  <c r="HR30" i="15"/>
  <c r="HQ30" i="15"/>
  <c r="HP30" i="15"/>
  <c r="HO30" i="15"/>
  <c r="HK30" i="15"/>
  <c r="HH30" i="15"/>
  <c r="HG30" i="15"/>
  <c r="HF30" i="15"/>
  <c r="HE30" i="15"/>
  <c r="HD30" i="15"/>
  <c r="GZ30" i="15"/>
  <c r="GX30" i="15"/>
  <c r="GW30" i="15"/>
  <c r="GV30" i="15"/>
  <c r="GU30" i="15"/>
  <c r="GQ30" i="15"/>
  <c r="GO30" i="15"/>
  <c r="GN30" i="15"/>
  <c r="GM30" i="15"/>
  <c r="GL30" i="15"/>
  <c r="GK30" i="15"/>
  <c r="GG30" i="15"/>
  <c r="GE30" i="15"/>
  <c r="GD30" i="15"/>
  <c r="GC30" i="15"/>
  <c r="GB30" i="15"/>
  <c r="FX30" i="15"/>
  <c r="FV30" i="15"/>
  <c r="FU30" i="15"/>
  <c r="FT30" i="15"/>
  <c r="FS30" i="15"/>
  <c r="FR30" i="15"/>
  <c r="FQ30" i="15"/>
  <c r="FM30" i="15"/>
  <c r="FK30" i="15"/>
  <c r="FE30" i="15"/>
  <c r="EY30" i="15"/>
  <c r="ES30" i="15"/>
  <c r="EM30" i="15"/>
  <c r="EA30" i="15"/>
  <c r="DU30" i="15"/>
  <c r="DO30" i="15"/>
  <c r="DI30" i="15"/>
  <c r="DC30" i="15"/>
  <c r="CW30" i="15"/>
  <c r="CU30" i="15"/>
  <c r="CI30" i="15"/>
  <c r="BY30" i="15"/>
  <c r="BS30" i="15"/>
  <c r="BM30" i="15"/>
  <c r="BG30" i="15"/>
  <c r="BE30" i="15"/>
  <c r="AZ30" i="15"/>
  <c r="AV30" i="15"/>
  <c r="AU30" i="15"/>
  <c r="AT30" i="15"/>
  <c r="AS30" i="15"/>
  <c r="AR30" i="15"/>
  <c r="AQ30" i="15"/>
  <c r="AP30" i="15"/>
  <c r="AO30" i="15"/>
  <c r="AN30" i="15"/>
  <c r="AM30" i="15"/>
  <c r="AL30" i="15"/>
  <c r="AJ30" i="15"/>
  <c r="AH30" i="15"/>
  <c r="Z30" i="15"/>
  <c r="Y30" i="15"/>
  <c r="D323" i="3" s="1"/>
  <c r="X30" i="15"/>
  <c r="W30" i="15"/>
  <c r="V30" i="15"/>
  <c r="U30" i="15"/>
  <c r="D327" i="3" s="1"/>
  <c r="T30" i="15"/>
  <c r="D326" i="3" s="1"/>
  <c r="S30" i="15"/>
  <c r="D329" i="3" s="1"/>
  <c r="R30" i="15"/>
  <c r="D325" i="3" s="1"/>
  <c r="Q30" i="15"/>
  <c r="D321" i="3" s="1"/>
  <c r="P30" i="15"/>
  <c r="D320" i="3" s="1"/>
  <c r="O30" i="15"/>
  <c r="D328" i="3" s="1"/>
  <c r="N30" i="15"/>
  <c r="D324" i="3" s="1"/>
  <c r="M30" i="15"/>
  <c r="D322" i="3" s="1"/>
  <c r="J30" i="15"/>
  <c r="H308" i="3" s="1"/>
  <c r="I30" i="15"/>
  <c r="H305" i="3" s="1"/>
  <c r="H30" i="15"/>
  <c r="MZ29" i="15"/>
  <c r="AZ32" i="9" s="1"/>
  <c r="MY29" i="15"/>
  <c r="AZ27" i="9" s="1"/>
  <c r="MB29" i="15"/>
  <c r="LZ29" i="15"/>
  <c r="LI29" i="15"/>
  <c r="LH29" i="15"/>
  <c r="LD29" i="15"/>
  <c r="LC29" i="15"/>
  <c r="KY29" i="15"/>
  <c r="KX29" i="15"/>
  <c r="KT29" i="15"/>
  <c r="KS29" i="15"/>
  <c r="KO29" i="15"/>
  <c r="KN29" i="15"/>
  <c r="KG29" i="15"/>
  <c r="KF29" i="15"/>
  <c r="JU29" i="15"/>
  <c r="JT29" i="15"/>
  <c r="JK29" i="15"/>
  <c r="JJ29" i="15"/>
  <c r="JB29" i="15"/>
  <c r="JA29" i="15"/>
  <c r="IS29" i="15"/>
  <c r="IR29" i="15"/>
  <c r="IM29" i="15"/>
  <c r="IL29" i="15"/>
  <c r="IE29" i="15"/>
  <c r="ID29" i="15"/>
  <c r="HV29" i="15"/>
  <c r="HU29" i="15"/>
  <c r="HM29" i="15"/>
  <c r="HL29" i="15"/>
  <c r="HB29" i="15"/>
  <c r="HA29" i="15"/>
  <c r="GS29" i="15"/>
  <c r="GR29" i="15"/>
  <c r="GI29" i="15"/>
  <c r="GH29" i="15"/>
  <c r="FZ29" i="15"/>
  <c r="FY29" i="15"/>
  <c r="FO29" i="15"/>
  <c r="FN29" i="15"/>
  <c r="FG29" i="15"/>
  <c r="FF29" i="15"/>
  <c r="FA29" i="15"/>
  <c r="EZ29" i="15"/>
  <c r="EU29" i="15"/>
  <c r="ET29" i="15"/>
  <c r="EO29" i="15"/>
  <c r="EN29" i="15"/>
  <c r="EC29" i="15"/>
  <c r="EB29" i="15"/>
  <c r="DW29" i="15"/>
  <c r="DV29" i="15"/>
  <c r="DQ29" i="15"/>
  <c r="DP29" i="15"/>
  <c r="DK29" i="15"/>
  <c r="DJ29" i="15"/>
  <c r="DE29" i="15"/>
  <c r="DD29" i="15"/>
  <c r="CY29" i="15"/>
  <c r="CX29" i="15"/>
  <c r="CK29" i="15"/>
  <c r="CJ29" i="15"/>
  <c r="CA29" i="15"/>
  <c r="BZ29" i="15"/>
  <c r="BU29" i="15"/>
  <c r="BT29" i="15"/>
  <c r="BO29" i="15"/>
  <c r="BN29" i="15"/>
  <c r="BI29" i="15"/>
  <c r="BH29" i="15"/>
  <c r="BB29" i="15"/>
  <c r="BA29" i="15"/>
  <c r="AX29" i="15"/>
  <c r="X232" i="3" s="1"/>
  <c r="AW29" i="15"/>
  <c r="X228" i="3" s="1"/>
  <c r="AE29" i="15"/>
  <c r="AD29" i="15"/>
  <c r="AC29" i="15"/>
  <c r="AB29" i="15"/>
  <c r="J29" i="15"/>
  <c r="G29" i="15"/>
  <c r="D316" i="3" s="1"/>
  <c r="E29" i="15"/>
  <c r="D308" i="3" s="1"/>
  <c r="D29" i="15"/>
  <c r="D304" i="3" s="1"/>
  <c r="MZ28" i="15"/>
  <c r="AZ31" i="9" s="1"/>
  <c r="MY28" i="15"/>
  <c r="AZ26" i="9" s="1"/>
  <c r="MB28" i="15"/>
  <c r="LZ28" i="15"/>
  <c r="LI28" i="15"/>
  <c r="LH28" i="15"/>
  <c r="LD28" i="15"/>
  <c r="LC28" i="15"/>
  <c r="KY28" i="15"/>
  <c r="KX28" i="15"/>
  <c r="KT28" i="15"/>
  <c r="KS28" i="15"/>
  <c r="KO28" i="15"/>
  <c r="KN28" i="15"/>
  <c r="KG28" i="15"/>
  <c r="KF28" i="15"/>
  <c r="JU28" i="15"/>
  <c r="JT28" i="15"/>
  <c r="JK28" i="15"/>
  <c r="JJ28" i="15"/>
  <c r="JB28" i="15"/>
  <c r="JA28" i="15"/>
  <c r="IS28" i="15"/>
  <c r="IR28" i="15"/>
  <c r="IM28" i="15"/>
  <c r="IL28" i="15"/>
  <c r="IE28" i="15"/>
  <c r="ID28" i="15"/>
  <c r="HV28" i="15"/>
  <c r="HU28" i="15"/>
  <c r="HM28" i="15"/>
  <c r="HL28" i="15"/>
  <c r="HB28" i="15"/>
  <c r="HA28" i="15"/>
  <c r="GS28" i="15"/>
  <c r="GR28" i="15"/>
  <c r="GI28" i="15"/>
  <c r="GH28" i="15"/>
  <c r="FZ28" i="15"/>
  <c r="FY28" i="15"/>
  <c r="FO28" i="15"/>
  <c r="FN28" i="15"/>
  <c r="FG28" i="15"/>
  <c r="FF28" i="15"/>
  <c r="FA28" i="15"/>
  <c r="EZ28" i="15"/>
  <c r="EU28" i="15"/>
  <c r="ET28" i="15"/>
  <c r="EO28" i="15"/>
  <c r="EN28" i="15"/>
  <c r="EC28" i="15"/>
  <c r="EB28" i="15"/>
  <c r="DW28" i="15"/>
  <c r="DV28" i="15"/>
  <c r="DQ28" i="15"/>
  <c r="DP28" i="15"/>
  <c r="DK28" i="15"/>
  <c r="DJ28" i="15"/>
  <c r="DE28" i="15"/>
  <c r="DD28" i="15"/>
  <c r="CY28" i="15"/>
  <c r="CX28" i="15"/>
  <c r="CK28" i="15"/>
  <c r="CJ28" i="15"/>
  <c r="CA28" i="15"/>
  <c r="BZ28" i="15"/>
  <c r="BU28" i="15"/>
  <c r="BT28" i="15"/>
  <c r="BO28" i="15"/>
  <c r="BN28" i="15"/>
  <c r="BI28" i="15"/>
  <c r="BH28" i="15"/>
  <c r="BB28" i="15"/>
  <c r="BA28" i="15"/>
  <c r="AX28" i="15"/>
  <c r="X231" i="3" s="1"/>
  <c r="AW28" i="15"/>
  <c r="X227" i="3" s="1"/>
  <c r="AE28" i="15"/>
  <c r="AD28" i="15"/>
  <c r="AC28" i="15"/>
  <c r="AB28" i="15"/>
  <c r="J28" i="15"/>
  <c r="G28" i="15"/>
  <c r="D315" i="3" s="1"/>
  <c r="E28" i="15"/>
  <c r="D307" i="3" s="1"/>
  <c r="D28" i="15"/>
  <c r="D303" i="3" s="1"/>
  <c r="MZ27" i="15"/>
  <c r="MY27" i="15"/>
  <c r="MB27" i="15"/>
  <c r="LZ27" i="15"/>
  <c r="KT27" i="15"/>
  <c r="KS27" i="15"/>
  <c r="JU27" i="15"/>
  <c r="JT27" i="15"/>
  <c r="JK27" i="15"/>
  <c r="JJ27" i="15"/>
  <c r="JB27" i="15"/>
  <c r="JA27" i="15"/>
  <c r="IS27" i="15"/>
  <c r="IR27" i="15"/>
  <c r="HV27" i="15"/>
  <c r="HU27" i="15"/>
  <c r="HM27" i="15"/>
  <c r="HL27" i="15"/>
  <c r="HB27" i="15"/>
  <c r="HA27" i="15"/>
  <c r="GI27" i="15"/>
  <c r="GH27" i="15"/>
  <c r="FZ27" i="15"/>
  <c r="FY27" i="15"/>
  <c r="FO27" i="15"/>
  <c r="FN27" i="15"/>
  <c r="DW27" i="15"/>
  <c r="DV27" i="15"/>
  <c r="DQ27" i="15"/>
  <c r="DP27" i="15"/>
  <c r="DK27" i="15"/>
  <c r="DJ27" i="15"/>
  <c r="DE27" i="15"/>
  <c r="DD27" i="15"/>
  <c r="CY27" i="15"/>
  <c r="CX27" i="15"/>
  <c r="CK27" i="15"/>
  <c r="CJ27" i="15"/>
  <c r="CA27" i="15"/>
  <c r="BZ27" i="15"/>
  <c r="BO27" i="15"/>
  <c r="BN27" i="15"/>
  <c r="BI27" i="15"/>
  <c r="BH27" i="15"/>
  <c r="BB27" i="15"/>
  <c r="BA27" i="15"/>
  <c r="AX27" i="15"/>
  <c r="AW27" i="15"/>
  <c r="AE27" i="15"/>
  <c r="AD27" i="15"/>
  <c r="AC27" i="15"/>
  <c r="AB27" i="15"/>
  <c r="J27" i="15"/>
  <c r="G27" i="15"/>
  <c r="E27" i="15"/>
  <c r="D27" i="15"/>
  <c r="MZ26" i="15"/>
  <c r="AZ30" i="9" s="1"/>
  <c r="MY26" i="15"/>
  <c r="AZ25" i="9" s="1"/>
  <c r="MB26" i="15"/>
  <c r="AZ55" i="9" s="1"/>
  <c r="LZ26" i="15"/>
  <c r="AZ49" i="9" s="1"/>
  <c r="KT26" i="15"/>
  <c r="KS26" i="15"/>
  <c r="JU26" i="15"/>
  <c r="AE194" i="3" s="1"/>
  <c r="JT26" i="15"/>
  <c r="AD194" i="3" s="1"/>
  <c r="JK26" i="15"/>
  <c r="AE183" i="3" s="1"/>
  <c r="JJ26" i="15"/>
  <c r="AD183" i="3" s="1"/>
  <c r="JB26" i="15"/>
  <c r="AE185" i="3" s="1"/>
  <c r="JA26" i="15"/>
  <c r="AD185" i="3" s="1"/>
  <c r="IS26" i="15"/>
  <c r="AE193" i="3" s="1"/>
  <c r="IR26" i="15"/>
  <c r="AD193" i="3" s="1"/>
  <c r="HV26" i="15"/>
  <c r="AE186" i="3" s="1"/>
  <c r="HU26" i="15"/>
  <c r="AD186" i="3" s="1"/>
  <c r="HM26" i="15"/>
  <c r="AE189" i="3" s="1"/>
  <c r="HL26" i="15"/>
  <c r="AD189" i="3" s="1"/>
  <c r="HB26" i="15"/>
  <c r="AE184" i="3" s="1"/>
  <c r="HA26" i="15"/>
  <c r="AD184" i="3" s="1"/>
  <c r="GI26" i="15"/>
  <c r="AE192" i="3" s="1"/>
  <c r="GH26" i="15"/>
  <c r="AD192" i="3" s="1"/>
  <c r="FZ26" i="15"/>
  <c r="AE191" i="3" s="1"/>
  <c r="FY26" i="15"/>
  <c r="AD191" i="3" s="1"/>
  <c r="FO26" i="15"/>
  <c r="AE190" i="3" s="1"/>
  <c r="FN26" i="15"/>
  <c r="AD190" i="3" s="1"/>
  <c r="DW26" i="15"/>
  <c r="AK119" i="3" s="1"/>
  <c r="DV26" i="15"/>
  <c r="AJ119" i="3" s="1"/>
  <c r="DQ26" i="15"/>
  <c r="AK120" i="3" s="1"/>
  <c r="DP26" i="15"/>
  <c r="AJ120" i="3" s="1"/>
  <c r="DK26" i="15"/>
  <c r="AK122" i="3" s="1"/>
  <c r="DJ26" i="15"/>
  <c r="AJ122" i="3" s="1"/>
  <c r="DE26" i="15"/>
  <c r="AK121" i="3" s="1"/>
  <c r="DD26" i="15"/>
  <c r="AJ121" i="3" s="1"/>
  <c r="CY26" i="15"/>
  <c r="AK118" i="3" s="1"/>
  <c r="CX26" i="15"/>
  <c r="AJ118" i="3" s="1"/>
  <c r="CK26" i="15"/>
  <c r="T80" i="3" s="1"/>
  <c r="CJ26" i="15"/>
  <c r="S80" i="3" s="1"/>
  <c r="CA26" i="15"/>
  <c r="T77" i="3" s="1"/>
  <c r="BZ26" i="15"/>
  <c r="S77" i="3" s="1"/>
  <c r="BO26" i="15"/>
  <c r="T78" i="3" s="1"/>
  <c r="BN26" i="15"/>
  <c r="S78" i="3" s="1"/>
  <c r="BI26" i="15"/>
  <c r="T76" i="3" s="1"/>
  <c r="BH26" i="15"/>
  <c r="S76" i="3" s="1"/>
  <c r="BB26" i="15"/>
  <c r="T75" i="3" s="1"/>
  <c r="BA26" i="15"/>
  <c r="S75" i="3" s="1"/>
  <c r="AX26" i="15"/>
  <c r="X230" i="3" s="1"/>
  <c r="AW26" i="15"/>
  <c r="X226" i="3" s="1"/>
  <c r="AE26" i="15"/>
  <c r="AD26" i="15"/>
  <c r="AC26" i="15"/>
  <c r="AB26" i="15"/>
  <c r="J26" i="15"/>
  <c r="G26" i="15"/>
  <c r="D314" i="3" s="1"/>
  <c r="E26" i="15"/>
  <c r="D306" i="3" s="1"/>
  <c r="D26" i="15"/>
  <c r="D302" i="3" s="1"/>
  <c r="MB25" i="15"/>
  <c r="AZ54" i="9" s="1"/>
  <c r="LZ25" i="15"/>
  <c r="AZ48" i="9" s="1"/>
  <c r="LI25" i="15"/>
  <c r="LH25" i="15"/>
  <c r="LD25" i="15"/>
  <c r="LC25" i="15"/>
  <c r="KY25" i="15"/>
  <c r="KX25" i="15"/>
  <c r="KT25" i="15"/>
  <c r="KS25" i="15"/>
  <c r="KO25" i="15"/>
  <c r="KN25" i="15"/>
  <c r="KG25" i="15"/>
  <c r="KF25" i="15"/>
  <c r="JU25" i="15"/>
  <c r="JT25" i="15"/>
  <c r="JK25" i="15"/>
  <c r="JJ25" i="15"/>
  <c r="JB25" i="15"/>
  <c r="JA25" i="15"/>
  <c r="IS25" i="15"/>
  <c r="IR25" i="15"/>
  <c r="IM25" i="15"/>
  <c r="IL25" i="15"/>
  <c r="IE25" i="15"/>
  <c r="ID25" i="15"/>
  <c r="HV25" i="15"/>
  <c r="HU25" i="15"/>
  <c r="HM25" i="15"/>
  <c r="HL25" i="15"/>
  <c r="HB25" i="15"/>
  <c r="HA25" i="15"/>
  <c r="GS25" i="15"/>
  <c r="GR25" i="15"/>
  <c r="GI25" i="15"/>
  <c r="GH25" i="15"/>
  <c r="FZ25" i="15"/>
  <c r="FY25" i="15"/>
  <c r="FO25" i="15"/>
  <c r="FN25" i="15"/>
  <c r="FG25" i="15"/>
  <c r="FF25" i="15"/>
  <c r="FA25" i="15"/>
  <c r="EZ25" i="15"/>
  <c r="EU25" i="15"/>
  <c r="ET25" i="15"/>
  <c r="EO25" i="15"/>
  <c r="EN25" i="15"/>
  <c r="EC25" i="15"/>
  <c r="EB25" i="15"/>
  <c r="DW25" i="15"/>
  <c r="DV25" i="15"/>
  <c r="DQ25" i="15"/>
  <c r="DP25" i="15"/>
  <c r="DK25" i="15"/>
  <c r="DJ25" i="15"/>
  <c r="DE25" i="15"/>
  <c r="DD25" i="15"/>
  <c r="CY25" i="15"/>
  <c r="CX25" i="15"/>
  <c r="CK25" i="15"/>
  <c r="CJ25" i="15"/>
  <c r="CA25" i="15"/>
  <c r="BZ25" i="15"/>
  <c r="BU25" i="15"/>
  <c r="BT25" i="15"/>
  <c r="BO25" i="15"/>
  <c r="BN25" i="15"/>
  <c r="BI25" i="15"/>
  <c r="BH25" i="15"/>
  <c r="BB25" i="15"/>
  <c r="BA25" i="15"/>
  <c r="AX25" i="15"/>
  <c r="AW25" i="15"/>
  <c r="AE25" i="15"/>
  <c r="H316" i="3" s="1"/>
  <c r="AD25" i="15"/>
  <c r="H315" i="3" s="1"/>
  <c r="AC25" i="15"/>
  <c r="H314" i="3" s="1"/>
  <c r="AB25" i="15"/>
  <c r="H313" i="3" s="1"/>
  <c r="J25" i="15"/>
  <c r="H310" i="3" s="1"/>
  <c r="E25" i="15"/>
  <c r="D25" i="15"/>
  <c r="OF24" i="15"/>
  <c r="OE24" i="15"/>
  <c r="F24" i="15"/>
  <c r="OF23" i="15"/>
  <c r="OE23" i="15"/>
  <c r="F23" i="15"/>
  <c r="OF22" i="15"/>
  <c r="OE22" i="15"/>
  <c r="F22" i="15"/>
  <c r="OF21" i="15"/>
  <c r="OE21" i="15"/>
  <c r="F21" i="15"/>
  <c r="OF20" i="15"/>
  <c r="OE20" i="15"/>
  <c r="F20" i="15"/>
  <c r="OF19" i="15"/>
  <c r="OE19" i="15"/>
  <c r="F19" i="15"/>
  <c r="OF18" i="15"/>
  <c r="OE18" i="15"/>
  <c r="F18" i="15"/>
  <c r="OF17" i="15"/>
  <c r="OE17" i="15"/>
  <c r="F17" i="15"/>
  <c r="OF16" i="15"/>
  <c r="OE16" i="15"/>
  <c r="F16" i="15"/>
  <c r="OF15" i="15"/>
  <c r="OE15" i="15"/>
  <c r="F15" i="15"/>
  <c r="OF14" i="15"/>
  <c r="OE14" i="15"/>
  <c r="F14" i="15"/>
  <c r="OF13" i="15"/>
  <c r="OE13" i="15"/>
  <c r="F13" i="15"/>
  <c r="OF12" i="15"/>
  <c r="OE12" i="15"/>
  <c r="F12" i="15"/>
  <c r="OF11" i="15"/>
  <c r="OE11" i="15"/>
  <c r="F11" i="15"/>
  <c r="OF10" i="15"/>
  <c r="OE10" i="15"/>
  <c r="F10" i="15"/>
  <c r="OF9" i="15"/>
  <c r="OE9" i="15"/>
  <c r="F9" i="15"/>
  <c r="OF8" i="15"/>
  <c r="OE8" i="15"/>
  <c r="F8" i="15"/>
  <c r="OF7" i="15"/>
  <c r="OE7" i="15"/>
  <c r="F7" i="15"/>
  <c r="OF6" i="15"/>
  <c r="OE6" i="15"/>
  <c r="F6" i="15"/>
  <c r="OF5" i="15"/>
  <c r="OE5" i="15"/>
  <c r="F5" i="15"/>
  <c r="OF4" i="15"/>
  <c r="OE4" i="15"/>
  <c r="F4" i="15"/>
  <c r="OF3" i="15"/>
  <c r="OE3" i="15"/>
  <c r="F3" i="15"/>
  <c r="OF2" i="15"/>
  <c r="OE2" i="15"/>
  <c r="F2" i="15"/>
  <c r="OB17" i="14"/>
  <c r="OA17" i="14"/>
  <c r="NZ17" i="14"/>
  <c r="NY17" i="14"/>
  <c r="NX17" i="14"/>
  <c r="NW17" i="14"/>
  <c r="NV17" i="14"/>
  <c r="NT17" i="14"/>
  <c r="NS17" i="14"/>
  <c r="NR17" i="14"/>
  <c r="NQ17" i="14"/>
  <c r="NP17" i="14"/>
  <c r="NO17" i="14"/>
  <c r="NN17" i="14"/>
  <c r="NM17" i="14"/>
  <c r="NL17" i="14"/>
  <c r="NI17" i="14"/>
  <c r="NH17" i="14"/>
  <c r="NG17" i="14"/>
  <c r="NF17" i="14"/>
  <c r="ND17" i="14"/>
  <c r="NC17" i="14"/>
  <c r="NB17" i="14"/>
  <c r="NA17" i="14"/>
  <c r="MZ17" i="14"/>
  <c r="MY17" i="14"/>
  <c r="MX17" i="14"/>
  <c r="MW17" i="14"/>
  <c r="MV17" i="14"/>
  <c r="MU17" i="14"/>
  <c r="MT17" i="14"/>
  <c r="MS17" i="14"/>
  <c r="MR17" i="14"/>
  <c r="MQ17" i="14"/>
  <c r="MP17" i="14"/>
  <c r="MO17" i="14"/>
  <c r="MN17" i="14"/>
  <c r="MM17" i="14"/>
  <c r="ML17" i="14"/>
  <c r="MK17" i="14"/>
  <c r="MJ17" i="14"/>
  <c r="MI17" i="14"/>
  <c r="MH17" i="14"/>
  <c r="MG17" i="14"/>
  <c r="MF17" i="14"/>
  <c r="ME17" i="14"/>
  <c r="MB17" i="14"/>
  <c r="MA17" i="14"/>
  <c r="LZ17" i="14"/>
  <c r="LY17" i="14"/>
  <c r="LX17" i="14"/>
  <c r="LW17" i="14"/>
  <c r="LV17" i="14"/>
  <c r="LU17" i="14"/>
  <c r="LT17" i="14"/>
  <c r="LS17" i="14"/>
  <c r="LR17" i="14"/>
  <c r="LQ17" i="14"/>
  <c r="LP17" i="14"/>
  <c r="LM17" i="14"/>
  <c r="LL17" i="14"/>
  <c r="LI17" i="14"/>
  <c r="LH17" i="14"/>
  <c r="LG17" i="14"/>
  <c r="LE17" i="14"/>
  <c r="LD17" i="14"/>
  <c r="LC17" i="14"/>
  <c r="LB17" i="14"/>
  <c r="KZ17" i="14"/>
  <c r="KY17" i="14"/>
  <c r="KX17" i="14"/>
  <c r="KW17" i="14"/>
  <c r="KU17" i="14"/>
  <c r="KT17" i="14"/>
  <c r="KS17" i="14"/>
  <c r="KR17" i="14"/>
  <c r="KP17" i="14"/>
  <c r="KO17" i="14"/>
  <c r="KN17" i="14"/>
  <c r="KM17" i="14"/>
  <c r="KK17" i="14"/>
  <c r="KJ17" i="14"/>
  <c r="KI17" i="14"/>
  <c r="KG17" i="14"/>
  <c r="KF17" i="14"/>
  <c r="KE17" i="14"/>
  <c r="KC17" i="14"/>
  <c r="KB17" i="14"/>
  <c r="KA17" i="14"/>
  <c r="JZ17" i="14"/>
  <c r="JY17" i="14"/>
  <c r="JX17" i="14"/>
  <c r="JW17" i="14"/>
  <c r="JU17" i="14"/>
  <c r="JT17" i="14"/>
  <c r="JS17" i="14"/>
  <c r="JQ17" i="14"/>
  <c r="JP17" i="14"/>
  <c r="JO17" i="14"/>
  <c r="JN17" i="14"/>
  <c r="JM17" i="14"/>
  <c r="JK17" i="14"/>
  <c r="JJ17" i="14"/>
  <c r="JI17" i="14"/>
  <c r="JG17" i="14"/>
  <c r="JF17" i="14"/>
  <c r="JE17" i="14"/>
  <c r="JD17" i="14"/>
  <c r="JB17" i="14"/>
  <c r="JA17" i="14"/>
  <c r="IZ17" i="14"/>
  <c r="IX17" i="14"/>
  <c r="IW17" i="14"/>
  <c r="IV17" i="14"/>
  <c r="IU17" i="14"/>
  <c r="IS17" i="14"/>
  <c r="IR17" i="14"/>
  <c r="IQ17" i="14"/>
  <c r="IO17" i="14"/>
  <c r="IM17" i="14"/>
  <c r="IL17" i="14"/>
  <c r="IK17" i="14"/>
  <c r="II17" i="14"/>
  <c r="IH17" i="14"/>
  <c r="IG17" i="14"/>
  <c r="IE17" i="14"/>
  <c r="ID17" i="14"/>
  <c r="IC17" i="14"/>
  <c r="IA17" i="14"/>
  <c r="HZ17" i="14"/>
  <c r="HY17" i="14"/>
  <c r="HX17" i="14"/>
  <c r="HV17" i="14"/>
  <c r="HU17" i="14"/>
  <c r="HT17" i="14"/>
  <c r="HR17" i="14"/>
  <c r="HQ17" i="14"/>
  <c r="HP17" i="14"/>
  <c r="HO17" i="14"/>
  <c r="HM17" i="14"/>
  <c r="HL17" i="14"/>
  <c r="HK17" i="14"/>
  <c r="HI17" i="14"/>
  <c r="HH17" i="14"/>
  <c r="HG17" i="14"/>
  <c r="HF17" i="14"/>
  <c r="HE17" i="14"/>
  <c r="HD17" i="14"/>
  <c r="HB17" i="14"/>
  <c r="HA17" i="14"/>
  <c r="GZ17" i="14"/>
  <c r="GX17" i="14"/>
  <c r="GW17" i="14"/>
  <c r="GV17" i="14"/>
  <c r="GU17" i="14"/>
  <c r="GS17" i="14"/>
  <c r="GR17" i="14"/>
  <c r="GQ17" i="14"/>
  <c r="GO17" i="14"/>
  <c r="GN17" i="14"/>
  <c r="GM17" i="14"/>
  <c r="GL17" i="14"/>
  <c r="GK17" i="14"/>
  <c r="GI17" i="14"/>
  <c r="GH17" i="14"/>
  <c r="GG17" i="14"/>
  <c r="GE17" i="14"/>
  <c r="GD17" i="14"/>
  <c r="GC17" i="14"/>
  <c r="GB17" i="14"/>
  <c r="FZ17" i="14"/>
  <c r="FY17" i="14"/>
  <c r="FX17" i="14"/>
  <c r="FV17" i="14"/>
  <c r="FU17" i="14"/>
  <c r="FT17" i="14"/>
  <c r="FS17" i="14"/>
  <c r="FR17" i="14"/>
  <c r="FQ17" i="14"/>
  <c r="FO17" i="14"/>
  <c r="FN17" i="14"/>
  <c r="FM17" i="14"/>
  <c r="FK17" i="14"/>
  <c r="FI17" i="14"/>
  <c r="FH17" i="14"/>
  <c r="FG17" i="14"/>
  <c r="FF17" i="14"/>
  <c r="FE17" i="14"/>
  <c r="FC17" i="14"/>
  <c r="FB17" i="14"/>
  <c r="FA17" i="14"/>
  <c r="EZ17" i="14"/>
  <c r="EY17" i="14"/>
  <c r="EW17" i="14"/>
  <c r="EV17" i="14"/>
  <c r="EU17" i="14"/>
  <c r="ET17" i="14"/>
  <c r="ES17" i="14"/>
  <c r="EQ17" i="14"/>
  <c r="EP17" i="14"/>
  <c r="EO17" i="14"/>
  <c r="EN17" i="14"/>
  <c r="EM17" i="14"/>
  <c r="EE17" i="14"/>
  <c r="ED17" i="14"/>
  <c r="EC17" i="14"/>
  <c r="EB17" i="14"/>
  <c r="EA17" i="14"/>
  <c r="DY17" i="14"/>
  <c r="DX17" i="14"/>
  <c r="DW17" i="14"/>
  <c r="DV17" i="14"/>
  <c r="DU17" i="14"/>
  <c r="DS17" i="14"/>
  <c r="DR17" i="14"/>
  <c r="DQ17" i="14"/>
  <c r="DP17" i="14"/>
  <c r="DO17" i="14"/>
  <c r="DM17" i="14"/>
  <c r="DL17" i="14"/>
  <c r="DK17" i="14"/>
  <c r="DJ17" i="14"/>
  <c r="DI17" i="14"/>
  <c r="DG17" i="14"/>
  <c r="DF17" i="14"/>
  <c r="DE17" i="14"/>
  <c r="DD17" i="14"/>
  <c r="DC17" i="14"/>
  <c r="DA17" i="14"/>
  <c r="CZ17" i="14"/>
  <c r="CY17" i="14"/>
  <c r="CX17" i="14"/>
  <c r="CW17" i="14"/>
  <c r="CU17" i="14"/>
  <c r="CS17" i="14"/>
  <c r="CR17" i="14"/>
  <c r="CQ17" i="14"/>
  <c r="CP17" i="14"/>
  <c r="CO17" i="14"/>
  <c r="CN17" i="14"/>
  <c r="CM17" i="14"/>
  <c r="CL17" i="14"/>
  <c r="CK17" i="14"/>
  <c r="CJ17" i="14"/>
  <c r="CI17" i="14"/>
  <c r="CG17" i="14"/>
  <c r="CF17" i="14"/>
  <c r="CE17" i="14"/>
  <c r="CD17" i="14"/>
  <c r="CC17" i="14"/>
  <c r="CB17" i="14"/>
  <c r="CA17" i="14"/>
  <c r="BZ17" i="14"/>
  <c r="BY17" i="14"/>
  <c r="BW17" i="14"/>
  <c r="BV17" i="14"/>
  <c r="BU17" i="14"/>
  <c r="BT17" i="14"/>
  <c r="BS17" i="14"/>
  <c r="BQ17" i="14"/>
  <c r="BP17" i="14"/>
  <c r="BO17" i="14"/>
  <c r="BN17" i="14"/>
  <c r="BM17" i="14"/>
  <c r="BK17" i="14"/>
  <c r="BJ17" i="14"/>
  <c r="BI17" i="14"/>
  <c r="BH17" i="14"/>
  <c r="BG17" i="14"/>
  <c r="BE17" i="14"/>
  <c r="BD17" i="14"/>
  <c r="BC17" i="14"/>
  <c r="BB17" i="14"/>
  <c r="BA17" i="14"/>
  <c r="AZ17" i="14"/>
  <c r="AX17" i="14"/>
  <c r="AW17" i="14"/>
  <c r="AV17" i="14"/>
  <c r="AJ17" i="14"/>
  <c r="AH17" i="14"/>
  <c r="AE17" i="14"/>
  <c r="AD17" i="14"/>
  <c r="AC17" i="14"/>
  <c r="AB17" i="14"/>
  <c r="J17" i="14"/>
  <c r="I17" i="14"/>
  <c r="H17" i="14"/>
  <c r="G17" i="14"/>
  <c r="E17" i="14"/>
  <c r="D17" i="14"/>
  <c r="B17" i="14"/>
  <c r="CA16" i="14"/>
  <c r="CA18" i="14" s="1"/>
  <c r="BU16" i="14"/>
  <c r="BO16" i="14"/>
  <c r="BI16" i="14"/>
  <c r="BB16" i="14"/>
  <c r="G16" i="14"/>
  <c r="NW14" i="14"/>
  <c r="NI14" i="14"/>
  <c r="NG14" i="14"/>
  <c r="NF14" i="14"/>
  <c r="ND14" i="14"/>
  <c r="NC14" i="14"/>
  <c r="NB14" i="14"/>
  <c r="NA14" i="14"/>
  <c r="MA14" i="14"/>
  <c r="LL14" i="14"/>
  <c r="LG14" i="14"/>
  <c r="LB14" i="14"/>
  <c r="KW14" i="14"/>
  <c r="KR14" i="14"/>
  <c r="KM14" i="14"/>
  <c r="KK14" i="14"/>
  <c r="KE14" i="14"/>
  <c r="KC14" i="14"/>
  <c r="JS14" i="14"/>
  <c r="JQ14" i="14"/>
  <c r="JI14" i="14"/>
  <c r="IZ14" i="14"/>
  <c r="IQ14" i="14"/>
  <c r="IK14" i="14"/>
  <c r="IC14" i="14"/>
  <c r="HT14" i="14"/>
  <c r="HK14" i="14"/>
  <c r="GZ14" i="14"/>
  <c r="GQ14" i="14"/>
  <c r="GG14" i="14"/>
  <c r="FX14" i="14"/>
  <c r="FV14" i="14"/>
  <c r="FM14" i="14"/>
  <c r="FK14" i="14"/>
  <c r="FE14" i="14"/>
  <c r="EY14" i="14"/>
  <c r="ES14" i="14"/>
  <c r="EM14" i="14"/>
  <c r="EA14" i="14"/>
  <c r="DU14" i="14"/>
  <c r="DO14" i="14"/>
  <c r="DI14" i="14"/>
  <c r="DC14" i="14"/>
  <c r="CW14" i="14"/>
  <c r="CU14" i="14"/>
  <c r="CI14" i="14"/>
  <c r="BY14" i="14"/>
  <c r="BS14" i="14"/>
  <c r="BM14" i="14"/>
  <c r="BG14" i="14"/>
  <c r="BE14" i="14"/>
  <c r="AZ14" i="14"/>
  <c r="AV14" i="14"/>
  <c r="AU14" i="14"/>
  <c r="AT14" i="14"/>
  <c r="AS14" i="14"/>
  <c r="AR14" i="14"/>
  <c r="AQ14" i="14"/>
  <c r="AP14" i="14"/>
  <c r="AO14" i="14"/>
  <c r="AN14" i="14"/>
  <c r="AM14" i="14"/>
  <c r="AL14" i="14"/>
  <c r="AJ14" i="14"/>
  <c r="AH14" i="14"/>
  <c r="Z14" i="14"/>
  <c r="Y14" i="14"/>
  <c r="X14" i="14"/>
  <c r="W14" i="14"/>
  <c r="V14" i="14"/>
  <c r="U14" i="14"/>
  <c r="T14" i="14"/>
  <c r="S14" i="14"/>
  <c r="R14" i="14"/>
  <c r="Q14" i="14"/>
  <c r="P14" i="14"/>
  <c r="O14" i="14"/>
  <c r="N14" i="14"/>
  <c r="M14" i="14"/>
  <c r="J14" i="14"/>
  <c r="I14" i="14"/>
  <c r="H14" i="14"/>
  <c r="NW13" i="14"/>
  <c r="AN6" i="7" s="1"/>
  <c r="NT13" i="14"/>
  <c r="NS13" i="14"/>
  <c r="AS76" i="9" s="1"/>
  <c r="NR13" i="14"/>
  <c r="AS75" i="9" s="1"/>
  <c r="NQ13" i="14"/>
  <c r="AS74" i="9" s="1"/>
  <c r="NP13" i="14"/>
  <c r="AS73" i="9" s="1"/>
  <c r="NO13" i="14"/>
  <c r="AS72" i="9" s="1"/>
  <c r="NN13" i="14"/>
  <c r="AS71" i="9" s="1"/>
  <c r="NM13" i="14"/>
  <c r="AS70" i="9" s="1"/>
  <c r="NL13" i="14"/>
  <c r="AS69" i="9" s="1"/>
  <c r="NI13" i="14"/>
  <c r="AS65" i="9" s="1"/>
  <c r="NG13" i="14"/>
  <c r="AS64" i="9" s="1"/>
  <c r="NF13" i="14"/>
  <c r="MX13" i="14"/>
  <c r="MW13" i="14"/>
  <c r="MV13" i="14"/>
  <c r="AS22" i="9" s="1"/>
  <c r="MU13" i="14"/>
  <c r="AS21" i="9" s="1"/>
  <c r="MT13" i="14"/>
  <c r="AS18" i="9" s="1"/>
  <c r="MS13" i="14"/>
  <c r="AS17" i="9" s="1"/>
  <c r="MR13" i="14"/>
  <c r="MQ13" i="14"/>
  <c r="MP13" i="14"/>
  <c r="MO13" i="14"/>
  <c r="MN13" i="14"/>
  <c r="MM13" i="14"/>
  <c r="ML13" i="14"/>
  <c r="AS10" i="9" s="1"/>
  <c r="MK13" i="14"/>
  <c r="AS9" i="9" s="1"/>
  <c r="MJ13" i="14"/>
  <c r="AS8" i="9" s="1"/>
  <c r="MI13" i="14"/>
  <c r="AS7" i="9" s="1"/>
  <c r="MH13" i="14"/>
  <c r="MG13" i="14"/>
  <c r="MF13" i="14"/>
  <c r="AS5" i="9" s="1"/>
  <c r="ME13" i="14"/>
  <c r="AS4" i="9" s="1"/>
  <c r="MA13" i="14"/>
  <c r="LY13" i="14"/>
  <c r="LX13" i="14"/>
  <c r="AS44" i="9" s="1"/>
  <c r="LW13" i="14"/>
  <c r="AS43" i="9" s="1"/>
  <c r="LV13" i="14"/>
  <c r="AS42" i="9" s="1"/>
  <c r="LU13" i="14"/>
  <c r="LT13" i="14"/>
  <c r="AS40" i="9" s="1"/>
  <c r="LS13" i="14"/>
  <c r="LR13" i="14"/>
  <c r="LQ13" i="14"/>
  <c r="LP13" i="14"/>
  <c r="LL13" i="14"/>
  <c r="LG13" i="14"/>
  <c r="LB13" i="14"/>
  <c r="KW13" i="14"/>
  <c r="KR13" i="14"/>
  <c r="KM13" i="14"/>
  <c r="KK13" i="14"/>
  <c r="KI13" i="14"/>
  <c r="KE13" i="14"/>
  <c r="KC13" i="14"/>
  <c r="KA13" i="14"/>
  <c r="JZ13" i="14"/>
  <c r="JY13" i="14"/>
  <c r="JX13" i="14"/>
  <c r="JW13" i="14"/>
  <c r="JS13" i="14"/>
  <c r="JQ13" i="14"/>
  <c r="JO13" i="14"/>
  <c r="JN13" i="14"/>
  <c r="JM13" i="14"/>
  <c r="JI13" i="14"/>
  <c r="JG13" i="14"/>
  <c r="JF13" i="14"/>
  <c r="JE13" i="14"/>
  <c r="JD13" i="14"/>
  <c r="IZ13" i="14"/>
  <c r="IX13" i="14"/>
  <c r="IW13" i="14"/>
  <c r="IV13" i="14"/>
  <c r="IU13" i="14"/>
  <c r="IQ13" i="14"/>
  <c r="IO13" i="14"/>
  <c r="IK13" i="14"/>
  <c r="II13" i="14"/>
  <c r="IH13" i="14"/>
  <c r="IG13" i="14"/>
  <c r="IC13" i="14"/>
  <c r="IA13" i="14"/>
  <c r="HZ13" i="14"/>
  <c r="HY13" i="14"/>
  <c r="HX13" i="14"/>
  <c r="HT13" i="14"/>
  <c r="HR13" i="14"/>
  <c r="HQ13" i="14"/>
  <c r="HP13" i="14"/>
  <c r="HO13" i="14"/>
  <c r="HK13" i="14"/>
  <c r="HH13" i="14"/>
  <c r="HG13" i="14"/>
  <c r="HF13" i="14"/>
  <c r="HE13" i="14"/>
  <c r="HD13" i="14"/>
  <c r="GZ13" i="14"/>
  <c r="GX13" i="14"/>
  <c r="GW13" i="14"/>
  <c r="GV13" i="14"/>
  <c r="GU13" i="14"/>
  <c r="GQ13" i="14"/>
  <c r="GO13" i="14"/>
  <c r="GN13" i="14"/>
  <c r="GM13" i="14"/>
  <c r="GL13" i="14"/>
  <c r="GK13" i="14"/>
  <c r="GG13" i="14"/>
  <c r="GE13" i="14"/>
  <c r="GD13" i="14"/>
  <c r="GC13" i="14"/>
  <c r="GB13" i="14"/>
  <c r="FX13" i="14"/>
  <c r="FV13" i="14"/>
  <c r="FU13" i="14"/>
  <c r="FT13" i="14"/>
  <c r="FS13" i="14"/>
  <c r="FR13" i="14"/>
  <c r="FQ13" i="14"/>
  <c r="FM13" i="14"/>
  <c r="FK13" i="14"/>
  <c r="FE13" i="14"/>
  <c r="EY13" i="14"/>
  <c r="ES13" i="14"/>
  <c r="EM13" i="14"/>
  <c r="EA13" i="14"/>
  <c r="DU13" i="14"/>
  <c r="DO13" i="14"/>
  <c r="DI13" i="14"/>
  <c r="DC13" i="14"/>
  <c r="CW13" i="14"/>
  <c r="CU13" i="14"/>
  <c r="CI13" i="14"/>
  <c r="BY13" i="14"/>
  <c r="BS13" i="14"/>
  <c r="BM13" i="14"/>
  <c r="BG13" i="14"/>
  <c r="BE13" i="14"/>
  <c r="AZ13" i="14"/>
  <c r="AV13" i="14"/>
  <c r="AU13" i="14"/>
  <c r="AT13" i="14"/>
  <c r="AS13" i="14"/>
  <c r="AR13" i="14"/>
  <c r="AQ13" i="14"/>
  <c r="AP13" i="14"/>
  <c r="AO13" i="14"/>
  <c r="AN13" i="14"/>
  <c r="AM13" i="14"/>
  <c r="AL13" i="14"/>
  <c r="AJ13" i="14"/>
  <c r="AH13" i="14"/>
  <c r="Z13" i="14"/>
  <c r="Y13" i="14"/>
  <c r="X13" i="14"/>
  <c r="W13" i="14"/>
  <c r="V13" i="14"/>
  <c r="U13" i="14"/>
  <c r="T13" i="14"/>
  <c r="S13" i="14"/>
  <c r="R13" i="14"/>
  <c r="Q13" i="14"/>
  <c r="D287" i="3" s="1"/>
  <c r="P13" i="14"/>
  <c r="D286" i="3" s="1"/>
  <c r="O13" i="14"/>
  <c r="D290" i="3" s="1"/>
  <c r="N13" i="14"/>
  <c r="M13" i="14"/>
  <c r="D288" i="3" s="1"/>
  <c r="J13" i="14"/>
  <c r="H274" i="3" s="1"/>
  <c r="I13" i="14"/>
  <c r="H271" i="3" s="1"/>
  <c r="H13" i="14"/>
  <c r="H268" i="3" s="1"/>
  <c r="MZ12" i="14"/>
  <c r="AS32" i="9" s="1"/>
  <c r="MY12" i="14"/>
  <c r="AS27" i="9" s="1"/>
  <c r="MB12" i="14"/>
  <c r="LZ12" i="14"/>
  <c r="LI12" i="14"/>
  <c r="LH12" i="14"/>
  <c r="LD12" i="14"/>
  <c r="LC12" i="14"/>
  <c r="KY12" i="14"/>
  <c r="KX12" i="14"/>
  <c r="KT12" i="14"/>
  <c r="KS12" i="14"/>
  <c r="KO12" i="14"/>
  <c r="KN12" i="14"/>
  <c r="KG12" i="14"/>
  <c r="KF12" i="14"/>
  <c r="JU12" i="14"/>
  <c r="JT12" i="14"/>
  <c r="JK12" i="14"/>
  <c r="JJ12" i="14"/>
  <c r="JB12" i="14"/>
  <c r="JA12" i="14"/>
  <c r="IS12" i="14"/>
  <c r="IR12" i="14"/>
  <c r="IM12" i="14"/>
  <c r="IL12" i="14"/>
  <c r="IE12" i="14"/>
  <c r="ID12" i="14"/>
  <c r="HV12" i="14"/>
  <c r="HU12" i="14"/>
  <c r="HM12" i="14"/>
  <c r="HL12" i="14"/>
  <c r="HB12" i="14"/>
  <c r="HA12" i="14"/>
  <c r="GS12" i="14"/>
  <c r="GR12" i="14"/>
  <c r="GI12" i="14"/>
  <c r="GH12" i="14"/>
  <c r="FZ12" i="14"/>
  <c r="FY12" i="14"/>
  <c r="FO12" i="14"/>
  <c r="FN12" i="14"/>
  <c r="FG12" i="14"/>
  <c r="FF12" i="14"/>
  <c r="FA12" i="14"/>
  <c r="EZ12" i="14"/>
  <c r="EU12" i="14"/>
  <c r="ET12" i="14"/>
  <c r="EO12" i="14"/>
  <c r="EN12" i="14"/>
  <c r="EC12" i="14"/>
  <c r="EB12" i="14"/>
  <c r="DW12" i="14"/>
  <c r="DV12" i="14"/>
  <c r="DQ12" i="14"/>
  <c r="DP12" i="14"/>
  <c r="DK12" i="14"/>
  <c r="DJ12" i="14"/>
  <c r="DE12" i="14"/>
  <c r="DD12" i="14"/>
  <c r="CY12" i="14"/>
  <c r="CX12" i="14"/>
  <c r="CK12" i="14"/>
  <c r="CJ12" i="14"/>
  <c r="CA12" i="14"/>
  <c r="BZ12" i="14"/>
  <c r="BU12" i="14"/>
  <c r="BT12" i="14"/>
  <c r="BO12" i="14"/>
  <c r="BN12" i="14"/>
  <c r="BI12" i="14"/>
  <c r="BH12" i="14"/>
  <c r="BB12" i="14"/>
  <c r="BA12" i="14"/>
  <c r="AX12" i="14"/>
  <c r="X200" i="3" s="1"/>
  <c r="AW12" i="14"/>
  <c r="X196" i="3" s="1"/>
  <c r="AE12" i="14"/>
  <c r="AD12" i="14"/>
  <c r="AC12" i="14"/>
  <c r="AB12" i="14"/>
  <c r="J12" i="14"/>
  <c r="G12" i="14"/>
  <c r="D282" i="3" s="1"/>
  <c r="E12" i="14"/>
  <c r="D274" i="3" s="1"/>
  <c r="D12" i="14"/>
  <c r="D270" i="3" s="1"/>
  <c r="MZ11" i="14"/>
  <c r="AS31" i="9" s="1"/>
  <c r="MY11" i="14"/>
  <c r="AS26" i="9" s="1"/>
  <c r="MB11" i="14"/>
  <c r="LZ11" i="14"/>
  <c r="LI11" i="14"/>
  <c r="LH11" i="14"/>
  <c r="LD11" i="14"/>
  <c r="LC11" i="14"/>
  <c r="KY11" i="14"/>
  <c r="KX11" i="14"/>
  <c r="KT11" i="14"/>
  <c r="KS11" i="14"/>
  <c r="KO11" i="14"/>
  <c r="KN11" i="14"/>
  <c r="KG11" i="14"/>
  <c r="KF11" i="14"/>
  <c r="JU11" i="14"/>
  <c r="JT11" i="14"/>
  <c r="JK11" i="14"/>
  <c r="JJ11" i="14"/>
  <c r="JB11" i="14"/>
  <c r="JA11" i="14"/>
  <c r="IS11" i="14"/>
  <c r="IR11" i="14"/>
  <c r="IM11" i="14"/>
  <c r="IL11" i="14"/>
  <c r="IE11" i="14"/>
  <c r="ID11" i="14"/>
  <c r="HV11" i="14"/>
  <c r="HU11" i="14"/>
  <c r="HM11" i="14"/>
  <c r="HL11" i="14"/>
  <c r="HB11" i="14"/>
  <c r="HA11" i="14"/>
  <c r="GS11" i="14"/>
  <c r="GR11" i="14"/>
  <c r="GI11" i="14"/>
  <c r="GH11" i="14"/>
  <c r="FZ11" i="14"/>
  <c r="FY11" i="14"/>
  <c r="FO11" i="14"/>
  <c r="FN11" i="14"/>
  <c r="FG11" i="14"/>
  <c r="FF11" i="14"/>
  <c r="FA11" i="14"/>
  <c r="EZ11" i="14"/>
  <c r="EU11" i="14"/>
  <c r="ET11" i="14"/>
  <c r="EO11" i="14"/>
  <c r="EN11" i="14"/>
  <c r="EC11" i="14"/>
  <c r="EB11" i="14"/>
  <c r="DW11" i="14"/>
  <c r="DV11" i="14"/>
  <c r="DQ11" i="14"/>
  <c r="DP11" i="14"/>
  <c r="DK11" i="14"/>
  <c r="DJ11" i="14"/>
  <c r="DE11" i="14"/>
  <c r="DD11" i="14"/>
  <c r="CY11" i="14"/>
  <c r="CX11" i="14"/>
  <c r="CK11" i="14"/>
  <c r="CJ11" i="14"/>
  <c r="CA11" i="14"/>
  <c r="BZ11" i="14"/>
  <c r="BU11" i="14"/>
  <c r="BT11" i="14"/>
  <c r="BO11" i="14"/>
  <c r="BN11" i="14"/>
  <c r="BI11" i="14"/>
  <c r="BH11" i="14"/>
  <c r="BB11" i="14"/>
  <c r="BA11" i="14"/>
  <c r="AX11" i="14"/>
  <c r="X199" i="3" s="1"/>
  <c r="AW11" i="14"/>
  <c r="X195" i="3" s="1"/>
  <c r="AE11" i="14"/>
  <c r="AD11" i="14"/>
  <c r="AC11" i="14"/>
  <c r="AB11" i="14"/>
  <c r="J11" i="14"/>
  <c r="G11" i="14"/>
  <c r="D281" i="3" s="1"/>
  <c r="E11" i="14"/>
  <c r="D273" i="3" s="1"/>
  <c r="D11" i="14"/>
  <c r="D269" i="3" s="1"/>
  <c r="MZ10" i="14"/>
  <c r="MY10" i="14"/>
  <c r="MB10" i="14"/>
  <c r="LZ10" i="14"/>
  <c r="JU10" i="14"/>
  <c r="JT10" i="14"/>
  <c r="JK10" i="14"/>
  <c r="JJ10" i="14"/>
  <c r="JB10" i="14"/>
  <c r="JA10" i="14"/>
  <c r="IS10" i="14"/>
  <c r="IR10" i="14"/>
  <c r="HM10" i="14"/>
  <c r="HL10" i="14"/>
  <c r="HB10" i="14"/>
  <c r="HA10" i="14"/>
  <c r="GS10" i="14"/>
  <c r="GR10" i="14"/>
  <c r="GI10" i="14"/>
  <c r="GH10" i="14"/>
  <c r="FZ10" i="14"/>
  <c r="FY10" i="14"/>
  <c r="FO10" i="14"/>
  <c r="FN10" i="14"/>
  <c r="DQ10" i="14"/>
  <c r="DP10" i="14"/>
  <c r="DK10" i="14"/>
  <c r="DJ10" i="14"/>
  <c r="DE10" i="14"/>
  <c r="DD10" i="14"/>
  <c r="CY10" i="14"/>
  <c r="CX10" i="14"/>
  <c r="CK10" i="14"/>
  <c r="CJ10" i="14"/>
  <c r="CA10" i="14"/>
  <c r="BZ10" i="14"/>
  <c r="BO10" i="14"/>
  <c r="BN10" i="14"/>
  <c r="BI10" i="14"/>
  <c r="BH10" i="14"/>
  <c r="BB10" i="14"/>
  <c r="BA10" i="14"/>
  <c r="AX10" i="14"/>
  <c r="AW10" i="14"/>
  <c r="AE10" i="14"/>
  <c r="AD10" i="14"/>
  <c r="AC10" i="14"/>
  <c r="AB10" i="14"/>
  <c r="J10" i="14"/>
  <c r="G10" i="14"/>
  <c r="E10" i="14"/>
  <c r="D10" i="14"/>
  <c r="MZ9" i="14"/>
  <c r="AS30" i="9" s="1"/>
  <c r="MY9" i="14"/>
  <c r="AS25" i="9" s="1"/>
  <c r="MB9" i="14"/>
  <c r="AS55" i="9" s="1"/>
  <c r="LZ9" i="14"/>
  <c r="AS49" i="9" s="1"/>
  <c r="JU9" i="14"/>
  <c r="AE170" i="3" s="1"/>
  <c r="JT9" i="14"/>
  <c r="AD170" i="3" s="1"/>
  <c r="JK9" i="14"/>
  <c r="AE161" i="3" s="1"/>
  <c r="JJ9" i="14"/>
  <c r="AD161" i="3" s="1"/>
  <c r="JB9" i="14"/>
  <c r="AE164" i="3" s="1"/>
  <c r="JA9" i="14"/>
  <c r="AD164" i="3" s="1"/>
  <c r="IS9" i="14"/>
  <c r="AE169" i="3" s="1"/>
  <c r="IR9" i="14"/>
  <c r="AD169" i="3" s="1"/>
  <c r="HM9" i="14"/>
  <c r="AE165" i="3" s="1"/>
  <c r="HL9" i="14"/>
  <c r="AD165" i="3" s="1"/>
  <c r="HB9" i="14"/>
  <c r="AE163" i="3" s="1"/>
  <c r="HA9" i="14"/>
  <c r="AD163" i="3" s="1"/>
  <c r="GS9" i="14"/>
  <c r="AE162" i="3" s="1"/>
  <c r="GR9" i="14"/>
  <c r="AD162" i="3" s="1"/>
  <c r="GI9" i="14"/>
  <c r="AE168" i="3" s="1"/>
  <c r="GH9" i="14"/>
  <c r="AD168" i="3" s="1"/>
  <c r="FZ9" i="14"/>
  <c r="AE167" i="3" s="1"/>
  <c r="FY9" i="14"/>
  <c r="AD167" i="3" s="1"/>
  <c r="FO9" i="14"/>
  <c r="AE166" i="3" s="1"/>
  <c r="FN9" i="14"/>
  <c r="AD166" i="3" s="1"/>
  <c r="DQ9" i="14"/>
  <c r="AK105" i="3" s="1"/>
  <c r="DP9" i="14"/>
  <c r="AJ105" i="3" s="1"/>
  <c r="DK9" i="14"/>
  <c r="AK107" i="3" s="1"/>
  <c r="DJ9" i="14"/>
  <c r="AJ107" i="3" s="1"/>
  <c r="DE9" i="14"/>
  <c r="AK106" i="3" s="1"/>
  <c r="DD9" i="14"/>
  <c r="AJ106" i="3" s="1"/>
  <c r="CY9" i="14"/>
  <c r="AK104" i="3" s="1"/>
  <c r="CX9" i="14"/>
  <c r="AJ104" i="3" s="1"/>
  <c r="CK9" i="14"/>
  <c r="T68" i="3" s="1"/>
  <c r="CJ9" i="14"/>
  <c r="S68" i="3" s="1"/>
  <c r="CA9" i="14"/>
  <c r="T65" i="3" s="1"/>
  <c r="BZ9" i="14"/>
  <c r="S65" i="3" s="1"/>
  <c r="BO9" i="14"/>
  <c r="T66" i="3" s="1"/>
  <c r="BN9" i="14"/>
  <c r="S66" i="3" s="1"/>
  <c r="BI9" i="14"/>
  <c r="T64" i="3" s="1"/>
  <c r="BH9" i="14"/>
  <c r="S64" i="3" s="1"/>
  <c r="BB9" i="14"/>
  <c r="T63" i="3" s="1"/>
  <c r="BA9" i="14"/>
  <c r="S63" i="3" s="1"/>
  <c r="AX9" i="14"/>
  <c r="X198" i="3" s="1"/>
  <c r="AW9" i="14"/>
  <c r="X194" i="3" s="1"/>
  <c r="AE9" i="14"/>
  <c r="AD9" i="14"/>
  <c r="AC9" i="14"/>
  <c r="AB9" i="14"/>
  <c r="J9" i="14"/>
  <c r="G9" i="14"/>
  <c r="D280" i="3" s="1"/>
  <c r="E9" i="14"/>
  <c r="D272" i="3" s="1"/>
  <c r="D9" i="14"/>
  <c r="D268" i="3" s="1"/>
  <c r="MB8" i="14"/>
  <c r="AS54" i="9" s="1"/>
  <c r="LZ8" i="14"/>
  <c r="AS48" i="9" s="1"/>
  <c r="LI8" i="14"/>
  <c r="LH8" i="14"/>
  <c r="LD8" i="14"/>
  <c r="LC8" i="14"/>
  <c r="KY8" i="14"/>
  <c r="KX8" i="14"/>
  <c r="KT8" i="14"/>
  <c r="KS8" i="14"/>
  <c r="KO8" i="14"/>
  <c r="KN8" i="14"/>
  <c r="KG8" i="14"/>
  <c r="KF8" i="14"/>
  <c r="JU8" i="14"/>
  <c r="JT8" i="14"/>
  <c r="JK8" i="14"/>
  <c r="JJ8" i="14"/>
  <c r="JB8" i="14"/>
  <c r="JA8" i="14"/>
  <c r="IS8" i="14"/>
  <c r="IR8" i="14"/>
  <c r="IM8" i="14"/>
  <c r="IL8" i="14"/>
  <c r="IE8" i="14"/>
  <c r="ID8" i="14"/>
  <c r="HV8" i="14"/>
  <c r="HU8" i="14"/>
  <c r="HM8" i="14"/>
  <c r="HL8" i="14"/>
  <c r="HB8" i="14"/>
  <c r="HA8" i="14"/>
  <c r="GS8" i="14"/>
  <c r="GR8" i="14"/>
  <c r="GI8" i="14"/>
  <c r="GH8" i="14"/>
  <c r="FZ8" i="14"/>
  <c r="FY8" i="14"/>
  <c r="FO8" i="14"/>
  <c r="FN8" i="14"/>
  <c r="FG8" i="14"/>
  <c r="FF8" i="14"/>
  <c r="FA8" i="14"/>
  <c r="EZ8" i="14"/>
  <c r="EU8" i="14"/>
  <c r="ET8" i="14"/>
  <c r="EO8" i="14"/>
  <c r="EN8" i="14"/>
  <c r="EC8" i="14"/>
  <c r="EB8" i="14"/>
  <c r="DW8" i="14"/>
  <c r="DV8" i="14"/>
  <c r="DQ8" i="14"/>
  <c r="DP8" i="14"/>
  <c r="DK8" i="14"/>
  <c r="DJ8" i="14"/>
  <c r="DE8" i="14"/>
  <c r="DD8" i="14"/>
  <c r="CY8" i="14"/>
  <c r="CX8" i="14"/>
  <c r="CK8" i="14"/>
  <c r="CJ8" i="14"/>
  <c r="CA8" i="14"/>
  <c r="BZ8" i="14"/>
  <c r="BU8" i="14"/>
  <c r="BT8" i="14"/>
  <c r="BO8" i="14"/>
  <c r="BN8" i="14"/>
  <c r="BI8" i="14"/>
  <c r="BH8" i="14"/>
  <c r="BB8" i="14"/>
  <c r="BA8" i="14"/>
  <c r="AX8" i="14"/>
  <c r="AW8" i="14"/>
  <c r="AE8" i="14"/>
  <c r="H282" i="3" s="1"/>
  <c r="AD8" i="14"/>
  <c r="H281" i="3" s="1"/>
  <c r="AC8" i="14"/>
  <c r="H280" i="3" s="1"/>
  <c r="AB8" i="14"/>
  <c r="H279" i="3" s="1"/>
  <c r="J8" i="14"/>
  <c r="H276" i="3" s="1"/>
  <c r="E8" i="14"/>
  <c r="D8" i="14"/>
  <c r="OF7" i="14"/>
  <c r="OE7" i="14"/>
  <c r="F7" i="14"/>
  <c r="OF6" i="14"/>
  <c r="OE6" i="14"/>
  <c r="F6" i="14"/>
  <c r="OF5" i="14"/>
  <c r="OE5" i="14"/>
  <c r="F5" i="14"/>
  <c r="OF4" i="14"/>
  <c r="OE4" i="14"/>
  <c r="F4" i="14"/>
  <c r="OF3" i="14"/>
  <c r="OE3" i="14"/>
  <c r="F3" i="14"/>
  <c r="OF2" i="14"/>
  <c r="OE2" i="14"/>
  <c r="F2" i="14"/>
  <c r="OB20" i="13"/>
  <c r="OA20" i="13"/>
  <c r="NZ20" i="13"/>
  <c r="NY20" i="13"/>
  <c r="NX20" i="13"/>
  <c r="NW20" i="13"/>
  <c r="NV20" i="13"/>
  <c r="NT20" i="13"/>
  <c r="NS20" i="13"/>
  <c r="NR20" i="13"/>
  <c r="NQ20" i="13"/>
  <c r="NP20" i="13"/>
  <c r="NO20" i="13"/>
  <c r="NN20" i="13"/>
  <c r="NM20" i="13"/>
  <c r="NL20" i="13"/>
  <c r="NI20" i="13"/>
  <c r="NH20" i="13"/>
  <c r="NG20" i="13"/>
  <c r="NF20" i="13"/>
  <c r="ND20" i="13"/>
  <c r="NC20" i="13"/>
  <c r="NB20" i="13"/>
  <c r="NA20" i="13"/>
  <c r="MZ20" i="13"/>
  <c r="MY20" i="13"/>
  <c r="MX20" i="13"/>
  <c r="MW20" i="13"/>
  <c r="MV20" i="13"/>
  <c r="MU20" i="13"/>
  <c r="MT20" i="13"/>
  <c r="MS20" i="13"/>
  <c r="MR20" i="13"/>
  <c r="MQ20" i="13"/>
  <c r="MP20" i="13"/>
  <c r="MO20" i="13"/>
  <c r="MN20" i="13"/>
  <c r="MM20" i="13"/>
  <c r="ML20" i="13"/>
  <c r="MK20" i="13"/>
  <c r="MJ20" i="13"/>
  <c r="MI20" i="13"/>
  <c r="MH20" i="13"/>
  <c r="MG20" i="13"/>
  <c r="MF20" i="13"/>
  <c r="ME20" i="13"/>
  <c r="MB20" i="13"/>
  <c r="MA20" i="13"/>
  <c r="LZ20" i="13"/>
  <c r="LY20" i="13"/>
  <c r="LX20" i="13"/>
  <c r="LW20" i="13"/>
  <c r="LV20" i="13"/>
  <c r="LU20" i="13"/>
  <c r="LT20" i="13"/>
  <c r="LS20" i="13"/>
  <c r="LR20" i="13"/>
  <c r="LQ20" i="13"/>
  <c r="LP20" i="13"/>
  <c r="LM20" i="13"/>
  <c r="LL20" i="13"/>
  <c r="LI20" i="13"/>
  <c r="LH20" i="13"/>
  <c r="LG20" i="13"/>
  <c r="LE20" i="13"/>
  <c r="LD20" i="13"/>
  <c r="LC20" i="13"/>
  <c r="LB20" i="13"/>
  <c r="KZ20" i="13"/>
  <c r="KY20" i="13"/>
  <c r="KX20" i="13"/>
  <c r="KW20" i="13"/>
  <c r="KU20" i="13"/>
  <c r="KT20" i="13"/>
  <c r="KS20" i="13"/>
  <c r="KR20" i="13"/>
  <c r="KP20" i="13"/>
  <c r="KO20" i="13"/>
  <c r="KN20" i="13"/>
  <c r="KM20" i="13"/>
  <c r="KK20" i="13"/>
  <c r="KJ20" i="13"/>
  <c r="KI20" i="13"/>
  <c r="KG20" i="13"/>
  <c r="KF20" i="13"/>
  <c r="KE20" i="13"/>
  <c r="KC20" i="13"/>
  <c r="KB20" i="13"/>
  <c r="KA20" i="13"/>
  <c r="JZ20" i="13"/>
  <c r="JY20" i="13"/>
  <c r="JX20" i="13"/>
  <c r="JW20" i="13"/>
  <c r="JU20" i="13"/>
  <c r="JT20" i="13"/>
  <c r="JS20" i="13"/>
  <c r="JQ20" i="13"/>
  <c r="JP20" i="13"/>
  <c r="JO20" i="13"/>
  <c r="JN20" i="13"/>
  <c r="JM20" i="13"/>
  <c r="JK20" i="13"/>
  <c r="JJ20" i="13"/>
  <c r="JI20" i="13"/>
  <c r="JG20" i="13"/>
  <c r="JF20" i="13"/>
  <c r="JE20" i="13"/>
  <c r="JD20" i="13"/>
  <c r="JB20" i="13"/>
  <c r="JA20" i="13"/>
  <c r="IZ20" i="13"/>
  <c r="IX20" i="13"/>
  <c r="IW20" i="13"/>
  <c r="IV20" i="13"/>
  <c r="IU20" i="13"/>
  <c r="IS20" i="13"/>
  <c r="IR20" i="13"/>
  <c r="IQ20" i="13"/>
  <c r="IO20" i="13"/>
  <c r="IM20" i="13"/>
  <c r="IL20" i="13"/>
  <c r="IK20" i="13"/>
  <c r="II20" i="13"/>
  <c r="IH20" i="13"/>
  <c r="IG20" i="13"/>
  <c r="IE20" i="13"/>
  <c r="ID20" i="13"/>
  <c r="IC20" i="13"/>
  <c r="IA20" i="13"/>
  <c r="HZ20" i="13"/>
  <c r="HY20" i="13"/>
  <c r="HX20" i="13"/>
  <c r="HV20" i="13"/>
  <c r="HU20" i="13"/>
  <c r="HT20" i="13"/>
  <c r="HR20" i="13"/>
  <c r="HQ20" i="13"/>
  <c r="HP20" i="13"/>
  <c r="HO20" i="13"/>
  <c r="HM20" i="13"/>
  <c r="HL20" i="13"/>
  <c r="HK20" i="13"/>
  <c r="HI20" i="13"/>
  <c r="HH20" i="13"/>
  <c r="HG20" i="13"/>
  <c r="HF20" i="13"/>
  <c r="HE20" i="13"/>
  <c r="HD20" i="13"/>
  <c r="HB20" i="13"/>
  <c r="HA20" i="13"/>
  <c r="GZ20" i="13"/>
  <c r="GX20" i="13"/>
  <c r="GW20" i="13"/>
  <c r="GV20" i="13"/>
  <c r="GU20" i="13"/>
  <c r="GS20" i="13"/>
  <c r="GR20" i="13"/>
  <c r="GQ20" i="13"/>
  <c r="GO20" i="13"/>
  <c r="GN20" i="13"/>
  <c r="GM20" i="13"/>
  <c r="GL20" i="13"/>
  <c r="GK20" i="13"/>
  <c r="GI20" i="13"/>
  <c r="GH20" i="13"/>
  <c r="GG20" i="13"/>
  <c r="GE20" i="13"/>
  <c r="GD20" i="13"/>
  <c r="GC20" i="13"/>
  <c r="GB20" i="13"/>
  <c r="FZ20" i="13"/>
  <c r="FY20" i="13"/>
  <c r="FX20" i="13"/>
  <c r="FV20" i="13"/>
  <c r="FU20" i="13"/>
  <c r="FT20" i="13"/>
  <c r="FS20" i="13"/>
  <c r="FR20" i="13"/>
  <c r="FQ20" i="13"/>
  <c r="FO20" i="13"/>
  <c r="FN20" i="13"/>
  <c r="FM20" i="13"/>
  <c r="FK20" i="13"/>
  <c r="FI20" i="13"/>
  <c r="FH20" i="13"/>
  <c r="FG20" i="13"/>
  <c r="FF20" i="13"/>
  <c r="FE20" i="13"/>
  <c r="FC20" i="13"/>
  <c r="FB20" i="13"/>
  <c r="FA20" i="13"/>
  <c r="EZ20" i="13"/>
  <c r="EY20" i="13"/>
  <c r="EW20" i="13"/>
  <c r="EV20" i="13"/>
  <c r="EU20" i="13"/>
  <c r="ET20" i="13"/>
  <c r="ES20" i="13"/>
  <c r="EQ20" i="13"/>
  <c r="EP20" i="13"/>
  <c r="EO20" i="13"/>
  <c r="EN20" i="13"/>
  <c r="EM20" i="13"/>
  <c r="EE20" i="13"/>
  <c r="ED20" i="13"/>
  <c r="EC20" i="13"/>
  <c r="EB20" i="13"/>
  <c r="EA20" i="13"/>
  <c r="DY20" i="13"/>
  <c r="DX20" i="13"/>
  <c r="DW20" i="13"/>
  <c r="DV20" i="13"/>
  <c r="DU20" i="13"/>
  <c r="DS20" i="13"/>
  <c r="DR20" i="13"/>
  <c r="DQ20" i="13"/>
  <c r="DP20" i="13"/>
  <c r="DO20" i="13"/>
  <c r="DM20" i="13"/>
  <c r="DL20" i="13"/>
  <c r="DK20" i="13"/>
  <c r="DJ20" i="13"/>
  <c r="DI20" i="13"/>
  <c r="DG20" i="13"/>
  <c r="DF20" i="13"/>
  <c r="DE20" i="13"/>
  <c r="DD20" i="13"/>
  <c r="DC20" i="13"/>
  <c r="DA20" i="13"/>
  <c r="CZ20" i="13"/>
  <c r="CY20" i="13"/>
  <c r="CX20" i="13"/>
  <c r="CW20" i="13"/>
  <c r="CU20" i="13"/>
  <c r="CS20" i="13"/>
  <c r="CR20" i="13"/>
  <c r="CQ20" i="13"/>
  <c r="CP20" i="13"/>
  <c r="CO20" i="13"/>
  <c r="CN20" i="13"/>
  <c r="CM20" i="13"/>
  <c r="CL20" i="13"/>
  <c r="CK20" i="13"/>
  <c r="CJ20" i="13"/>
  <c r="CI20" i="13"/>
  <c r="CG20" i="13"/>
  <c r="CF20" i="13"/>
  <c r="CE20" i="13"/>
  <c r="CD20" i="13"/>
  <c r="CC20" i="13"/>
  <c r="CB20" i="13"/>
  <c r="CA20" i="13"/>
  <c r="BZ20" i="13"/>
  <c r="BY20" i="13"/>
  <c r="BW20" i="13"/>
  <c r="BV20" i="13"/>
  <c r="BU20" i="13"/>
  <c r="BT20" i="13"/>
  <c r="BS20" i="13"/>
  <c r="BQ20" i="13"/>
  <c r="BP20" i="13"/>
  <c r="BO20" i="13"/>
  <c r="BN20" i="13"/>
  <c r="BM20" i="13"/>
  <c r="BK20" i="13"/>
  <c r="BJ20" i="13"/>
  <c r="BI20" i="13"/>
  <c r="BH20" i="13"/>
  <c r="BG20" i="13"/>
  <c r="BE20" i="13"/>
  <c r="BD20" i="13"/>
  <c r="BC20" i="13"/>
  <c r="BB20" i="13"/>
  <c r="BA20" i="13"/>
  <c r="AZ20" i="13"/>
  <c r="AX20" i="13"/>
  <c r="AW20" i="13"/>
  <c r="AV20" i="13"/>
  <c r="AJ20" i="13"/>
  <c r="AH20" i="13"/>
  <c r="AE20" i="13"/>
  <c r="AD20" i="13"/>
  <c r="AC20" i="13"/>
  <c r="AB20" i="13"/>
  <c r="J20" i="13"/>
  <c r="I20" i="13"/>
  <c r="H20" i="13"/>
  <c r="G20" i="13"/>
  <c r="E20" i="13"/>
  <c r="D20" i="13"/>
  <c r="B20" i="13"/>
  <c r="CA19" i="13"/>
  <c r="CA21" i="13" s="1"/>
  <c r="BU19" i="13"/>
  <c r="BO19" i="13"/>
  <c r="BI19" i="13"/>
  <c r="BB19" i="13"/>
  <c r="G19" i="13"/>
  <c r="NW17" i="13"/>
  <c r="NI17" i="13"/>
  <c r="NG17" i="13"/>
  <c r="NF17" i="13"/>
  <c r="ND17" i="13"/>
  <c r="NC17" i="13"/>
  <c r="NB17" i="13"/>
  <c r="NA17" i="13"/>
  <c r="MA17" i="13"/>
  <c r="LL17" i="13"/>
  <c r="LG17" i="13"/>
  <c r="LB17" i="13"/>
  <c r="KW17" i="13"/>
  <c r="KR17" i="13"/>
  <c r="KM17" i="13"/>
  <c r="KK17" i="13"/>
  <c r="KE17" i="13"/>
  <c r="KC17" i="13"/>
  <c r="JS17" i="13"/>
  <c r="JQ17" i="13"/>
  <c r="JI17" i="13"/>
  <c r="IZ17" i="13"/>
  <c r="IQ17" i="13"/>
  <c r="IK17" i="13"/>
  <c r="IC17" i="13"/>
  <c r="HT17" i="13"/>
  <c r="HK17" i="13"/>
  <c r="GZ17" i="13"/>
  <c r="GQ17" i="13"/>
  <c r="GG17" i="13"/>
  <c r="FX17" i="13"/>
  <c r="FV17" i="13"/>
  <c r="FM17" i="13"/>
  <c r="FK17" i="13"/>
  <c r="FE17" i="13"/>
  <c r="EY17" i="13"/>
  <c r="ES17" i="13"/>
  <c r="EM17" i="13"/>
  <c r="EA17" i="13"/>
  <c r="DU17" i="13"/>
  <c r="DO17" i="13"/>
  <c r="DI17" i="13"/>
  <c r="DC17" i="13"/>
  <c r="CW17" i="13"/>
  <c r="CU17" i="13"/>
  <c r="CI17" i="13"/>
  <c r="BY17" i="13"/>
  <c r="BS17" i="13"/>
  <c r="BM17" i="13"/>
  <c r="BG17" i="13"/>
  <c r="BE17" i="13"/>
  <c r="AZ17" i="13"/>
  <c r="AV17" i="13"/>
  <c r="AU17" i="13"/>
  <c r="AT17" i="13"/>
  <c r="AS17" i="13"/>
  <c r="AR17" i="13"/>
  <c r="AQ17" i="13"/>
  <c r="AP17" i="13"/>
  <c r="AO17" i="13"/>
  <c r="AN17" i="13"/>
  <c r="AM17" i="13"/>
  <c r="AL17" i="13"/>
  <c r="AJ17" i="13"/>
  <c r="AH17" i="13"/>
  <c r="Z17" i="13"/>
  <c r="Y17" i="13"/>
  <c r="X17" i="13"/>
  <c r="W17" i="13"/>
  <c r="V17" i="13"/>
  <c r="U17" i="13"/>
  <c r="T17" i="13"/>
  <c r="S17" i="13"/>
  <c r="R17" i="13"/>
  <c r="Q17" i="13"/>
  <c r="P17" i="13"/>
  <c r="O17" i="13"/>
  <c r="N17" i="13"/>
  <c r="M17" i="13"/>
  <c r="J17" i="13"/>
  <c r="I17" i="13"/>
  <c r="H17" i="13"/>
  <c r="NW16" i="13"/>
  <c r="AH6" i="7" s="1"/>
  <c r="NT16" i="13"/>
  <c r="NS16" i="13"/>
  <c r="AL76" i="9" s="1"/>
  <c r="NR16" i="13"/>
  <c r="AL75" i="9" s="1"/>
  <c r="NQ16" i="13"/>
  <c r="AL74" i="9" s="1"/>
  <c r="NP16" i="13"/>
  <c r="AL73" i="9" s="1"/>
  <c r="NO16" i="13"/>
  <c r="AL72" i="9" s="1"/>
  <c r="NN16" i="13"/>
  <c r="AL71" i="9" s="1"/>
  <c r="NM16" i="13"/>
  <c r="AL70" i="9" s="1"/>
  <c r="NL16" i="13"/>
  <c r="AL69" i="9" s="1"/>
  <c r="NI16" i="13"/>
  <c r="NG16" i="13"/>
  <c r="AL64" i="9" s="1"/>
  <c r="NF16" i="13"/>
  <c r="AL63" i="9" s="1"/>
  <c r="MX16" i="13"/>
  <c r="MW16" i="13"/>
  <c r="MV16" i="13"/>
  <c r="MU16" i="13"/>
  <c r="MT16" i="13"/>
  <c r="AL18" i="9" s="1"/>
  <c r="MS16" i="13"/>
  <c r="AL17" i="9" s="1"/>
  <c r="MR16" i="13"/>
  <c r="AL16" i="9" s="1"/>
  <c r="MQ16" i="13"/>
  <c r="AL15" i="9" s="1"/>
  <c r="MP16" i="13"/>
  <c r="AL14" i="9" s="1"/>
  <c r="MO16" i="13"/>
  <c r="MN16" i="13"/>
  <c r="AL12" i="9" s="1"/>
  <c r="MM16" i="13"/>
  <c r="AL11" i="9" s="1"/>
  <c r="ML16" i="13"/>
  <c r="AL10" i="9" s="1"/>
  <c r="MK16" i="13"/>
  <c r="AL9" i="9" s="1"/>
  <c r="MJ16" i="13"/>
  <c r="AL8" i="9" s="1"/>
  <c r="MI16" i="13"/>
  <c r="AL7" i="9" s="1"/>
  <c r="MH16" i="13"/>
  <c r="AL6" i="9" s="1"/>
  <c r="MG16" i="13"/>
  <c r="AL20" i="9" s="1"/>
  <c r="MF16" i="13"/>
  <c r="AL5" i="9" s="1"/>
  <c r="ME16" i="13"/>
  <c r="MA16" i="13"/>
  <c r="LY16" i="13"/>
  <c r="LX16" i="13"/>
  <c r="AL44" i="9" s="1"/>
  <c r="LW16" i="13"/>
  <c r="LV16" i="13"/>
  <c r="AL42" i="9" s="1"/>
  <c r="LU16" i="13"/>
  <c r="AL41" i="9" s="1"/>
  <c r="LT16" i="13"/>
  <c r="AL40" i="9" s="1"/>
  <c r="LS16" i="13"/>
  <c r="AL39" i="9" s="1"/>
  <c r="LR16" i="13"/>
  <c r="AL38" i="9" s="1"/>
  <c r="LQ16" i="13"/>
  <c r="AL37" i="9" s="1"/>
  <c r="LP16" i="13"/>
  <c r="LL16" i="13"/>
  <c r="LG16" i="13"/>
  <c r="LB16" i="13"/>
  <c r="KW16" i="13"/>
  <c r="KR16" i="13"/>
  <c r="KM16" i="13"/>
  <c r="KK16" i="13"/>
  <c r="KI16" i="13"/>
  <c r="KE16" i="13"/>
  <c r="KC16" i="13"/>
  <c r="KA16" i="13"/>
  <c r="JZ16" i="13"/>
  <c r="JY16" i="13"/>
  <c r="JX16" i="13"/>
  <c r="JW16" i="13"/>
  <c r="JS16" i="13"/>
  <c r="JQ16" i="13"/>
  <c r="JO16" i="13"/>
  <c r="JN16" i="13"/>
  <c r="JM16" i="13"/>
  <c r="JI16" i="13"/>
  <c r="JG16" i="13"/>
  <c r="JF16" i="13"/>
  <c r="JE16" i="13"/>
  <c r="JD16" i="13"/>
  <c r="IZ16" i="13"/>
  <c r="IX16" i="13"/>
  <c r="IW16" i="13"/>
  <c r="IV16" i="13"/>
  <c r="IU16" i="13"/>
  <c r="IQ16" i="13"/>
  <c r="IO16" i="13"/>
  <c r="IK16" i="13"/>
  <c r="II16" i="13"/>
  <c r="IH16" i="13"/>
  <c r="IG16" i="13"/>
  <c r="IC16" i="13"/>
  <c r="IA16" i="13"/>
  <c r="HZ16" i="13"/>
  <c r="HY16" i="13"/>
  <c r="HX16" i="13"/>
  <c r="HT16" i="13"/>
  <c r="HR16" i="13"/>
  <c r="HQ16" i="13"/>
  <c r="HP16" i="13"/>
  <c r="HO16" i="13"/>
  <c r="HK16" i="13"/>
  <c r="HH16" i="13"/>
  <c r="HG16" i="13"/>
  <c r="HF16" i="13"/>
  <c r="HE16" i="13"/>
  <c r="HD16" i="13"/>
  <c r="GZ16" i="13"/>
  <c r="GX16" i="13"/>
  <c r="GW16" i="13"/>
  <c r="GV16" i="13"/>
  <c r="GU16" i="13"/>
  <c r="GQ16" i="13"/>
  <c r="GO16" i="13"/>
  <c r="GN16" i="13"/>
  <c r="GM16" i="13"/>
  <c r="GL16" i="13"/>
  <c r="GK16" i="13"/>
  <c r="GG16" i="13"/>
  <c r="GE16" i="13"/>
  <c r="GD16" i="13"/>
  <c r="GC16" i="13"/>
  <c r="GB16" i="13"/>
  <c r="FX16" i="13"/>
  <c r="FV16" i="13"/>
  <c r="FU16" i="13"/>
  <c r="FT16" i="13"/>
  <c r="FS16" i="13"/>
  <c r="FR16" i="13"/>
  <c r="FQ16" i="13"/>
  <c r="FM16" i="13"/>
  <c r="FK16" i="13"/>
  <c r="FE16" i="13"/>
  <c r="EY16" i="13"/>
  <c r="ES16" i="13"/>
  <c r="EM16" i="13"/>
  <c r="EA16" i="13"/>
  <c r="DU16" i="13"/>
  <c r="DO16" i="13"/>
  <c r="DI16" i="13"/>
  <c r="DC16" i="13"/>
  <c r="CW16" i="13"/>
  <c r="CU16" i="13"/>
  <c r="CI16" i="13"/>
  <c r="BY16" i="13"/>
  <c r="BS16" i="13"/>
  <c r="BM16" i="13"/>
  <c r="BG16" i="13"/>
  <c r="BE16" i="13"/>
  <c r="AZ16" i="13"/>
  <c r="AV16" i="13"/>
  <c r="AU16" i="13"/>
  <c r="AT16" i="13"/>
  <c r="AS16" i="13"/>
  <c r="AR16" i="13"/>
  <c r="AQ16" i="13"/>
  <c r="AP16" i="13"/>
  <c r="AO16" i="13"/>
  <c r="AN16" i="13"/>
  <c r="AM16" i="13"/>
  <c r="AL16" i="13"/>
  <c r="AJ16" i="13"/>
  <c r="AH16" i="13"/>
  <c r="Z16" i="13"/>
  <c r="Y16" i="13"/>
  <c r="D257" i="3" s="1"/>
  <c r="X16" i="13"/>
  <c r="D256" i="3" s="1"/>
  <c r="W16" i="13"/>
  <c r="V16" i="13"/>
  <c r="U16" i="13"/>
  <c r="D255" i="3" s="1"/>
  <c r="T16" i="13"/>
  <c r="S16" i="13"/>
  <c r="R16" i="13"/>
  <c r="Q16" i="13"/>
  <c r="D253" i="3" s="1"/>
  <c r="P16" i="13"/>
  <c r="D252" i="3" s="1"/>
  <c r="O16" i="13"/>
  <c r="N16" i="13"/>
  <c r="M16" i="13"/>
  <c r="D254" i="3" s="1"/>
  <c r="J16" i="13"/>
  <c r="H240" i="3" s="1"/>
  <c r="I16" i="13"/>
  <c r="H237" i="3" s="1"/>
  <c r="H16" i="13"/>
  <c r="MZ15" i="13"/>
  <c r="AL32" i="9" s="1"/>
  <c r="MY15" i="13"/>
  <c r="AL27" i="9" s="1"/>
  <c r="MB15" i="13"/>
  <c r="LZ15" i="13"/>
  <c r="LI15" i="13"/>
  <c r="LH15" i="13"/>
  <c r="LD15" i="13"/>
  <c r="LC15" i="13"/>
  <c r="KY15" i="13"/>
  <c r="KX15" i="13"/>
  <c r="KT15" i="13"/>
  <c r="KS15" i="13"/>
  <c r="KO15" i="13"/>
  <c r="KN15" i="13"/>
  <c r="KG15" i="13"/>
  <c r="KF15" i="13"/>
  <c r="JU15" i="13"/>
  <c r="JT15" i="13"/>
  <c r="JK15" i="13"/>
  <c r="JJ15" i="13"/>
  <c r="JB15" i="13"/>
  <c r="JA15" i="13"/>
  <c r="IS15" i="13"/>
  <c r="IR15" i="13"/>
  <c r="IM15" i="13"/>
  <c r="IL15" i="13"/>
  <c r="IE15" i="13"/>
  <c r="ID15" i="13"/>
  <c r="HV15" i="13"/>
  <c r="HU15" i="13"/>
  <c r="HM15" i="13"/>
  <c r="HL15" i="13"/>
  <c r="HB15" i="13"/>
  <c r="HA15" i="13"/>
  <c r="GS15" i="13"/>
  <c r="GR15" i="13"/>
  <c r="GI15" i="13"/>
  <c r="GH15" i="13"/>
  <c r="FZ15" i="13"/>
  <c r="FY15" i="13"/>
  <c r="FO15" i="13"/>
  <c r="FN15" i="13"/>
  <c r="FG15" i="13"/>
  <c r="FF15" i="13"/>
  <c r="FA15" i="13"/>
  <c r="EZ15" i="13"/>
  <c r="EU15" i="13"/>
  <c r="ET15" i="13"/>
  <c r="EO15" i="13"/>
  <c r="EN15" i="13"/>
  <c r="EC15" i="13"/>
  <c r="EB15" i="13"/>
  <c r="DW15" i="13"/>
  <c r="DV15" i="13"/>
  <c r="DQ15" i="13"/>
  <c r="DP15" i="13"/>
  <c r="DK15" i="13"/>
  <c r="DJ15" i="13"/>
  <c r="DE15" i="13"/>
  <c r="DD15" i="13"/>
  <c r="CY15" i="13"/>
  <c r="CX15" i="13"/>
  <c r="CK15" i="13"/>
  <c r="CJ15" i="13"/>
  <c r="CA15" i="13"/>
  <c r="BZ15" i="13"/>
  <c r="BU15" i="13"/>
  <c r="BT15" i="13"/>
  <c r="BO15" i="13"/>
  <c r="BN15" i="13"/>
  <c r="BI15" i="13"/>
  <c r="BH15" i="13"/>
  <c r="BB15" i="13"/>
  <c r="BA15" i="13"/>
  <c r="AX15" i="13"/>
  <c r="X169" i="3" s="1"/>
  <c r="AW15" i="13"/>
  <c r="X165" i="3" s="1"/>
  <c r="AE15" i="13"/>
  <c r="AD15" i="13"/>
  <c r="AC15" i="13"/>
  <c r="AB15" i="13"/>
  <c r="J15" i="13"/>
  <c r="G15" i="13"/>
  <c r="D248" i="3" s="1"/>
  <c r="E15" i="13"/>
  <c r="D240" i="3" s="1"/>
  <c r="D15" i="13"/>
  <c r="D236" i="3" s="1"/>
  <c r="MZ14" i="13"/>
  <c r="AL31" i="9" s="1"/>
  <c r="MY14" i="13"/>
  <c r="AL26" i="9" s="1"/>
  <c r="MB14" i="13"/>
  <c r="LZ14" i="13"/>
  <c r="LI14" i="13"/>
  <c r="LH14" i="13"/>
  <c r="LD14" i="13"/>
  <c r="LC14" i="13"/>
  <c r="KY14" i="13"/>
  <c r="KX14" i="13"/>
  <c r="KT14" i="13"/>
  <c r="KS14" i="13"/>
  <c r="KO14" i="13"/>
  <c r="KN14" i="13"/>
  <c r="KG14" i="13"/>
  <c r="KF14" i="13"/>
  <c r="JU14" i="13"/>
  <c r="JT14" i="13"/>
  <c r="JK14" i="13"/>
  <c r="JJ14" i="13"/>
  <c r="JB14" i="13"/>
  <c r="JA14" i="13"/>
  <c r="IS14" i="13"/>
  <c r="IR14" i="13"/>
  <c r="IM14" i="13"/>
  <c r="IL14" i="13"/>
  <c r="IE14" i="13"/>
  <c r="ID14" i="13"/>
  <c r="HV14" i="13"/>
  <c r="HU14" i="13"/>
  <c r="HM14" i="13"/>
  <c r="HL14" i="13"/>
  <c r="HB14" i="13"/>
  <c r="HA14" i="13"/>
  <c r="GS14" i="13"/>
  <c r="GR14" i="13"/>
  <c r="GI14" i="13"/>
  <c r="GH14" i="13"/>
  <c r="FZ14" i="13"/>
  <c r="FY14" i="13"/>
  <c r="FO14" i="13"/>
  <c r="FN14" i="13"/>
  <c r="FG14" i="13"/>
  <c r="FF14" i="13"/>
  <c r="FA14" i="13"/>
  <c r="EZ14" i="13"/>
  <c r="EU14" i="13"/>
  <c r="ET14" i="13"/>
  <c r="EO14" i="13"/>
  <c r="EN14" i="13"/>
  <c r="EC14" i="13"/>
  <c r="EB14" i="13"/>
  <c r="DW14" i="13"/>
  <c r="DV14" i="13"/>
  <c r="DQ14" i="13"/>
  <c r="DP14" i="13"/>
  <c r="DK14" i="13"/>
  <c r="DJ14" i="13"/>
  <c r="DE14" i="13"/>
  <c r="DD14" i="13"/>
  <c r="CY14" i="13"/>
  <c r="CX14" i="13"/>
  <c r="CK14" i="13"/>
  <c r="CJ14" i="13"/>
  <c r="CA14" i="13"/>
  <c r="BZ14" i="13"/>
  <c r="BU14" i="13"/>
  <c r="BT14" i="13"/>
  <c r="BO14" i="13"/>
  <c r="BN14" i="13"/>
  <c r="BI14" i="13"/>
  <c r="BH14" i="13"/>
  <c r="BB14" i="13"/>
  <c r="BA14" i="13"/>
  <c r="AX14" i="13"/>
  <c r="X168" i="3" s="1"/>
  <c r="AW14" i="13"/>
  <c r="X164" i="3" s="1"/>
  <c r="AE14" i="13"/>
  <c r="AD14" i="13"/>
  <c r="AC14" i="13"/>
  <c r="AB14" i="13"/>
  <c r="J14" i="13"/>
  <c r="G14" i="13"/>
  <c r="D247" i="3" s="1"/>
  <c r="E14" i="13"/>
  <c r="D239" i="3" s="1"/>
  <c r="D14" i="13"/>
  <c r="D235" i="3" s="1"/>
  <c r="MZ13" i="13"/>
  <c r="MY13" i="13"/>
  <c r="MB13" i="13"/>
  <c r="LZ13" i="13"/>
  <c r="KG13" i="13"/>
  <c r="KF13" i="13"/>
  <c r="JU13" i="13"/>
  <c r="JT13" i="13"/>
  <c r="JK13" i="13"/>
  <c r="JJ13" i="13"/>
  <c r="JB13" i="13"/>
  <c r="JA13" i="13"/>
  <c r="IS13" i="13"/>
  <c r="IR13" i="13"/>
  <c r="HV13" i="13"/>
  <c r="HU13" i="13"/>
  <c r="HM13" i="13"/>
  <c r="HL13" i="13"/>
  <c r="HB13" i="13"/>
  <c r="HA13" i="13"/>
  <c r="GS13" i="13"/>
  <c r="GR13" i="13"/>
  <c r="GI13" i="13"/>
  <c r="GH13" i="13"/>
  <c r="FZ13" i="13"/>
  <c r="FY13" i="13"/>
  <c r="FO13" i="13"/>
  <c r="FN13" i="13"/>
  <c r="DQ13" i="13"/>
  <c r="DP13" i="13"/>
  <c r="DK13" i="13"/>
  <c r="DJ13" i="13"/>
  <c r="DE13" i="13"/>
  <c r="DD13" i="13"/>
  <c r="CY13" i="13"/>
  <c r="CX13" i="13"/>
  <c r="CK13" i="13"/>
  <c r="CJ13" i="13"/>
  <c r="CA13" i="13"/>
  <c r="BZ13" i="13"/>
  <c r="BU13" i="13"/>
  <c r="BT13" i="13"/>
  <c r="BO13" i="13"/>
  <c r="BN13" i="13"/>
  <c r="BI13" i="13"/>
  <c r="BH13" i="13"/>
  <c r="BB13" i="13"/>
  <c r="BA13" i="13"/>
  <c r="AX13" i="13"/>
  <c r="AW13" i="13"/>
  <c r="AE13" i="13"/>
  <c r="AD13" i="13"/>
  <c r="AC13" i="13"/>
  <c r="AB13" i="13"/>
  <c r="J13" i="13"/>
  <c r="G13" i="13"/>
  <c r="E13" i="13"/>
  <c r="D13" i="13"/>
  <c r="MZ12" i="13"/>
  <c r="AL30" i="9" s="1"/>
  <c r="MY12" i="13"/>
  <c r="AL25" i="9" s="1"/>
  <c r="MB12" i="13"/>
  <c r="AL55" i="9" s="1"/>
  <c r="LZ12" i="13"/>
  <c r="AL49" i="9" s="1"/>
  <c r="KG12" i="13"/>
  <c r="AE145" i="3" s="1"/>
  <c r="KF12" i="13"/>
  <c r="AD145" i="3" s="1"/>
  <c r="JU12" i="13"/>
  <c r="AE150" i="3" s="1"/>
  <c r="JT12" i="13"/>
  <c r="AD150" i="3" s="1"/>
  <c r="JK12" i="13"/>
  <c r="AE139" i="3" s="1"/>
  <c r="JJ12" i="13"/>
  <c r="AD139" i="3" s="1"/>
  <c r="JB12" i="13"/>
  <c r="AE142" i="3" s="1"/>
  <c r="JA12" i="13"/>
  <c r="AD142" i="3" s="1"/>
  <c r="IS12" i="13"/>
  <c r="AE149" i="3" s="1"/>
  <c r="IR12" i="13"/>
  <c r="AD149" i="3" s="1"/>
  <c r="HV12" i="13"/>
  <c r="AE143" i="3" s="1"/>
  <c r="HU12" i="13"/>
  <c r="AD143" i="3" s="1"/>
  <c r="HM12" i="13"/>
  <c r="AE144" i="3" s="1"/>
  <c r="HL12" i="13"/>
  <c r="AD144" i="3" s="1"/>
  <c r="HB12" i="13"/>
  <c r="AE141" i="3" s="1"/>
  <c r="HA12" i="13"/>
  <c r="AD141" i="3" s="1"/>
  <c r="GS12" i="13"/>
  <c r="AE140" i="3" s="1"/>
  <c r="GR12" i="13"/>
  <c r="AD140" i="3" s="1"/>
  <c r="GI12" i="13"/>
  <c r="AE148" i="3" s="1"/>
  <c r="GH12" i="13"/>
  <c r="AD148" i="3" s="1"/>
  <c r="FZ12" i="13"/>
  <c r="AE147" i="3" s="1"/>
  <c r="FY12" i="13"/>
  <c r="AD147" i="3" s="1"/>
  <c r="FO12" i="13"/>
  <c r="AE146" i="3" s="1"/>
  <c r="FN12" i="13"/>
  <c r="AD146" i="3" s="1"/>
  <c r="DQ12" i="13"/>
  <c r="AK91" i="3" s="1"/>
  <c r="DP12" i="13"/>
  <c r="AJ91" i="3" s="1"/>
  <c r="DK12" i="13"/>
  <c r="AK93" i="3" s="1"/>
  <c r="DJ12" i="13"/>
  <c r="AJ93" i="3" s="1"/>
  <c r="DE12" i="13"/>
  <c r="AK92" i="3" s="1"/>
  <c r="DD12" i="13"/>
  <c r="AJ92" i="3" s="1"/>
  <c r="CY12" i="13"/>
  <c r="AK90" i="3" s="1"/>
  <c r="CX12" i="13"/>
  <c r="AJ90" i="3" s="1"/>
  <c r="CK12" i="13"/>
  <c r="T53" i="3" s="1"/>
  <c r="CJ12" i="13"/>
  <c r="S53" i="3" s="1"/>
  <c r="CA12" i="13"/>
  <c r="T50" i="3" s="1"/>
  <c r="BZ12" i="13"/>
  <c r="S50" i="3" s="1"/>
  <c r="BU12" i="13"/>
  <c r="T52" i="3" s="1"/>
  <c r="BT12" i="13"/>
  <c r="S52" i="3" s="1"/>
  <c r="BO12" i="13"/>
  <c r="T51" i="3" s="1"/>
  <c r="BN12" i="13"/>
  <c r="S51" i="3" s="1"/>
  <c r="BI12" i="13"/>
  <c r="T49" i="3" s="1"/>
  <c r="BH12" i="13"/>
  <c r="S49" i="3" s="1"/>
  <c r="BB12" i="13"/>
  <c r="T48" i="3" s="1"/>
  <c r="BA12" i="13"/>
  <c r="S48" i="3" s="1"/>
  <c r="AX12" i="13"/>
  <c r="T47" i="3" s="1"/>
  <c r="AW12" i="13"/>
  <c r="X163" i="3" s="1"/>
  <c r="AE12" i="13"/>
  <c r="AD12" i="13"/>
  <c r="AC12" i="13"/>
  <c r="AB12" i="13"/>
  <c r="J12" i="13"/>
  <c r="G12" i="13"/>
  <c r="D246" i="3" s="1"/>
  <c r="E12" i="13"/>
  <c r="D238" i="3" s="1"/>
  <c r="D12" i="13"/>
  <c r="D234" i="3" s="1"/>
  <c r="MB11" i="13"/>
  <c r="AL54" i="9" s="1"/>
  <c r="LZ11" i="13"/>
  <c r="AL48" i="9" s="1"/>
  <c r="LI11" i="13"/>
  <c r="LH11" i="13"/>
  <c r="LD11" i="13"/>
  <c r="LC11" i="13"/>
  <c r="KY11" i="13"/>
  <c r="KX11" i="13"/>
  <c r="KT11" i="13"/>
  <c r="KS11" i="13"/>
  <c r="KO11" i="13"/>
  <c r="KN11" i="13"/>
  <c r="KG11" i="13"/>
  <c r="KF11" i="13"/>
  <c r="JU11" i="13"/>
  <c r="JT11" i="13"/>
  <c r="JK11" i="13"/>
  <c r="JJ11" i="13"/>
  <c r="JB11" i="13"/>
  <c r="JA11" i="13"/>
  <c r="IS11" i="13"/>
  <c r="IR11" i="13"/>
  <c r="IM11" i="13"/>
  <c r="IL11" i="13"/>
  <c r="IE11" i="13"/>
  <c r="ID11" i="13"/>
  <c r="HV11" i="13"/>
  <c r="HU11" i="13"/>
  <c r="HM11" i="13"/>
  <c r="HL11" i="13"/>
  <c r="HB11" i="13"/>
  <c r="HA11" i="13"/>
  <c r="GS11" i="13"/>
  <c r="GR11" i="13"/>
  <c r="GI11" i="13"/>
  <c r="GH11" i="13"/>
  <c r="FZ11" i="13"/>
  <c r="FY11" i="13"/>
  <c r="FO11" i="13"/>
  <c r="FN11" i="13"/>
  <c r="FG11" i="13"/>
  <c r="FF11" i="13"/>
  <c r="FA11" i="13"/>
  <c r="EZ11" i="13"/>
  <c r="EU11" i="13"/>
  <c r="ET11" i="13"/>
  <c r="EO11" i="13"/>
  <c r="EN11" i="13"/>
  <c r="EC11" i="13"/>
  <c r="EB11" i="13"/>
  <c r="DW11" i="13"/>
  <c r="DV11" i="13"/>
  <c r="DQ11" i="13"/>
  <c r="DP11" i="13"/>
  <c r="DK11" i="13"/>
  <c r="DJ11" i="13"/>
  <c r="DE11" i="13"/>
  <c r="DD11" i="13"/>
  <c r="CY11" i="13"/>
  <c r="CX11" i="13"/>
  <c r="CK11" i="13"/>
  <c r="CJ11" i="13"/>
  <c r="CA11" i="13"/>
  <c r="BZ11" i="13"/>
  <c r="BU11" i="13"/>
  <c r="BT11" i="13"/>
  <c r="BO11" i="13"/>
  <c r="BN11" i="13"/>
  <c r="BI11" i="13"/>
  <c r="BH11" i="13"/>
  <c r="BB11" i="13"/>
  <c r="BA11" i="13"/>
  <c r="AX11" i="13"/>
  <c r="AW11" i="13"/>
  <c r="AE11" i="13"/>
  <c r="H248" i="3" s="1"/>
  <c r="AD11" i="13"/>
  <c r="H247" i="3" s="1"/>
  <c r="AC11" i="13"/>
  <c r="H246" i="3" s="1"/>
  <c r="AB11" i="13"/>
  <c r="H245" i="3" s="1"/>
  <c r="J11" i="13"/>
  <c r="H242" i="3" s="1"/>
  <c r="E11" i="13"/>
  <c r="D11" i="13"/>
  <c r="OF10" i="13"/>
  <c r="OE10" i="13"/>
  <c r="F10" i="13"/>
  <c r="OF9" i="13"/>
  <c r="OE9" i="13"/>
  <c r="F9" i="13"/>
  <c r="OF8" i="13"/>
  <c r="OE8" i="13"/>
  <c r="F8" i="13"/>
  <c r="OF7" i="13"/>
  <c r="OE7" i="13"/>
  <c r="F7" i="13"/>
  <c r="OF6" i="13"/>
  <c r="OE6" i="13"/>
  <c r="F6" i="13"/>
  <c r="OF5" i="13"/>
  <c r="OE5" i="13"/>
  <c r="F5" i="13"/>
  <c r="OF4" i="13"/>
  <c r="OE4" i="13"/>
  <c r="F4" i="13"/>
  <c r="OF3" i="13"/>
  <c r="OE3" i="13"/>
  <c r="F3" i="13"/>
  <c r="OF2" i="13"/>
  <c r="OE2" i="13"/>
  <c r="F2" i="13"/>
  <c r="OB15" i="12"/>
  <c r="OA15" i="12"/>
  <c r="NZ15" i="12"/>
  <c r="NY15" i="12"/>
  <c r="NX15" i="12"/>
  <c r="NW15" i="12"/>
  <c r="NV15" i="12"/>
  <c r="NT15" i="12"/>
  <c r="NS15" i="12"/>
  <c r="NR15" i="12"/>
  <c r="NQ15" i="12"/>
  <c r="NP15" i="12"/>
  <c r="NO15" i="12"/>
  <c r="NN15" i="12"/>
  <c r="NM15" i="12"/>
  <c r="NL15" i="12"/>
  <c r="NI15" i="12"/>
  <c r="NH15" i="12"/>
  <c r="NG15" i="12"/>
  <c r="NF15" i="12"/>
  <c r="ND15" i="12"/>
  <c r="NC15" i="12"/>
  <c r="NB15" i="12"/>
  <c r="NA15" i="12"/>
  <c r="MZ15" i="12"/>
  <c r="MY15" i="12"/>
  <c r="MX15" i="12"/>
  <c r="MW15" i="12"/>
  <c r="MV15" i="12"/>
  <c r="MU15" i="12"/>
  <c r="MT15" i="12"/>
  <c r="MS15" i="12"/>
  <c r="MR15" i="12"/>
  <c r="MQ15" i="12"/>
  <c r="MP15" i="12"/>
  <c r="MO15" i="12"/>
  <c r="MN15" i="12"/>
  <c r="MM15" i="12"/>
  <c r="ML15" i="12"/>
  <c r="MK15" i="12"/>
  <c r="MJ15" i="12"/>
  <c r="MI15" i="12"/>
  <c r="MH15" i="12"/>
  <c r="MG15" i="12"/>
  <c r="MF15" i="12"/>
  <c r="ME15" i="12"/>
  <c r="MB15" i="12"/>
  <c r="MA15" i="12"/>
  <c r="LZ15" i="12"/>
  <c r="LY15" i="12"/>
  <c r="LX15" i="12"/>
  <c r="LW15" i="12"/>
  <c r="LV15" i="12"/>
  <c r="LU15" i="12"/>
  <c r="LT15" i="12"/>
  <c r="LS15" i="12"/>
  <c r="LR15" i="12"/>
  <c r="LQ15" i="12"/>
  <c r="LP15" i="12"/>
  <c r="LM15" i="12"/>
  <c r="LL15" i="12"/>
  <c r="LI15" i="12"/>
  <c r="LH15" i="12"/>
  <c r="LG15" i="12"/>
  <c r="LE15" i="12"/>
  <c r="LD15" i="12"/>
  <c r="LC15" i="12"/>
  <c r="LB15" i="12"/>
  <c r="KZ15" i="12"/>
  <c r="KY15" i="12"/>
  <c r="KX15" i="12"/>
  <c r="KW15" i="12"/>
  <c r="KU15" i="12"/>
  <c r="KT15" i="12"/>
  <c r="KS15" i="12"/>
  <c r="KR15" i="12"/>
  <c r="KP15" i="12"/>
  <c r="KO15" i="12"/>
  <c r="KN15" i="12"/>
  <c r="KM15" i="12"/>
  <c r="KK15" i="12"/>
  <c r="KJ15" i="12"/>
  <c r="KI15" i="12"/>
  <c r="KG15" i="12"/>
  <c r="KF15" i="12"/>
  <c r="KE15" i="12"/>
  <c r="KC15" i="12"/>
  <c r="KB15" i="12"/>
  <c r="KA15" i="12"/>
  <c r="JZ15" i="12"/>
  <c r="JY15" i="12"/>
  <c r="JX15" i="12"/>
  <c r="JW15" i="12"/>
  <c r="JU15" i="12"/>
  <c r="JT15" i="12"/>
  <c r="JS15" i="12"/>
  <c r="JQ15" i="12"/>
  <c r="JP15" i="12"/>
  <c r="JO15" i="12"/>
  <c r="JN15" i="12"/>
  <c r="JM15" i="12"/>
  <c r="JK15" i="12"/>
  <c r="JJ15" i="12"/>
  <c r="JI15" i="12"/>
  <c r="JG15" i="12"/>
  <c r="JF15" i="12"/>
  <c r="JE15" i="12"/>
  <c r="JD15" i="12"/>
  <c r="JB15" i="12"/>
  <c r="JA15" i="12"/>
  <c r="IZ15" i="12"/>
  <c r="IX15" i="12"/>
  <c r="IW15" i="12"/>
  <c r="IV15" i="12"/>
  <c r="IU15" i="12"/>
  <c r="IS15" i="12"/>
  <c r="IR15" i="12"/>
  <c r="IQ15" i="12"/>
  <c r="IO15" i="12"/>
  <c r="IM15" i="12"/>
  <c r="IL15" i="12"/>
  <c r="IK15" i="12"/>
  <c r="II15" i="12"/>
  <c r="IH15" i="12"/>
  <c r="IG15" i="12"/>
  <c r="IE15" i="12"/>
  <c r="ID15" i="12"/>
  <c r="IC15" i="12"/>
  <c r="IA15" i="12"/>
  <c r="HZ15" i="12"/>
  <c r="HY15" i="12"/>
  <c r="HX15" i="12"/>
  <c r="HV15" i="12"/>
  <c r="HU15" i="12"/>
  <c r="HT15" i="12"/>
  <c r="HR15" i="12"/>
  <c r="HQ15" i="12"/>
  <c r="HP15" i="12"/>
  <c r="HO15" i="12"/>
  <c r="HM15" i="12"/>
  <c r="HL15" i="12"/>
  <c r="HK15" i="12"/>
  <c r="HI15" i="12"/>
  <c r="HH15" i="12"/>
  <c r="HG15" i="12"/>
  <c r="HF15" i="12"/>
  <c r="HE15" i="12"/>
  <c r="HD15" i="12"/>
  <c r="HB15" i="12"/>
  <c r="HA15" i="12"/>
  <c r="GZ15" i="12"/>
  <c r="GX15" i="12"/>
  <c r="GW15" i="12"/>
  <c r="GV15" i="12"/>
  <c r="GU15" i="12"/>
  <c r="GS15" i="12"/>
  <c r="GR15" i="12"/>
  <c r="GQ15" i="12"/>
  <c r="GO15" i="12"/>
  <c r="GN15" i="12"/>
  <c r="GM15" i="12"/>
  <c r="GL15" i="12"/>
  <c r="GK15" i="12"/>
  <c r="GI15" i="12"/>
  <c r="GH15" i="12"/>
  <c r="GG15" i="12"/>
  <c r="GE15" i="12"/>
  <c r="GD15" i="12"/>
  <c r="GC15" i="12"/>
  <c r="GB15" i="12"/>
  <c r="FZ15" i="12"/>
  <c r="FY15" i="12"/>
  <c r="FX15" i="12"/>
  <c r="FV15" i="12"/>
  <c r="FU15" i="12"/>
  <c r="FT15" i="12"/>
  <c r="FS15" i="12"/>
  <c r="FR15" i="12"/>
  <c r="FQ15" i="12"/>
  <c r="FO15" i="12"/>
  <c r="FN15" i="12"/>
  <c r="FM15" i="12"/>
  <c r="FK15" i="12"/>
  <c r="FI15" i="12"/>
  <c r="FH15" i="12"/>
  <c r="FG15" i="12"/>
  <c r="FF15" i="12"/>
  <c r="FE15" i="12"/>
  <c r="FC15" i="12"/>
  <c r="FB15" i="12"/>
  <c r="FA15" i="12"/>
  <c r="EZ15" i="12"/>
  <c r="EY15" i="12"/>
  <c r="EW15" i="12"/>
  <c r="EV15" i="12"/>
  <c r="EU15" i="12"/>
  <c r="ET15" i="12"/>
  <c r="ES15" i="12"/>
  <c r="EQ15" i="12"/>
  <c r="EP15" i="12"/>
  <c r="EO15" i="12"/>
  <c r="EN15" i="12"/>
  <c r="EM15" i="12"/>
  <c r="EE15" i="12"/>
  <c r="ED15" i="12"/>
  <c r="EC15" i="12"/>
  <c r="EB15" i="12"/>
  <c r="EA15" i="12"/>
  <c r="DY15" i="12"/>
  <c r="DX15" i="12"/>
  <c r="DW15" i="12"/>
  <c r="DV15" i="12"/>
  <c r="DU15" i="12"/>
  <c r="DS15" i="12"/>
  <c r="DR15" i="12"/>
  <c r="DQ15" i="12"/>
  <c r="DP15" i="12"/>
  <c r="DO15" i="12"/>
  <c r="DM15" i="12"/>
  <c r="DL15" i="12"/>
  <c r="DK15" i="12"/>
  <c r="DJ15" i="12"/>
  <c r="DI15" i="12"/>
  <c r="DG15" i="12"/>
  <c r="DF15" i="12"/>
  <c r="DE15" i="12"/>
  <c r="DD15" i="12"/>
  <c r="DC15" i="12"/>
  <c r="DA15" i="12"/>
  <c r="CZ15" i="12"/>
  <c r="CY15" i="12"/>
  <c r="CX15" i="12"/>
  <c r="CW15" i="12"/>
  <c r="CU15" i="12"/>
  <c r="CS15" i="12"/>
  <c r="CR15" i="12"/>
  <c r="CQ15" i="12"/>
  <c r="CP15" i="12"/>
  <c r="CO15" i="12"/>
  <c r="CN15" i="12"/>
  <c r="CM15" i="12"/>
  <c r="CL15" i="12"/>
  <c r="CK15" i="12"/>
  <c r="CJ15" i="12"/>
  <c r="CI15" i="12"/>
  <c r="CG15" i="12"/>
  <c r="CF15" i="12"/>
  <c r="CE15" i="12"/>
  <c r="CD15" i="12"/>
  <c r="CC15" i="12"/>
  <c r="CB15" i="12"/>
  <c r="CA15" i="12"/>
  <c r="BZ15" i="12"/>
  <c r="BY15" i="12"/>
  <c r="BW15" i="12"/>
  <c r="BV15" i="12"/>
  <c r="BU15" i="12"/>
  <c r="BT15" i="12"/>
  <c r="BS15" i="12"/>
  <c r="BQ15" i="12"/>
  <c r="BP15" i="12"/>
  <c r="BO15" i="12"/>
  <c r="BN15" i="12"/>
  <c r="BM15" i="12"/>
  <c r="BK15" i="12"/>
  <c r="BJ15" i="12"/>
  <c r="BI15" i="12"/>
  <c r="BH15" i="12"/>
  <c r="BG15" i="12"/>
  <c r="BE15" i="12"/>
  <c r="BD15" i="12"/>
  <c r="BC15" i="12"/>
  <c r="BB15" i="12"/>
  <c r="BA15" i="12"/>
  <c r="AZ15" i="12"/>
  <c r="AX15" i="12"/>
  <c r="AW15" i="12"/>
  <c r="AV15" i="12"/>
  <c r="AJ15" i="12"/>
  <c r="AH15" i="12"/>
  <c r="AE15" i="12"/>
  <c r="AD15" i="12"/>
  <c r="AC15" i="12"/>
  <c r="AB15" i="12"/>
  <c r="J15" i="12"/>
  <c r="I15" i="12"/>
  <c r="H15" i="12"/>
  <c r="G15" i="12"/>
  <c r="E15" i="12"/>
  <c r="D15" i="12"/>
  <c r="B15" i="12"/>
  <c r="CA14" i="12"/>
  <c r="CA16" i="12" s="1"/>
  <c r="BU14" i="12"/>
  <c r="BO14" i="12"/>
  <c r="BI14" i="12"/>
  <c r="BB14" i="12"/>
  <c r="G14" i="12"/>
  <c r="NW12" i="12"/>
  <c r="NI12" i="12"/>
  <c r="NG12" i="12"/>
  <c r="NF12" i="12"/>
  <c r="ND12" i="12"/>
  <c r="NC12" i="12"/>
  <c r="NB12" i="12"/>
  <c r="NA12" i="12"/>
  <c r="MA12" i="12"/>
  <c r="LL12" i="12"/>
  <c r="LG12" i="12"/>
  <c r="LB12" i="12"/>
  <c r="KW12" i="12"/>
  <c r="KR12" i="12"/>
  <c r="KM12" i="12"/>
  <c r="KK12" i="12"/>
  <c r="KE12" i="12"/>
  <c r="KC12" i="12"/>
  <c r="JS12" i="12"/>
  <c r="JQ12" i="12"/>
  <c r="JI12" i="12"/>
  <c r="IZ12" i="12"/>
  <c r="IQ12" i="12"/>
  <c r="IK12" i="12"/>
  <c r="IC12" i="12"/>
  <c r="HT12" i="12"/>
  <c r="HK12" i="12"/>
  <c r="GZ12" i="12"/>
  <c r="GQ12" i="12"/>
  <c r="GG12" i="12"/>
  <c r="FX12" i="12"/>
  <c r="FV12" i="12"/>
  <c r="FM12" i="12"/>
  <c r="FK12" i="12"/>
  <c r="FE12" i="12"/>
  <c r="EY12" i="12"/>
  <c r="ES12" i="12"/>
  <c r="EM12" i="12"/>
  <c r="EA12" i="12"/>
  <c r="DU12" i="12"/>
  <c r="DO12" i="12"/>
  <c r="DI12" i="12"/>
  <c r="DC12" i="12"/>
  <c r="CW12" i="12"/>
  <c r="CU12" i="12"/>
  <c r="CI12" i="12"/>
  <c r="BY12" i="12"/>
  <c r="BS12" i="12"/>
  <c r="BM12" i="12"/>
  <c r="BG12" i="12"/>
  <c r="BE12" i="12"/>
  <c r="AZ12" i="12"/>
  <c r="AV12" i="12"/>
  <c r="AU12" i="12"/>
  <c r="AT12" i="12"/>
  <c r="AS12" i="12"/>
  <c r="AR12" i="12"/>
  <c r="AQ12" i="12"/>
  <c r="AP12" i="12"/>
  <c r="AO12" i="12"/>
  <c r="AN12" i="12"/>
  <c r="AM12" i="12"/>
  <c r="AL12" i="12"/>
  <c r="AJ12" i="12"/>
  <c r="AH12" i="12"/>
  <c r="Z12" i="12"/>
  <c r="Y12" i="12"/>
  <c r="X12" i="12"/>
  <c r="W12" i="12"/>
  <c r="V12" i="12"/>
  <c r="U12" i="12"/>
  <c r="T12" i="12"/>
  <c r="S12" i="12"/>
  <c r="R12" i="12"/>
  <c r="Q12" i="12"/>
  <c r="P12" i="12"/>
  <c r="O12" i="12"/>
  <c r="N12" i="12"/>
  <c r="M12" i="12"/>
  <c r="J12" i="12"/>
  <c r="I12" i="12"/>
  <c r="H12" i="12"/>
  <c r="NW11" i="12"/>
  <c r="V6" i="7" s="1"/>
  <c r="NT11" i="12"/>
  <c r="NS11" i="12"/>
  <c r="X76" i="9" s="1"/>
  <c r="NR11" i="12"/>
  <c r="X75" i="9" s="1"/>
  <c r="NQ11" i="12"/>
  <c r="X74" i="9" s="1"/>
  <c r="NP11" i="12"/>
  <c r="X73" i="9" s="1"/>
  <c r="NO11" i="12"/>
  <c r="X72" i="9" s="1"/>
  <c r="NN11" i="12"/>
  <c r="X71" i="9" s="1"/>
  <c r="NM11" i="12"/>
  <c r="X70" i="9" s="1"/>
  <c r="NL11" i="12"/>
  <c r="X69" i="9" s="1"/>
  <c r="NI11" i="12"/>
  <c r="X65" i="9" s="1"/>
  <c r="NG11" i="12"/>
  <c r="X64" i="9" s="1"/>
  <c r="NF11" i="12"/>
  <c r="MX11" i="12"/>
  <c r="MW11" i="12"/>
  <c r="MV11" i="12"/>
  <c r="MU11" i="12"/>
  <c r="X21" i="9" s="1"/>
  <c r="MT11" i="12"/>
  <c r="MS11" i="12"/>
  <c r="X17" i="9" s="1"/>
  <c r="MR11" i="12"/>
  <c r="X16" i="9" s="1"/>
  <c r="MQ11" i="12"/>
  <c r="X15" i="9" s="1"/>
  <c r="MP11" i="12"/>
  <c r="MP13" i="12" s="1"/>
  <c r="Y14" i="9" s="1"/>
  <c r="MO11" i="12"/>
  <c r="X13" i="9" s="1"/>
  <c r="MN11" i="12"/>
  <c r="X12" i="9" s="1"/>
  <c r="MM11" i="12"/>
  <c r="ML11" i="12"/>
  <c r="MK11" i="12"/>
  <c r="MJ11" i="12"/>
  <c r="MI11" i="12"/>
  <c r="X7" i="9" s="1"/>
  <c r="MH11" i="12"/>
  <c r="X6" i="9" s="1"/>
  <c r="MG11" i="12"/>
  <c r="X20" i="9" s="1"/>
  <c r="MF11" i="12"/>
  <c r="X5" i="9" s="1"/>
  <c r="ME11" i="12"/>
  <c r="MA11" i="12"/>
  <c r="X52" i="9" s="1"/>
  <c r="LY11" i="12"/>
  <c r="LX11" i="12"/>
  <c r="LW11" i="12"/>
  <c r="X43" i="9" s="1"/>
  <c r="LV11" i="12"/>
  <c r="X42" i="9" s="1"/>
  <c r="LU11" i="12"/>
  <c r="X41" i="9" s="1"/>
  <c r="LT11" i="12"/>
  <c r="X40" i="9" s="1"/>
  <c r="LS11" i="12"/>
  <c r="X39" i="9" s="1"/>
  <c r="LR11" i="12"/>
  <c r="LR13" i="12" s="1"/>
  <c r="Y38" i="9" s="1"/>
  <c r="LQ11" i="12"/>
  <c r="LP11" i="12"/>
  <c r="LL11" i="12"/>
  <c r="LG11" i="12"/>
  <c r="LB11" i="12"/>
  <c r="KW11" i="12"/>
  <c r="KR11" i="12"/>
  <c r="KM11" i="12"/>
  <c r="KK11" i="12"/>
  <c r="KI11" i="12"/>
  <c r="KE11" i="12"/>
  <c r="KC11" i="12"/>
  <c r="KA11" i="12"/>
  <c r="JZ11" i="12"/>
  <c r="JY11" i="12"/>
  <c r="JX11" i="12"/>
  <c r="JW11" i="12"/>
  <c r="JS11" i="12"/>
  <c r="JQ11" i="12"/>
  <c r="JO11" i="12"/>
  <c r="JN11" i="12"/>
  <c r="JM11" i="12"/>
  <c r="JI11" i="12"/>
  <c r="JG11" i="12"/>
  <c r="JF11" i="12"/>
  <c r="JE11" i="12"/>
  <c r="JD11" i="12"/>
  <c r="IZ11" i="12"/>
  <c r="IX11" i="12"/>
  <c r="IW11" i="12"/>
  <c r="IV11" i="12"/>
  <c r="IU11" i="12"/>
  <c r="IQ11" i="12"/>
  <c r="IO11" i="12"/>
  <c r="IK11" i="12"/>
  <c r="II11" i="12"/>
  <c r="IH11" i="12"/>
  <c r="IG11" i="12"/>
  <c r="IC11" i="12"/>
  <c r="IA11" i="12"/>
  <c r="HZ11" i="12"/>
  <c r="HY11" i="12"/>
  <c r="HX11" i="12"/>
  <c r="HT11" i="12"/>
  <c r="HR11" i="12"/>
  <c r="HQ11" i="12"/>
  <c r="HP11" i="12"/>
  <c r="HO11" i="12"/>
  <c r="HK11" i="12"/>
  <c r="HH11" i="12"/>
  <c r="HG11" i="12"/>
  <c r="HF11" i="12"/>
  <c r="HE11" i="12"/>
  <c r="HD11" i="12"/>
  <c r="GZ11" i="12"/>
  <c r="GX11" i="12"/>
  <c r="GW11" i="12"/>
  <c r="GV11" i="12"/>
  <c r="GU11" i="12"/>
  <c r="GQ11" i="12"/>
  <c r="GO11" i="12"/>
  <c r="GN11" i="12"/>
  <c r="GM11" i="12"/>
  <c r="GL11" i="12"/>
  <c r="GK11" i="12"/>
  <c r="GG11" i="12"/>
  <c r="GE11" i="12"/>
  <c r="GD11" i="12"/>
  <c r="GC11" i="12"/>
  <c r="GB11" i="12"/>
  <c r="FX11" i="12"/>
  <c r="FV11" i="12"/>
  <c r="FU11" i="12"/>
  <c r="FT11" i="12"/>
  <c r="FS11" i="12"/>
  <c r="FR11" i="12"/>
  <c r="FQ11" i="12"/>
  <c r="FM11" i="12"/>
  <c r="FK11" i="12"/>
  <c r="FE11" i="12"/>
  <c r="EY11" i="12"/>
  <c r="ES11" i="12"/>
  <c r="EM11" i="12"/>
  <c r="EA11" i="12"/>
  <c r="DU11" i="12"/>
  <c r="DO11" i="12"/>
  <c r="DI11" i="12"/>
  <c r="DC11" i="12"/>
  <c r="CW11" i="12"/>
  <c r="CU11" i="12"/>
  <c r="CI11" i="12"/>
  <c r="BY11" i="12"/>
  <c r="BS11" i="12"/>
  <c r="BM11" i="12"/>
  <c r="BG11" i="12"/>
  <c r="BE11" i="12"/>
  <c r="AZ11" i="12"/>
  <c r="AV11" i="12"/>
  <c r="AU11" i="12"/>
  <c r="AT11" i="12"/>
  <c r="AS11" i="12"/>
  <c r="AR11" i="12"/>
  <c r="AQ11" i="12"/>
  <c r="AP11" i="12"/>
  <c r="AO11" i="12"/>
  <c r="AN11" i="12"/>
  <c r="AM11" i="12"/>
  <c r="AL11" i="12"/>
  <c r="AJ11" i="12"/>
  <c r="AH11" i="12"/>
  <c r="Z11" i="12"/>
  <c r="Y11" i="12"/>
  <c r="X11" i="12"/>
  <c r="W11" i="12"/>
  <c r="V11" i="12"/>
  <c r="U11" i="12"/>
  <c r="T11" i="12"/>
  <c r="S11" i="12"/>
  <c r="R11" i="12"/>
  <c r="Q11" i="12"/>
  <c r="D185" i="3" s="1"/>
  <c r="P11" i="12"/>
  <c r="D184" i="3" s="1"/>
  <c r="O11" i="12"/>
  <c r="N11" i="12"/>
  <c r="M11" i="12"/>
  <c r="J11" i="12"/>
  <c r="H172" i="3" s="1"/>
  <c r="I11" i="12"/>
  <c r="H169" i="3" s="1"/>
  <c r="H11" i="12"/>
  <c r="MZ10" i="12"/>
  <c r="X32" i="9" s="1"/>
  <c r="MY10" i="12"/>
  <c r="X27" i="9" s="1"/>
  <c r="MB10" i="12"/>
  <c r="LZ10" i="12"/>
  <c r="LI10" i="12"/>
  <c r="LH10" i="12"/>
  <c r="LD10" i="12"/>
  <c r="LC10" i="12"/>
  <c r="KY10" i="12"/>
  <c r="KX10" i="12"/>
  <c r="KT10" i="12"/>
  <c r="KS10" i="12"/>
  <c r="KO10" i="12"/>
  <c r="KN10" i="12"/>
  <c r="KG10" i="12"/>
  <c r="KF10" i="12"/>
  <c r="JU10" i="12"/>
  <c r="JT10" i="12"/>
  <c r="JK10" i="12"/>
  <c r="JJ10" i="12"/>
  <c r="JB10" i="12"/>
  <c r="JA10" i="12"/>
  <c r="IS10" i="12"/>
  <c r="IR10" i="12"/>
  <c r="IM10" i="12"/>
  <c r="IL10" i="12"/>
  <c r="IE10" i="12"/>
  <c r="ID10" i="12"/>
  <c r="HV10" i="12"/>
  <c r="HU10" i="12"/>
  <c r="HM10" i="12"/>
  <c r="HL10" i="12"/>
  <c r="HB10" i="12"/>
  <c r="HA10" i="12"/>
  <c r="GS10" i="12"/>
  <c r="GR10" i="12"/>
  <c r="GI10" i="12"/>
  <c r="GH10" i="12"/>
  <c r="FZ10" i="12"/>
  <c r="FY10" i="12"/>
  <c r="FO10" i="12"/>
  <c r="FN10" i="12"/>
  <c r="FG10" i="12"/>
  <c r="FF10" i="12"/>
  <c r="FA10" i="12"/>
  <c r="EZ10" i="12"/>
  <c r="EU10" i="12"/>
  <c r="ET10" i="12"/>
  <c r="EO10" i="12"/>
  <c r="EN10" i="12"/>
  <c r="EC10" i="12"/>
  <c r="EB10" i="12"/>
  <c r="DW10" i="12"/>
  <c r="DV10" i="12"/>
  <c r="DQ10" i="12"/>
  <c r="DP10" i="12"/>
  <c r="DK10" i="12"/>
  <c r="DJ10" i="12"/>
  <c r="DE10" i="12"/>
  <c r="DD10" i="12"/>
  <c r="CY10" i="12"/>
  <c r="CX10" i="12"/>
  <c r="CK10" i="12"/>
  <c r="CJ10" i="12"/>
  <c r="CA10" i="12"/>
  <c r="BZ10" i="12"/>
  <c r="BU10" i="12"/>
  <c r="BT10" i="12"/>
  <c r="BO10" i="12"/>
  <c r="BN10" i="12"/>
  <c r="BI10" i="12"/>
  <c r="BH10" i="12"/>
  <c r="BB10" i="12"/>
  <c r="BA10" i="12"/>
  <c r="AX10" i="12"/>
  <c r="X107" i="3" s="1"/>
  <c r="AW10" i="12"/>
  <c r="X103" i="3" s="1"/>
  <c r="AE10" i="12"/>
  <c r="AD10" i="12"/>
  <c r="AC10" i="12"/>
  <c r="AB10" i="12"/>
  <c r="J10" i="12"/>
  <c r="G10" i="12"/>
  <c r="D180" i="3" s="1"/>
  <c r="E10" i="12"/>
  <c r="D172" i="3" s="1"/>
  <c r="D10" i="12"/>
  <c r="D168" i="3" s="1"/>
  <c r="MZ9" i="12"/>
  <c r="X31" i="9" s="1"/>
  <c r="MY9" i="12"/>
  <c r="X26" i="9" s="1"/>
  <c r="MB9" i="12"/>
  <c r="LZ9" i="12"/>
  <c r="LI9" i="12"/>
  <c r="LH9" i="12"/>
  <c r="LD9" i="12"/>
  <c r="LC9" i="12"/>
  <c r="KY9" i="12"/>
  <c r="KX9" i="12"/>
  <c r="KT9" i="12"/>
  <c r="KS9" i="12"/>
  <c r="KO9" i="12"/>
  <c r="KN9" i="12"/>
  <c r="KG9" i="12"/>
  <c r="KF9" i="12"/>
  <c r="JU9" i="12"/>
  <c r="JT9" i="12"/>
  <c r="JK9" i="12"/>
  <c r="JJ9" i="12"/>
  <c r="JB9" i="12"/>
  <c r="JA9" i="12"/>
  <c r="IS9" i="12"/>
  <c r="IR9" i="12"/>
  <c r="IM9" i="12"/>
  <c r="IL9" i="12"/>
  <c r="IE9" i="12"/>
  <c r="ID9" i="12"/>
  <c r="HV9" i="12"/>
  <c r="HU9" i="12"/>
  <c r="HM9" i="12"/>
  <c r="HL9" i="12"/>
  <c r="HB9" i="12"/>
  <c r="HA9" i="12"/>
  <c r="GS9" i="12"/>
  <c r="GR9" i="12"/>
  <c r="GI9" i="12"/>
  <c r="GH9" i="12"/>
  <c r="FZ9" i="12"/>
  <c r="FY9" i="12"/>
  <c r="FO9" i="12"/>
  <c r="FN9" i="12"/>
  <c r="FG9" i="12"/>
  <c r="FF9" i="12"/>
  <c r="FA9" i="12"/>
  <c r="EZ9" i="12"/>
  <c r="EU9" i="12"/>
  <c r="ET9" i="12"/>
  <c r="EO9" i="12"/>
  <c r="EN9" i="12"/>
  <c r="EC9" i="12"/>
  <c r="EB9" i="12"/>
  <c r="DW9" i="12"/>
  <c r="DV9" i="12"/>
  <c r="DQ9" i="12"/>
  <c r="DP9" i="12"/>
  <c r="DK9" i="12"/>
  <c r="DJ9" i="12"/>
  <c r="DE9" i="12"/>
  <c r="DD9" i="12"/>
  <c r="CY9" i="12"/>
  <c r="CX9" i="12"/>
  <c r="CK9" i="12"/>
  <c r="CJ9" i="12"/>
  <c r="CA9" i="12"/>
  <c r="BZ9" i="12"/>
  <c r="BU9" i="12"/>
  <c r="BT9" i="12"/>
  <c r="BO9" i="12"/>
  <c r="BN9" i="12"/>
  <c r="BI9" i="12"/>
  <c r="BH9" i="12"/>
  <c r="BB9" i="12"/>
  <c r="BA9" i="12"/>
  <c r="AX9" i="12"/>
  <c r="X106" i="3" s="1"/>
  <c r="AW9" i="12"/>
  <c r="X102" i="3" s="1"/>
  <c r="AE9" i="12"/>
  <c r="AD9" i="12"/>
  <c r="AC9" i="12"/>
  <c r="AB9" i="12"/>
  <c r="J9" i="12"/>
  <c r="G9" i="12"/>
  <c r="D179" i="3" s="1"/>
  <c r="E9" i="12"/>
  <c r="D171" i="3" s="1"/>
  <c r="D9" i="12"/>
  <c r="D167" i="3" s="1"/>
  <c r="MZ8" i="12"/>
  <c r="MY8" i="12"/>
  <c r="MB8" i="12"/>
  <c r="LZ8" i="12"/>
  <c r="KG8" i="12"/>
  <c r="KF8" i="12"/>
  <c r="JU8" i="12"/>
  <c r="JT8" i="12"/>
  <c r="JK8" i="12"/>
  <c r="JJ8" i="12"/>
  <c r="JB8" i="12"/>
  <c r="JA8" i="12"/>
  <c r="IS8" i="12"/>
  <c r="IR8" i="12"/>
  <c r="HV8" i="12"/>
  <c r="HU8" i="12"/>
  <c r="HM8" i="12"/>
  <c r="HL8" i="12"/>
  <c r="GS8" i="12"/>
  <c r="GR8" i="12"/>
  <c r="GI8" i="12"/>
  <c r="GH8" i="12"/>
  <c r="FZ8" i="12"/>
  <c r="FY8" i="12"/>
  <c r="FO8" i="12"/>
  <c r="FN8" i="12"/>
  <c r="FG8" i="12"/>
  <c r="FF8" i="12"/>
  <c r="DK8" i="12"/>
  <c r="DJ8" i="12"/>
  <c r="DE8" i="12"/>
  <c r="DD8" i="12"/>
  <c r="CY8" i="12"/>
  <c r="CX8" i="12"/>
  <c r="CK8" i="12"/>
  <c r="CJ8" i="12"/>
  <c r="CA8" i="12"/>
  <c r="BZ8" i="12"/>
  <c r="BB8" i="12"/>
  <c r="BA8" i="12"/>
  <c r="AX8" i="12"/>
  <c r="AW8" i="12"/>
  <c r="AE8" i="12"/>
  <c r="AD8" i="12"/>
  <c r="AC8" i="12"/>
  <c r="AB8" i="12"/>
  <c r="J8" i="12"/>
  <c r="G8" i="12"/>
  <c r="E8" i="12"/>
  <c r="D8" i="12"/>
  <c r="MZ7" i="12"/>
  <c r="X30" i="9" s="1"/>
  <c r="MY7" i="12"/>
  <c r="X25" i="9" s="1"/>
  <c r="MB7" i="12"/>
  <c r="X55" i="9" s="1"/>
  <c r="LZ7" i="12"/>
  <c r="X49" i="9" s="1"/>
  <c r="KG7" i="12"/>
  <c r="AE100" i="3" s="1"/>
  <c r="KF7" i="12"/>
  <c r="AD100" i="3" s="1"/>
  <c r="JU7" i="12"/>
  <c r="AE105" i="3" s="1"/>
  <c r="JT7" i="12"/>
  <c r="AD105" i="3" s="1"/>
  <c r="JK7" i="12"/>
  <c r="AE95" i="3" s="1"/>
  <c r="JJ7" i="12"/>
  <c r="AD95" i="3" s="1"/>
  <c r="JB7" i="12"/>
  <c r="AE97" i="3" s="1"/>
  <c r="JA7" i="12"/>
  <c r="AD97" i="3" s="1"/>
  <c r="IS7" i="12"/>
  <c r="AE104" i="3" s="1"/>
  <c r="IR7" i="12"/>
  <c r="AD104" i="3" s="1"/>
  <c r="HV7" i="12"/>
  <c r="AE98" i="3" s="1"/>
  <c r="HU7" i="12"/>
  <c r="AD98" i="3" s="1"/>
  <c r="HM7" i="12"/>
  <c r="AE99" i="3" s="1"/>
  <c r="HL7" i="12"/>
  <c r="AD99" i="3" s="1"/>
  <c r="GS7" i="12"/>
  <c r="AE96" i="3" s="1"/>
  <c r="GR7" i="12"/>
  <c r="AD96" i="3" s="1"/>
  <c r="GI7" i="12"/>
  <c r="AE103" i="3" s="1"/>
  <c r="GH7" i="12"/>
  <c r="AD103" i="3" s="1"/>
  <c r="FZ7" i="12"/>
  <c r="AE102" i="3" s="1"/>
  <c r="FY7" i="12"/>
  <c r="AD102" i="3" s="1"/>
  <c r="FO7" i="12"/>
  <c r="AE101" i="3" s="1"/>
  <c r="FN7" i="12"/>
  <c r="AD101" i="3" s="1"/>
  <c r="FG7" i="12"/>
  <c r="AK62" i="3" s="1"/>
  <c r="FF7" i="12"/>
  <c r="AJ62" i="3" s="1"/>
  <c r="DK7" i="12"/>
  <c r="AK64" i="3" s="1"/>
  <c r="DJ7" i="12"/>
  <c r="AJ64" i="3" s="1"/>
  <c r="DE7" i="12"/>
  <c r="AK63" i="3" s="1"/>
  <c r="DD7" i="12"/>
  <c r="AJ63" i="3" s="1"/>
  <c r="CY7" i="12"/>
  <c r="AK61" i="3" s="1"/>
  <c r="CX7" i="12"/>
  <c r="AJ61" i="3" s="1"/>
  <c r="CK7" i="12"/>
  <c r="T34" i="3" s="1"/>
  <c r="CJ7" i="12"/>
  <c r="S34" i="3" s="1"/>
  <c r="CA7" i="12"/>
  <c r="T31" i="3" s="1"/>
  <c r="BZ7" i="12"/>
  <c r="S31" i="3" s="1"/>
  <c r="BB7" i="12"/>
  <c r="T29" i="3" s="1"/>
  <c r="BA7" i="12"/>
  <c r="S29" i="3" s="1"/>
  <c r="AX7" i="12"/>
  <c r="T28" i="3" s="1"/>
  <c r="AW7" i="12"/>
  <c r="X101" i="3" s="1"/>
  <c r="AE7" i="12"/>
  <c r="AD7" i="12"/>
  <c r="AC7" i="12"/>
  <c r="AB7" i="12"/>
  <c r="J7" i="12"/>
  <c r="G7" i="12"/>
  <c r="D178" i="3" s="1"/>
  <c r="E7" i="12"/>
  <c r="D170" i="3" s="1"/>
  <c r="D7" i="12"/>
  <c r="D166" i="3" s="1"/>
  <c r="MB6" i="12"/>
  <c r="X54" i="9" s="1"/>
  <c r="LZ6" i="12"/>
  <c r="X48" i="9" s="1"/>
  <c r="LI6" i="12"/>
  <c r="LH6" i="12"/>
  <c r="LD6" i="12"/>
  <c r="LC6" i="12"/>
  <c r="KY6" i="12"/>
  <c r="KX6" i="12"/>
  <c r="KT6" i="12"/>
  <c r="KS6" i="12"/>
  <c r="KO6" i="12"/>
  <c r="KN6" i="12"/>
  <c r="KG6" i="12"/>
  <c r="KF6" i="12"/>
  <c r="JU6" i="12"/>
  <c r="JT6" i="12"/>
  <c r="JK6" i="12"/>
  <c r="JJ6" i="12"/>
  <c r="JB6" i="12"/>
  <c r="JA6" i="12"/>
  <c r="IS6" i="12"/>
  <c r="IR6" i="12"/>
  <c r="IM6" i="12"/>
  <c r="IL6" i="12"/>
  <c r="IE6" i="12"/>
  <c r="ID6" i="12"/>
  <c r="HV6" i="12"/>
  <c r="HU6" i="12"/>
  <c r="HM6" i="12"/>
  <c r="HL6" i="12"/>
  <c r="HB6" i="12"/>
  <c r="HA6" i="12"/>
  <c r="GS6" i="12"/>
  <c r="GR6" i="12"/>
  <c r="GI6" i="12"/>
  <c r="GH6" i="12"/>
  <c r="FZ6" i="12"/>
  <c r="FY6" i="12"/>
  <c r="FO6" i="12"/>
  <c r="FN6" i="12"/>
  <c r="FG6" i="12"/>
  <c r="FF6" i="12"/>
  <c r="FA6" i="12"/>
  <c r="EZ6" i="12"/>
  <c r="EU6" i="12"/>
  <c r="ET6" i="12"/>
  <c r="EO6" i="12"/>
  <c r="EN6" i="12"/>
  <c r="EC6" i="12"/>
  <c r="EB6" i="12"/>
  <c r="DW6" i="12"/>
  <c r="DV6" i="12"/>
  <c r="DQ6" i="12"/>
  <c r="DP6" i="12"/>
  <c r="DK6" i="12"/>
  <c r="DJ6" i="12"/>
  <c r="DE6" i="12"/>
  <c r="DD6" i="12"/>
  <c r="CY6" i="12"/>
  <c r="CX6" i="12"/>
  <c r="CK6" i="12"/>
  <c r="CJ6" i="12"/>
  <c r="CA6" i="12"/>
  <c r="BZ6" i="12"/>
  <c r="BU6" i="12"/>
  <c r="BT6" i="12"/>
  <c r="BO6" i="12"/>
  <c r="BN6" i="12"/>
  <c r="BI6" i="12"/>
  <c r="BH6" i="12"/>
  <c r="BB6" i="12"/>
  <c r="BA6" i="12"/>
  <c r="AX6" i="12"/>
  <c r="AW6" i="12"/>
  <c r="AE6" i="12"/>
  <c r="H180" i="3" s="1"/>
  <c r="AD6" i="12"/>
  <c r="H179" i="3" s="1"/>
  <c r="AC6" i="12"/>
  <c r="H178" i="3" s="1"/>
  <c r="AB6" i="12"/>
  <c r="H177" i="3" s="1"/>
  <c r="J6" i="12"/>
  <c r="H174" i="3" s="1"/>
  <c r="E6" i="12"/>
  <c r="D6" i="12"/>
  <c r="OF5" i="12"/>
  <c r="OE5" i="12"/>
  <c r="F5" i="12"/>
  <c r="OF4" i="12"/>
  <c r="OE4" i="12"/>
  <c r="F4" i="12"/>
  <c r="OF3" i="12"/>
  <c r="OE3" i="12"/>
  <c r="F3" i="12"/>
  <c r="OF2" i="12"/>
  <c r="OE2" i="12"/>
  <c r="F2" i="12"/>
  <c r="OB12" i="11"/>
  <c r="OA12" i="11"/>
  <c r="NZ12" i="11"/>
  <c r="NY12" i="11"/>
  <c r="NX12" i="11"/>
  <c r="NW12" i="11"/>
  <c r="NV12" i="11"/>
  <c r="NT12" i="11"/>
  <c r="NS12" i="11"/>
  <c r="NR12" i="11"/>
  <c r="NQ12" i="11"/>
  <c r="NP12" i="11"/>
  <c r="NO12" i="11"/>
  <c r="NN12" i="11"/>
  <c r="NM12" i="11"/>
  <c r="NL12" i="11"/>
  <c r="NI12" i="11"/>
  <c r="NH12" i="11"/>
  <c r="NG12" i="11"/>
  <c r="NF12" i="11"/>
  <c r="ND12" i="11"/>
  <c r="NC12" i="11"/>
  <c r="NB12" i="11"/>
  <c r="NA12" i="11"/>
  <c r="MZ12" i="11"/>
  <c r="MY12" i="11"/>
  <c r="MX12" i="11"/>
  <c r="MW12" i="11"/>
  <c r="MV12" i="11"/>
  <c r="MU12" i="11"/>
  <c r="MT12" i="11"/>
  <c r="MS12" i="11"/>
  <c r="MR12" i="11"/>
  <c r="MQ12" i="11"/>
  <c r="MP12" i="11"/>
  <c r="MO12" i="11"/>
  <c r="MN12" i="11"/>
  <c r="MM12" i="11"/>
  <c r="ML12" i="11"/>
  <c r="MK12" i="11"/>
  <c r="MJ12" i="11"/>
  <c r="MI12" i="11"/>
  <c r="MH12" i="11"/>
  <c r="MG12" i="11"/>
  <c r="MF12" i="11"/>
  <c r="ME12" i="11"/>
  <c r="MB12" i="11"/>
  <c r="MA12" i="11"/>
  <c r="LZ12" i="11"/>
  <c r="LY12" i="11"/>
  <c r="LX12" i="11"/>
  <c r="LW12" i="11"/>
  <c r="LV12" i="11"/>
  <c r="LU12" i="11"/>
  <c r="LT12" i="11"/>
  <c r="LS12" i="11"/>
  <c r="LR12" i="11"/>
  <c r="LQ12" i="11"/>
  <c r="LP12" i="11"/>
  <c r="LM12" i="11"/>
  <c r="LL12" i="11"/>
  <c r="LI12" i="11"/>
  <c r="LH12" i="11"/>
  <c r="LG12" i="11"/>
  <c r="LE12" i="11"/>
  <c r="LD12" i="11"/>
  <c r="LC12" i="11"/>
  <c r="LB12" i="11"/>
  <c r="KZ12" i="11"/>
  <c r="KY12" i="11"/>
  <c r="KX12" i="11"/>
  <c r="KW12" i="11"/>
  <c r="KU12" i="11"/>
  <c r="KT12" i="11"/>
  <c r="KS12" i="11"/>
  <c r="KR12" i="11"/>
  <c r="KP12" i="11"/>
  <c r="KO12" i="11"/>
  <c r="KN12" i="11"/>
  <c r="KM12" i="11"/>
  <c r="KK12" i="11"/>
  <c r="KJ12" i="11"/>
  <c r="KI12" i="11"/>
  <c r="KG12" i="11"/>
  <c r="KF12" i="11"/>
  <c r="KE12" i="11"/>
  <c r="KC12" i="11"/>
  <c r="KB12" i="11"/>
  <c r="KA12" i="11"/>
  <c r="JZ12" i="11"/>
  <c r="JY12" i="11"/>
  <c r="JX12" i="11"/>
  <c r="JW12" i="11"/>
  <c r="JU12" i="11"/>
  <c r="JT12" i="11"/>
  <c r="JS12" i="11"/>
  <c r="JQ12" i="11"/>
  <c r="JP12" i="11"/>
  <c r="JO12" i="11"/>
  <c r="JN12" i="11"/>
  <c r="JM12" i="11"/>
  <c r="JK12" i="11"/>
  <c r="JJ12" i="11"/>
  <c r="JI12" i="11"/>
  <c r="JG12" i="11"/>
  <c r="JF12" i="11"/>
  <c r="JE12" i="11"/>
  <c r="JD12" i="11"/>
  <c r="JB12" i="11"/>
  <c r="JA12" i="11"/>
  <c r="IZ12" i="11"/>
  <c r="IX12" i="11"/>
  <c r="IW12" i="11"/>
  <c r="IV12" i="11"/>
  <c r="IU12" i="11"/>
  <c r="IS12" i="11"/>
  <c r="IR12" i="11"/>
  <c r="IQ12" i="11"/>
  <c r="IO12" i="11"/>
  <c r="IM12" i="11"/>
  <c r="IL12" i="11"/>
  <c r="IK12" i="11"/>
  <c r="II12" i="11"/>
  <c r="IH12" i="11"/>
  <c r="IG12" i="11"/>
  <c r="IE12" i="11"/>
  <c r="ID12" i="11"/>
  <c r="IC12" i="11"/>
  <c r="IA12" i="11"/>
  <c r="HZ12" i="11"/>
  <c r="HY12" i="11"/>
  <c r="HX12" i="11"/>
  <c r="HV12" i="11"/>
  <c r="HU12" i="11"/>
  <c r="HT12" i="11"/>
  <c r="HR12" i="11"/>
  <c r="HQ12" i="11"/>
  <c r="HP12" i="11"/>
  <c r="HO12" i="11"/>
  <c r="HM12" i="11"/>
  <c r="HL12" i="11"/>
  <c r="HK12" i="11"/>
  <c r="HI12" i="11"/>
  <c r="HH12" i="11"/>
  <c r="HG12" i="11"/>
  <c r="HF12" i="11"/>
  <c r="HE12" i="11"/>
  <c r="HD12" i="11"/>
  <c r="HB12" i="11"/>
  <c r="HA12" i="11"/>
  <c r="GZ12" i="11"/>
  <c r="GX12" i="11"/>
  <c r="GW12" i="11"/>
  <c r="GV12" i="11"/>
  <c r="GU12" i="11"/>
  <c r="GS12" i="11"/>
  <c r="GR12" i="11"/>
  <c r="GQ12" i="11"/>
  <c r="GO12" i="11"/>
  <c r="GN12" i="11"/>
  <c r="GM12" i="11"/>
  <c r="GL12" i="11"/>
  <c r="GK12" i="11"/>
  <c r="GI12" i="11"/>
  <c r="GH12" i="11"/>
  <c r="GG12" i="11"/>
  <c r="GE12" i="11"/>
  <c r="GD12" i="11"/>
  <c r="GC12" i="11"/>
  <c r="GB12" i="11"/>
  <c r="FZ12" i="11"/>
  <c r="FY12" i="11"/>
  <c r="FX12" i="11"/>
  <c r="FV12" i="11"/>
  <c r="FU12" i="11"/>
  <c r="FT12" i="11"/>
  <c r="FS12" i="11"/>
  <c r="FR12" i="11"/>
  <c r="FQ12" i="11"/>
  <c r="FO12" i="11"/>
  <c r="FN12" i="11"/>
  <c r="FM12" i="11"/>
  <c r="FK12" i="11"/>
  <c r="FI12" i="11"/>
  <c r="FH12" i="11"/>
  <c r="FG12" i="11"/>
  <c r="FF12" i="11"/>
  <c r="FE12" i="11"/>
  <c r="FC12" i="11"/>
  <c r="FB12" i="11"/>
  <c r="FA12" i="11"/>
  <c r="EZ12" i="11"/>
  <c r="EY12" i="11"/>
  <c r="EW12" i="11"/>
  <c r="EV12" i="11"/>
  <c r="EU12" i="11"/>
  <c r="ET12" i="11"/>
  <c r="ES12" i="11"/>
  <c r="EQ12" i="11"/>
  <c r="EP12" i="11"/>
  <c r="EO12" i="11"/>
  <c r="EN12" i="11"/>
  <c r="EM12" i="11"/>
  <c r="EE12" i="11"/>
  <c r="ED12" i="11"/>
  <c r="EC12" i="11"/>
  <c r="EB12" i="11"/>
  <c r="EA12" i="11"/>
  <c r="DY12" i="11"/>
  <c r="DX12" i="11"/>
  <c r="DW12" i="11"/>
  <c r="DV12" i="11"/>
  <c r="DU12" i="11"/>
  <c r="DS12" i="11"/>
  <c r="DR12" i="11"/>
  <c r="DQ12" i="11"/>
  <c r="DP12" i="11"/>
  <c r="DO12" i="11"/>
  <c r="DM12" i="11"/>
  <c r="DL12" i="11"/>
  <c r="DK12" i="11"/>
  <c r="DJ12" i="11"/>
  <c r="DI12" i="11"/>
  <c r="DG12" i="11"/>
  <c r="DF12" i="11"/>
  <c r="DE12" i="11"/>
  <c r="DD12" i="11"/>
  <c r="DC12" i="11"/>
  <c r="DA12" i="11"/>
  <c r="CZ12" i="11"/>
  <c r="CY12" i="11"/>
  <c r="CX12" i="11"/>
  <c r="CW12" i="11"/>
  <c r="CU12" i="11"/>
  <c r="CS12" i="11"/>
  <c r="CR12" i="11"/>
  <c r="CQ12" i="11"/>
  <c r="CP12" i="11"/>
  <c r="CO12" i="11"/>
  <c r="CN12" i="11"/>
  <c r="CM12" i="11"/>
  <c r="CL12" i="11"/>
  <c r="CK12" i="11"/>
  <c r="CJ12" i="11"/>
  <c r="CI12" i="11"/>
  <c r="CG12" i="11"/>
  <c r="CF12" i="11"/>
  <c r="CE12" i="11"/>
  <c r="CD12" i="11"/>
  <c r="CC12" i="11"/>
  <c r="CB12" i="11"/>
  <c r="CA12" i="11"/>
  <c r="BZ12" i="11"/>
  <c r="BY12" i="11"/>
  <c r="BW12" i="11"/>
  <c r="BV12" i="11"/>
  <c r="BU12" i="11"/>
  <c r="BT12" i="11"/>
  <c r="BS12" i="11"/>
  <c r="BQ12" i="11"/>
  <c r="BP12" i="11"/>
  <c r="BO12" i="11"/>
  <c r="BN12" i="11"/>
  <c r="BM12" i="11"/>
  <c r="BK12" i="11"/>
  <c r="BJ12" i="11"/>
  <c r="BI12" i="11"/>
  <c r="BH12" i="11"/>
  <c r="BG12" i="11"/>
  <c r="BE12" i="11"/>
  <c r="BD12" i="11"/>
  <c r="BC12" i="11"/>
  <c r="BB12" i="11"/>
  <c r="BA12" i="11"/>
  <c r="AZ12" i="11"/>
  <c r="AX12" i="11"/>
  <c r="AW12" i="11"/>
  <c r="AV12" i="11"/>
  <c r="AJ12" i="11"/>
  <c r="AH12" i="11"/>
  <c r="AE12" i="11"/>
  <c r="AD12" i="11"/>
  <c r="AC12" i="11"/>
  <c r="AB12" i="11"/>
  <c r="J12" i="11"/>
  <c r="I12" i="11"/>
  <c r="H12" i="11"/>
  <c r="G12" i="11"/>
  <c r="E12" i="11"/>
  <c r="D12" i="11"/>
  <c r="B12" i="11"/>
  <c r="CA11" i="11"/>
  <c r="CA13" i="11" s="1"/>
  <c r="BU11" i="11"/>
  <c r="BO11" i="11"/>
  <c r="BI11" i="11"/>
  <c r="BB11" i="11"/>
  <c r="G11" i="11"/>
  <c r="NW9" i="11"/>
  <c r="NI9" i="11"/>
  <c r="NG9" i="11"/>
  <c r="NF9" i="11"/>
  <c r="ND9" i="11"/>
  <c r="NC9" i="11"/>
  <c r="NB9" i="11"/>
  <c r="NA9" i="11"/>
  <c r="MA9" i="11"/>
  <c r="LL9" i="11"/>
  <c r="LG9" i="11"/>
  <c r="LB9" i="11"/>
  <c r="KW9" i="11"/>
  <c r="KR9" i="11"/>
  <c r="KM9" i="11"/>
  <c r="KK9" i="11"/>
  <c r="KE9" i="11"/>
  <c r="KC9" i="11"/>
  <c r="JS9" i="11"/>
  <c r="JQ9" i="11"/>
  <c r="JI9" i="11"/>
  <c r="IZ9" i="11"/>
  <c r="IQ9" i="11"/>
  <c r="IK9" i="11"/>
  <c r="IC9" i="11"/>
  <c r="HT9" i="11"/>
  <c r="HK9" i="11"/>
  <c r="GZ9" i="11"/>
  <c r="GQ9" i="11"/>
  <c r="GG9" i="11"/>
  <c r="FX9" i="11"/>
  <c r="FV9" i="11"/>
  <c r="FM9" i="11"/>
  <c r="FK9" i="11"/>
  <c r="FE9" i="11"/>
  <c r="EY9" i="11"/>
  <c r="ES9" i="11"/>
  <c r="EM9" i="11"/>
  <c r="EA9" i="11"/>
  <c r="DU9" i="11"/>
  <c r="DO9" i="11"/>
  <c r="DI9" i="11"/>
  <c r="DC9" i="11"/>
  <c r="CW9" i="11"/>
  <c r="CU9" i="11"/>
  <c r="CI9" i="11"/>
  <c r="BY9" i="11"/>
  <c r="BS9" i="11"/>
  <c r="BM9" i="11"/>
  <c r="BG9" i="11"/>
  <c r="BE9" i="11"/>
  <c r="AZ9" i="11"/>
  <c r="AV9" i="11"/>
  <c r="AU9" i="11"/>
  <c r="AT9" i="11"/>
  <c r="AS9" i="11"/>
  <c r="AR9" i="11"/>
  <c r="AQ9" i="11"/>
  <c r="AP9" i="11"/>
  <c r="AO9" i="11"/>
  <c r="AN9" i="11"/>
  <c r="AM9" i="11"/>
  <c r="AL9" i="11"/>
  <c r="AJ9" i="11"/>
  <c r="AH9" i="11"/>
  <c r="Z9" i="11"/>
  <c r="Y9" i="11"/>
  <c r="X9" i="11"/>
  <c r="W9" i="11"/>
  <c r="V9" i="11"/>
  <c r="U9" i="11"/>
  <c r="T9" i="11"/>
  <c r="S9" i="11"/>
  <c r="R9" i="11"/>
  <c r="Q9" i="11"/>
  <c r="P9" i="11"/>
  <c r="O9" i="11"/>
  <c r="N9" i="11"/>
  <c r="M9" i="11"/>
  <c r="J9" i="11"/>
  <c r="I9" i="11"/>
  <c r="H9" i="11"/>
  <c r="NW8" i="11"/>
  <c r="P6" i="7" s="1"/>
  <c r="NT8" i="11"/>
  <c r="NS8" i="11"/>
  <c r="R76" i="9" s="1"/>
  <c r="NR8" i="11"/>
  <c r="R75" i="9" s="1"/>
  <c r="NQ8" i="11"/>
  <c r="R74" i="9" s="1"/>
  <c r="NP8" i="11"/>
  <c r="R73" i="9" s="1"/>
  <c r="NO8" i="11"/>
  <c r="R72" i="9" s="1"/>
  <c r="NN8" i="11"/>
  <c r="R71" i="9" s="1"/>
  <c r="NM8" i="11"/>
  <c r="R70" i="9" s="1"/>
  <c r="NL8" i="11"/>
  <c r="R69" i="9" s="1"/>
  <c r="NI8" i="11"/>
  <c r="R65" i="9" s="1"/>
  <c r="NG8" i="11"/>
  <c r="R64" i="9" s="1"/>
  <c r="NF8" i="11"/>
  <c r="R63" i="9" s="1"/>
  <c r="MX8" i="11"/>
  <c r="MW8" i="11"/>
  <c r="R19" i="9" s="1"/>
  <c r="MV8" i="11"/>
  <c r="MU8" i="11"/>
  <c r="MT8" i="11"/>
  <c r="R18" i="9" s="1"/>
  <c r="MS8" i="11"/>
  <c r="R17" i="9" s="1"/>
  <c r="MR8" i="11"/>
  <c r="R16" i="9" s="1"/>
  <c r="MQ8" i="11"/>
  <c r="R15" i="9" s="1"/>
  <c r="MP8" i="11"/>
  <c r="R14" i="9" s="1"/>
  <c r="MO8" i="11"/>
  <c r="MN8" i="11"/>
  <c r="R12" i="9" s="1"/>
  <c r="MM8" i="11"/>
  <c r="R11" i="9" s="1"/>
  <c r="ML8" i="11"/>
  <c r="R10" i="9" s="1"/>
  <c r="MK8" i="11"/>
  <c r="R9" i="9" s="1"/>
  <c r="MJ8" i="11"/>
  <c r="R8" i="9" s="1"/>
  <c r="MI8" i="11"/>
  <c r="R7" i="9" s="1"/>
  <c r="MH8" i="11"/>
  <c r="R6" i="9" s="1"/>
  <c r="MG8" i="11"/>
  <c r="R20" i="9" s="1"/>
  <c r="MF8" i="11"/>
  <c r="R5" i="9" s="1"/>
  <c r="ME8" i="11"/>
  <c r="X4" i="9" s="1"/>
  <c r="MA8" i="11"/>
  <c r="R52" i="9" s="1"/>
  <c r="LY8" i="11"/>
  <c r="LX8" i="11"/>
  <c r="R44" i="9" s="1"/>
  <c r="LW8" i="11"/>
  <c r="LV8" i="11"/>
  <c r="R42" i="9" s="1"/>
  <c r="LU8" i="11"/>
  <c r="R41" i="9" s="1"/>
  <c r="LT8" i="11"/>
  <c r="R40" i="9" s="1"/>
  <c r="LS8" i="11"/>
  <c r="R39" i="9" s="1"/>
  <c r="LR8" i="11"/>
  <c r="R38" i="9" s="1"/>
  <c r="LQ8" i="11"/>
  <c r="R37" i="9" s="1"/>
  <c r="LP8" i="11"/>
  <c r="R36" i="9" s="1"/>
  <c r="LL8" i="11"/>
  <c r="H156" i="3" s="1"/>
  <c r="LG8" i="11"/>
  <c r="LB8" i="11"/>
  <c r="KW8" i="11"/>
  <c r="KR8" i="11"/>
  <c r="KM8" i="11"/>
  <c r="KK8" i="11"/>
  <c r="KI8" i="11"/>
  <c r="KE8" i="11"/>
  <c r="KC8" i="11"/>
  <c r="KA8" i="11"/>
  <c r="JZ8" i="11"/>
  <c r="JY8" i="11"/>
  <c r="JX8" i="11"/>
  <c r="JW8" i="11"/>
  <c r="JS8" i="11"/>
  <c r="JQ8" i="11"/>
  <c r="JO8" i="11"/>
  <c r="JN8" i="11"/>
  <c r="JM8" i="11"/>
  <c r="JI8" i="11"/>
  <c r="JG8" i="11"/>
  <c r="JF8" i="11"/>
  <c r="JE8" i="11"/>
  <c r="JD8" i="11"/>
  <c r="IZ8" i="11"/>
  <c r="IX8" i="11"/>
  <c r="IW8" i="11"/>
  <c r="IV8" i="11"/>
  <c r="IU8" i="11"/>
  <c r="IQ8" i="11"/>
  <c r="IO8" i="11"/>
  <c r="IK8" i="11"/>
  <c r="II8" i="11"/>
  <c r="IH8" i="11"/>
  <c r="IG8" i="11"/>
  <c r="IC8" i="11"/>
  <c r="IA8" i="11"/>
  <c r="HZ8" i="11"/>
  <c r="HY8" i="11"/>
  <c r="HX8" i="11"/>
  <c r="HT8" i="11"/>
  <c r="HR8" i="11"/>
  <c r="HQ8" i="11"/>
  <c r="HP8" i="11"/>
  <c r="HO8" i="11"/>
  <c r="HK8" i="11"/>
  <c r="HH8" i="11"/>
  <c r="HG8" i="11"/>
  <c r="HF8" i="11"/>
  <c r="HE8" i="11"/>
  <c r="HD8" i="11"/>
  <c r="GZ8" i="11"/>
  <c r="GX8" i="11"/>
  <c r="GW8" i="11"/>
  <c r="GV8" i="11"/>
  <c r="GU8" i="11"/>
  <c r="GQ8" i="11"/>
  <c r="GO8" i="11"/>
  <c r="GN8" i="11"/>
  <c r="GM8" i="11"/>
  <c r="GL8" i="11"/>
  <c r="GK8" i="11"/>
  <c r="GG8" i="11"/>
  <c r="GE8" i="11"/>
  <c r="GD8" i="11"/>
  <c r="GC8" i="11"/>
  <c r="GB8" i="11"/>
  <c r="FX8" i="11"/>
  <c r="FV8" i="11"/>
  <c r="FT8" i="11"/>
  <c r="FS8" i="11"/>
  <c r="FR8" i="11"/>
  <c r="FQ8" i="11"/>
  <c r="FM8" i="11"/>
  <c r="FK8" i="11"/>
  <c r="FE8" i="11"/>
  <c r="EY8" i="11"/>
  <c r="ES8" i="11"/>
  <c r="EM8" i="11"/>
  <c r="EA8" i="11"/>
  <c r="DU8" i="11"/>
  <c r="DO8" i="11"/>
  <c r="DI8" i="11"/>
  <c r="DC8" i="11"/>
  <c r="CW8" i="11"/>
  <c r="CU8" i="11"/>
  <c r="CI8" i="11"/>
  <c r="BY8" i="11"/>
  <c r="BS8" i="11"/>
  <c r="BM8" i="11"/>
  <c r="BG8" i="11"/>
  <c r="BE8" i="11"/>
  <c r="AZ8" i="11"/>
  <c r="AV8" i="11"/>
  <c r="AU8" i="11"/>
  <c r="AT8" i="11"/>
  <c r="AS8" i="11"/>
  <c r="X85" i="3" s="1"/>
  <c r="Y85" i="3" s="1"/>
  <c r="AR8" i="11"/>
  <c r="AQ8" i="11"/>
  <c r="X82" i="3" s="1"/>
  <c r="Y82" i="3" s="1"/>
  <c r="AP8" i="11"/>
  <c r="AO8" i="11"/>
  <c r="X84" i="3" s="1"/>
  <c r="Y84" i="3" s="1"/>
  <c r="AN8" i="11"/>
  <c r="X83" i="3" s="1"/>
  <c r="Y83" i="3" s="1"/>
  <c r="AM8" i="11"/>
  <c r="X81" i="3" s="1"/>
  <c r="Y81" i="3" s="1"/>
  <c r="AL8" i="11"/>
  <c r="X80" i="3" s="1"/>
  <c r="Y80" i="3" s="1"/>
  <c r="AJ8" i="11"/>
  <c r="AH8" i="11"/>
  <c r="Z8" i="11"/>
  <c r="Y8" i="11"/>
  <c r="D151" i="3" s="1"/>
  <c r="X8" i="11"/>
  <c r="W8" i="11"/>
  <c r="V8" i="11"/>
  <c r="U8" i="11"/>
  <c r="T8" i="11"/>
  <c r="S8" i="11"/>
  <c r="R8" i="11"/>
  <c r="Q8" i="11"/>
  <c r="P8" i="11"/>
  <c r="D149" i="3" s="1"/>
  <c r="O8" i="11"/>
  <c r="N8" i="11"/>
  <c r="M8" i="11"/>
  <c r="J8" i="11"/>
  <c r="H137" i="3" s="1"/>
  <c r="I8" i="11"/>
  <c r="H134" i="3" s="1"/>
  <c r="H8" i="11"/>
  <c r="H131" i="3" s="1"/>
  <c r="MZ7" i="11"/>
  <c r="MY7" i="11"/>
  <c r="MB7" i="11"/>
  <c r="LZ7" i="11"/>
  <c r="LI7" i="11"/>
  <c r="LH7" i="11"/>
  <c r="LD7" i="11"/>
  <c r="LC7" i="11"/>
  <c r="KY7" i="11"/>
  <c r="KX7" i="11"/>
  <c r="KT7" i="11"/>
  <c r="KS7" i="11"/>
  <c r="KO7" i="11"/>
  <c r="KN7" i="11"/>
  <c r="KG7" i="11"/>
  <c r="KF7" i="11"/>
  <c r="JU7" i="11"/>
  <c r="JT7" i="11"/>
  <c r="JK7" i="11"/>
  <c r="JJ7" i="11"/>
  <c r="JB7" i="11"/>
  <c r="JA7" i="11"/>
  <c r="IS7" i="11"/>
  <c r="IR7" i="11"/>
  <c r="IM7" i="11"/>
  <c r="IL7" i="11"/>
  <c r="IE7" i="11"/>
  <c r="ID7" i="11"/>
  <c r="HV7" i="11"/>
  <c r="HU7" i="11"/>
  <c r="HM7" i="11"/>
  <c r="HL7" i="11"/>
  <c r="HB7" i="11"/>
  <c r="HA7" i="11"/>
  <c r="GS7" i="11"/>
  <c r="GR7" i="11"/>
  <c r="GI7" i="11"/>
  <c r="GH7" i="11"/>
  <c r="FZ7" i="11"/>
  <c r="FY7" i="11"/>
  <c r="FO7" i="11"/>
  <c r="FN7" i="11"/>
  <c r="FG7" i="11"/>
  <c r="FF7" i="11"/>
  <c r="FA7" i="11"/>
  <c r="EZ7" i="11"/>
  <c r="EU7" i="11"/>
  <c r="ET7" i="11"/>
  <c r="EO7" i="11"/>
  <c r="EN7" i="11"/>
  <c r="EC7" i="11"/>
  <c r="EB7" i="11"/>
  <c r="DW7" i="11"/>
  <c r="DV7" i="11"/>
  <c r="DQ7" i="11"/>
  <c r="DP7" i="11"/>
  <c r="DK7" i="11"/>
  <c r="DJ7" i="11"/>
  <c r="DE7" i="11"/>
  <c r="DD7" i="11"/>
  <c r="CY7" i="11"/>
  <c r="CX7" i="11"/>
  <c r="CK7" i="11"/>
  <c r="CJ7" i="11"/>
  <c r="CA7" i="11"/>
  <c r="BZ7" i="11"/>
  <c r="BU7" i="11"/>
  <c r="BT7" i="11"/>
  <c r="BO7" i="11"/>
  <c r="BN7" i="11"/>
  <c r="BI7" i="11"/>
  <c r="BH7" i="11"/>
  <c r="BB7" i="11"/>
  <c r="BA7" i="11"/>
  <c r="AX7" i="11"/>
  <c r="X76" i="3" s="1"/>
  <c r="AW7" i="11"/>
  <c r="X72" i="3" s="1"/>
  <c r="AE7" i="11"/>
  <c r="AD7" i="11"/>
  <c r="AC7" i="11"/>
  <c r="AB7" i="11"/>
  <c r="J7" i="11"/>
  <c r="G7" i="11"/>
  <c r="E7" i="11"/>
  <c r="D7" i="11"/>
  <c r="MZ6" i="11"/>
  <c r="MY6" i="11"/>
  <c r="MB6" i="11"/>
  <c r="LZ6" i="11"/>
  <c r="LI6" i="11"/>
  <c r="LH6" i="11"/>
  <c r="LD6" i="11"/>
  <c r="LC6" i="11"/>
  <c r="KY6" i="11"/>
  <c r="KX6" i="11"/>
  <c r="KT6" i="11"/>
  <c r="KS6" i="11"/>
  <c r="KO6" i="11"/>
  <c r="KN6" i="11"/>
  <c r="KG6" i="11"/>
  <c r="KF6" i="11"/>
  <c r="JU6" i="11"/>
  <c r="JT6" i="11"/>
  <c r="JK6" i="11"/>
  <c r="JJ6" i="11"/>
  <c r="JB6" i="11"/>
  <c r="JA6" i="11"/>
  <c r="IS6" i="11"/>
  <c r="IR6" i="11"/>
  <c r="IM6" i="11"/>
  <c r="IL6" i="11"/>
  <c r="IE6" i="11"/>
  <c r="ID6" i="11"/>
  <c r="HV6" i="11"/>
  <c r="HU6" i="11"/>
  <c r="HM6" i="11"/>
  <c r="HL6" i="11"/>
  <c r="HB6" i="11"/>
  <c r="HA6" i="11"/>
  <c r="GS6" i="11"/>
  <c r="GR6" i="11"/>
  <c r="GI6" i="11"/>
  <c r="GH6" i="11"/>
  <c r="FZ6" i="11"/>
  <c r="FY6" i="11"/>
  <c r="FO6" i="11"/>
  <c r="FN6" i="11"/>
  <c r="FG6" i="11"/>
  <c r="FF6" i="11"/>
  <c r="FA6" i="11"/>
  <c r="EZ6" i="11"/>
  <c r="EU6" i="11"/>
  <c r="ET6" i="11"/>
  <c r="EO6" i="11"/>
  <c r="EN6" i="11"/>
  <c r="EC6" i="11"/>
  <c r="EB6" i="11"/>
  <c r="DW6" i="11"/>
  <c r="DV6" i="11"/>
  <c r="DQ6" i="11"/>
  <c r="DP6" i="11"/>
  <c r="DK6" i="11"/>
  <c r="DJ6" i="11"/>
  <c r="DE6" i="11"/>
  <c r="DD6" i="11"/>
  <c r="CY6" i="11"/>
  <c r="CX6" i="11"/>
  <c r="CK6" i="11"/>
  <c r="CJ6" i="11"/>
  <c r="CA6" i="11"/>
  <c r="BZ6" i="11"/>
  <c r="BU6" i="11"/>
  <c r="BT6" i="11"/>
  <c r="BO6" i="11"/>
  <c r="BN6" i="11"/>
  <c r="BI6" i="11"/>
  <c r="BH6" i="11"/>
  <c r="BB6" i="11"/>
  <c r="BA6" i="11"/>
  <c r="AX6" i="11"/>
  <c r="X75" i="3" s="1"/>
  <c r="AW6" i="11"/>
  <c r="X71" i="3" s="1"/>
  <c r="AE6" i="11"/>
  <c r="AD6" i="11"/>
  <c r="AC6" i="11"/>
  <c r="AB6" i="11"/>
  <c r="J6" i="11"/>
  <c r="G6" i="11"/>
  <c r="E6" i="11"/>
  <c r="D6" i="11"/>
  <c r="MZ5" i="11"/>
  <c r="MY5" i="11"/>
  <c r="MB5" i="11"/>
  <c r="LZ5" i="11"/>
  <c r="KG5" i="11"/>
  <c r="KF5" i="11"/>
  <c r="JU5" i="11"/>
  <c r="JT5" i="11"/>
  <c r="JK5" i="11"/>
  <c r="JJ5" i="11"/>
  <c r="JB5" i="11"/>
  <c r="JA5" i="11"/>
  <c r="IS5" i="11"/>
  <c r="IR5" i="11"/>
  <c r="HM5" i="11"/>
  <c r="HL5" i="11"/>
  <c r="HB5" i="11"/>
  <c r="HA5" i="11"/>
  <c r="GS5" i="11"/>
  <c r="GR5" i="11"/>
  <c r="GI5" i="11"/>
  <c r="GH5" i="11"/>
  <c r="FZ5" i="11"/>
  <c r="FY5" i="11"/>
  <c r="FO5" i="11"/>
  <c r="FN5" i="11"/>
  <c r="EO5" i="11"/>
  <c r="EN5" i="11"/>
  <c r="EC5" i="11"/>
  <c r="EB5" i="11"/>
  <c r="DQ5" i="11"/>
  <c r="DP5" i="11"/>
  <c r="DK5" i="11"/>
  <c r="DJ5" i="11"/>
  <c r="DE5" i="11"/>
  <c r="DD5" i="11"/>
  <c r="CY5" i="11"/>
  <c r="CX5" i="11"/>
  <c r="CA5" i="11"/>
  <c r="BZ5" i="11"/>
  <c r="BB5" i="11"/>
  <c r="BA5" i="11"/>
  <c r="AX5" i="11"/>
  <c r="AW5" i="11"/>
  <c r="AE5" i="11"/>
  <c r="AD5" i="11"/>
  <c r="AC5" i="11"/>
  <c r="AB5" i="11"/>
  <c r="J5" i="11"/>
  <c r="G5" i="11"/>
  <c r="E5" i="11"/>
  <c r="D5" i="11"/>
  <c r="MZ4" i="11"/>
  <c r="R30" i="9" s="1"/>
  <c r="MY4" i="11"/>
  <c r="R25" i="9" s="1"/>
  <c r="MB4" i="11"/>
  <c r="LZ4" i="11"/>
  <c r="KG4" i="11"/>
  <c r="AE78" i="3" s="1"/>
  <c r="KF4" i="11"/>
  <c r="AD78" i="3" s="1"/>
  <c r="JU4" i="11"/>
  <c r="AE83" i="3" s="1"/>
  <c r="JT4" i="11"/>
  <c r="AD83" i="3" s="1"/>
  <c r="JK4" i="11"/>
  <c r="AE73" i="3" s="1"/>
  <c r="JJ4" i="11"/>
  <c r="AD73" i="3" s="1"/>
  <c r="JB4" i="11"/>
  <c r="AE76" i="3" s="1"/>
  <c r="JA4" i="11"/>
  <c r="AD76" i="3" s="1"/>
  <c r="IS4" i="11"/>
  <c r="AE82" i="3" s="1"/>
  <c r="IR4" i="11"/>
  <c r="AD82" i="3" s="1"/>
  <c r="HM4" i="11"/>
  <c r="AE77" i="3" s="1"/>
  <c r="HL4" i="11"/>
  <c r="AD77" i="3" s="1"/>
  <c r="HB4" i="11"/>
  <c r="AE75" i="3" s="1"/>
  <c r="HA4" i="11"/>
  <c r="AD75" i="3" s="1"/>
  <c r="GS4" i="11"/>
  <c r="AE74" i="3" s="1"/>
  <c r="GR4" i="11"/>
  <c r="AD74" i="3" s="1"/>
  <c r="GI4" i="11"/>
  <c r="AE81" i="3" s="1"/>
  <c r="GH4" i="11"/>
  <c r="AD81" i="3" s="1"/>
  <c r="FZ4" i="11"/>
  <c r="AE80" i="3" s="1"/>
  <c r="FY4" i="11"/>
  <c r="AD80" i="3" s="1"/>
  <c r="FO4" i="11"/>
  <c r="AE79" i="3" s="1"/>
  <c r="FN4" i="11"/>
  <c r="AD79" i="3" s="1"/>
  <c r="EO4" i="11"/>
  <c r="AK47" i="3" s="1"/>
  <c r="EN4" i="11"/>
  <c r="AJ47" i="3" s="1"/>
  <c r="EC4" i="11"/>
  <c r="AK51" i="3" s="1"/>
  <c r="EB4" i="11"/>
  <c r="AJ51" i="3" s="1"/>
  <c r="DQ4" i="11"/>
  <c r="AK49" i="3" s="1"/>
  <c r="DP4" i="11"/>
  <c r="AJ49" i="3" s="1"/>
  <c r="DK4" i="11"/>
  <c r="AK53" i="3" s="1"/>
  <c r="DJ4" i="11"/>
  <c r="AJ53" i="3" s="1"/>
  <c r="DE4" i="11"/>
  <c r="AK50" i="3" s="1"/>
  <c r="DD4" i="11"/>
  <c r="AJ50" i="3" s="1"/>
  <c r="CY4" i="11"/>
  <c r="AK48" i="3" s="1"/>
  <c r="CX4" i="11"/>
  <c r="AJ48" i="3" s="1"/>
  <c r="CA4" i="11"/>
  <c r="T19" i="3" s="1"/>
  <c r="BZ4" i="11"/>
  <c r="S19" i="3" s="1"/>
  <c r="BB4" i="11"/>
  <c r="T17" i="3" s="1"/>
  <c r="BA4" i="11"/>
  <c r="S17" i="3" s="1"/>
  <c r="AX4" i="11"/>
  <c r="X74" i="3" s="1"/>
  <c r="AW4" i="11"/>
  <c r="S16" i="3" s="1"/>
  <c r="AE4" i="11"/>
  <c r="AD4" i="11"/>
  <c r="AC4" i="11"/>
  <c r="AB4" i="11"/>
  <c r="J4" i="11"/>
  <c r="G4" i="11"/>
  <c r="D143" i="3" s="1"/>
  <c r="E4" i="11"/>
  <c r="D135" i="3" s="1"/>
  <c r="D4" i="11"/>
  <c r="D131" i="3" s="1"/>
  <c r="MB3" i="11"/>
  <c r="R54" i="9" s="1"/>
  <c r="LZ3" i="11"/>
  <c r="R48" i="9" s="1"/>
  <c r="LI3" i="11"/>
  <c r="LH3" i="11"/>
  <c r="LD3" i="11"/>
  <c r="LC3" i="11"/>
  <c r="KY3" i="11"/>
  <c r="KX3" i="11"/>
  <c r="KT3" i="11"/>
  <c r="KS3" i="11"/>
  <c r="KO3" i="11"/>
  <c r="KN3" i="11"/>
  <c r="KG3" i="11"/>
  <c r="KF3" i="11"/>
  <c r="JU3" i="11"/>
  <c r="JT3" i="11"/>
  <c r="JK3" i="11"/>
  <c r="JJ3" i="11"/>
  <c r="JB3" i="11"/>
  <c r="JA3" i="11"/>
  <c r="IS3" i="11"/>
  <c r="IR3" i="11"/>
  <c r="IM3" i="11"/>
  <c r="IL3" i="11"/>
  <c r="IE3" i="11"/>
  <c r="ID3" i="11"/>
  <c r="HV3" i="11"/>
  <c r="HU3" i="11"/>
  <c r="HM3" i="11"/>
  <c r="HL3" i="11"/>
  <c r="HB3" i="11"/>
  <c r="HA3" i="11"/>
  <c r="GS3" i="11"/>
  <c r="GR3" i="11"/>
  <c r="GI3" i="11"/>
  <c r="GH3" i="11"/>
  <c r="FZ3" i="11"/>
  <c r="FY3" i="11"/>
  <c r="FO3" i="11"/>
  <c r="FN3" i="11"/>
  <c r="FG3" i="11"/>
  <c r="FF3" i="11"/>
  <c r="FA3" i="11"/>
  <c r="EZ3" i="11"/>
  <c r="EU3" i="11"/>
  <c r="ET3" i="11"/>
  <c r="EO3" i="11"/>
  <c r="EN3" i="11"/>
  <c r="EC3" i="11"/>
  <c r="EB3" i="11"/>
  <c r="DW3" i="11"/>
  <c r="DV3" i="11"/>
  <c r="DQ3" i="11"/>
  <c r="DP3" i="11"/>
  <c r="DK3" i="11"/>
  <c r="DJ3" i="11"/>
  <c r="DE3" i="11"/>
  <c r="DD3" i="11"/>
  <c r="CY3" i="11"/>
  <c r="CX3" i="11"/>
  <c r="CK3" i="11"/>
  <c r="CJ3" i="11"/>
  <c r="CA3" i="11"/>
  <c r="BZ3" i="11"/>
  <c r="BU3" i="11"/>
  <c r="BT3" i="11"/>
  <c r="BO3" i="11"/>
  <c r="BN3" i="11"/>
  <c r="BI3" i="11"/>
  <c r="BH3" i="11"/>
  <c r="BB3" i="11"/>
  <c r="BA3" i="11"/>
  <c r="AX3" i="11"/>
  <c r="AW3" i="11"/>
  <c r="AE3" i="11"/>
  <c r="H145" i="3" s="1"/>
  <c r="AD3" i="11"/>
  <c r="H144" i="3" s="1"/>
  <c r="AC3" i="11"/>
  <c r="H143" i="3" s="1"/>
  <c r="AB3" i="11"/>
  <c r="H142" i="3" s="1"/>
  <c r="J3" i="11"/>
  <c r="H139" i="3" s="1"/>
  <c r="E3" i="11"/>
  <c r="D3" i="11"/>
  <c r="OF2" i="11"/>
  <c r="OE2" i="11"/>
  <c r="F2" i="11"/>
  <c r="KM18" i="13" l="1"/>
  <c r="EG13" i="16"/>
  <c r="IK13" i="12"/>
  <c r="EG32" i="15"/>
  <c r="NA16" i="13"/>
  <c r="LT32" i="15"/>
  <c r="BA40" i="9" s="1"/>
  <c r="BF165" i="7"/>
  <c r="GQ10" i="11"/>
  <c r="GM13" i="12"/>
  <c r="AT15" i="14"/>
  <c r="GQ15" i="14"/>
  <c r="LY20" i="18"/>
  <c r="HK10" i="11"/>
  <c r="AZ163" i="7"/>
  <c r="AR18" i="13"/>
  <c r="LW18" i="13"/>
  <c r="AM43" i="9" s="1"/>
  <c r="MU18" i="13"/>
  <c r="AM21" i="9" s="1"/>
  <c r="GB18" i="13"/>
  <c r="NT14" i="17"/>
  <c r="EG14" i="17"/>
  <c r="AT13" i="16"/>
  <c r="HK18" i="13"/>
  <c r="KA13" i="12"/>
  <c r="AL13" i="16"/>
  <c r="AV13" i="16"/>
  <c r="GL10" i="11"/>
  <c r="GO13" i="12"/>
  <c r="AM13" i="16"/>
  <c r="KM32" i="15"/>
  <c r="AO13" i="16"/>
  <c r="NA18" i="18"/>
  <c r="JI10" i="11"/>
  <c r="KR18" i="13"/>
  <c r="LV32" i="15"/>
  <c r="BA42" i="9" s="1"/>
  <c r="MJ32" i="15"/>
  <c r="BA8" i="9" s="1"/>
  <c r="MT32" i="15"/>
  <c r="BA18" i="9" s="1"/>
  <c r="BF163" i="7"/>
  <c r="BG163" i="7" s="1"/>
  <c r="BO23" i="18"/>
  <c r="AM13" i="12"/>
  <c r="AQ18" i="13"/>
  <c r="IU18" i="13"/>
  <c r="AQ13" i="16"/>
  <c r="MO10" i="11"/>
  <c r="S13" i="9" s="1"/>
  <c r="IK32" i="15"/>
  <c r="MG32" i="15"/>
  <c r="BA20" i="9" s="1"/>
  <c r="MJ13" i="12"/>
  <c r="Y8" i="9" s="1"/>
  <c r="MT13" i="12"/>
  <c r="Y18" i="9" s="1"/>
  <c r="AT18" i="13"/>
  <c r="MV18" i="13"/>
  <c r="AM22" i="9" s="1"/>
  <c r="KR32" i="15"/>
  <c r="LU32" i="15"/>
  <c r="BA41" i="9" s="1"/>
  <c r="AN13" i="16"/>
  <c r="NL14" i="17"/>
  <c r="BO69" i="9" s="1"/>
  <c r="KW20" i="18"/>
  <c r="AT20" i="18"/>
  <c r="N10" i="11"/>
  <c r="GM10" i="11"/>
  <c r="LP18" i="13"/>
  <c r="AM36" i="9" s="1"/>
  <c r="MX18" i="13"/>
  <c r="LW32" i="15"/>
  <c r="BA43" i="9" s="1"/>
  <c r="MU32" i="15"/>
  <c r="BA21" i="9" s="1"/>
  <c r="AP13" i="16"/>
  <c r="MH13" i="16"/>
  <c r="BH6" i="9" s="1"/>
  <c r="MR13" i="16"/>
  <c r="BH16" i="9" s="1"/>
  <c r="NB11" i="16"/>
  <c r="EG13" i="12"/>
  <c r="GN10" i="11"/>
  <c r="ME18" i="13"/>
  <c r="AM4" i="9" s="1"/>
  <c r="MO18" i="13"/>
  <c r="AM13" i="9" s="1"/>
  <c r="NB13" i="14"/>
  <c r="NB15" i="14" s="1"/>
  <c r="AT60" i="9" s="1"/>
  <c r="ML32" i="15"/>
  <c r="BA10" i="9" s="1"/>
  <c r="MV32" i="15"/>
  <c r="BA22" i="9" s="1"/>
  <c r="KA10" i="11"/>
  <c r="LW10" i="11"/>
  <c r="S43" i="9" s="1"/>
  <c r="MU10" i="11"/>
  <c r="S21" i="9" s="1"/>
  <c r="LU15" i="14"/>
  <c r="AT41" i="9" s="1"/>
  <c r="FK32" i="15"/>
  <c r="LY32" i="15"/>
  <c r="AR13" i="16"/>
  <c r="FE14" i="17"/>
  <c r="GQ14" i="17"/>
  <c r="ME32" i="15"/>
  <c r="BA4" i="9" s="1"/>
  <c r="T20" i="18"/>
  <c r="AZ20" i="18"/>
  <c r="DI20" i="18"/>
  <c r="FM20" i="18"/>
  <c r="MX20" i="18"/>
  <c r="AR15" i="14"/>
  <c r="AL32" i="15"/>
  <c r="AV32" i="15"/>
  <c r="MN32" i="15"/>
  <c r="BA12" i="9" s="1"/>
  <c r="MX32" i="15"/>
  <c r="GB13" i="16"/>
  <c r="NB16" i="13"/>
  <c r="NB18" i="13" s="1"/>
  <c r="AM60" i="9" s="1"/>
  <c r="MO32" i="15"/>
  <c r="BA13" i="9" s="1"/>
  <c r="NF32" i="15"/>
  <c r="BA63" i="9" s="1"/>
  <c r="X176" i="3"/>
  <c r="Y176" i="3" s="1"/>
  <c r="AN18" i="13"/>
  <c r="X209" i="3"/>
  <c r="Y209" i="3" s="1"/>
  <c r="AO15" i="14"/>
  <c r="X207" i="3"/>
  <c r="Y207" i="3" s="1"/>
  <c r="AP15" i="14"/>
  <c r="IK15" i="14"/>
  <c r="LS15" i="14"/>
  <c r="AT39" i="9" s="1"/>
  <c r="MG15" i="14"/>
  <c r="AT20" i="9" s="1"/>
  <c r="MQ15" i="14"/>
  <c r="AT15" i="9" s="1"/>
  <c r="AR32" i="15"/>
  <c r="NB30" i="15"/>
  <c r="MX13" i="16"/>
  <c r="MN14" i="17"/>
  <c r="BO12" i="9" s="1"/>
  <c r="MX14" i="17"/>
  <c r="NR14" i="17"/>
  <c r="BO75" i="9" s="1"/>
  <c r="AZ12" i="9"/>
  <c r="EG18" i="13"/>
  <c r="X147" i="3"/>
  <c r="AR20" i="18"/>
  <c r="LT20" i="18"/>
  <c r="AF40" i="9" s="1"/>
  <c r="AE40" i="9"/>
  <c r="AB58" i="7"/>
  <c r="AB56" i="7"/>
  <c r="AB83" i="7"/>
  <c r="AB81" i="7"/>
  <c r="X177" i="3"/>
  <c r="Y177" i="3" s="1"/>
  <c r="AO18" i="13"/>
  <c r="X175" i="3"/>
  <c r="Y175" i="3" s="1"/>
  <c r="AP18" i="13"/>
  <c r="X15" i="14"/>
  <c r="E289" i="3" s="1"/>
  <c r="AQ15" i="14"/>
  <c r="BS15" i="14"/>
  <c r="X242" i="3"/>
  <c r="Y242" i="3" s="1"/>
  <c r="AS32" i="15"/>
  <c r="LQ13" i="16"/>
  <c r="BH37" i="9" s="1"/>
  <c r="ME14" i="17"/>
  <c r="BO4" i="9" s="1"/>
  <c r="X148" i="3"/>
  <c r="AS20" i="18"/>
  <c r="LU20" i="18"/>
  <c r="AF41" i="9" s="1"/>
  <c r="AE41" i="9"/>
  <c r="AB63" i="7"/>
  <c r="AB62" i="7"/>
  <c r="AB61" i="7"/>
  <c r="AB86" i="7"/>
  <c r="AB88" i="7"/>
  <c r="AB87" i="7"/>
  <c r="AT32" i="15"/>
  <c r="LV20" i="18"/>
  <c r="AF42" i="9" s="1"/>
  <c r="AE42" i="9"/>
  <c r="AU32" i="15"/>
  <c r="AU20" i="18"/>
  <c r="LW20" i="18"/>
  <c r="AF43" i="9" s="1"/>
  <c r="AE43" i="9"/>
  <c r="X210" i="3"/>
  <c r="Y210" i="3" s="1"/>
  <c r="AS15" i="14"/>
  <c r="X142" i="3"/>
  <c r="AL20" i="18"/>
  <c r="AV20" i="18"/>
  <c r="X156" i="3" s="1"/>
  <c r="Y156" i="3" s="1"/>
  <c r="LG20" i="18"/>
  <c r="LX20" i="18"/>
  <c r="AF44" i="9" s="1"/>
  <c r="AE44" i="9"/>
  <c r="X178" i="3"/>
  <c r="Y178" i="3" s="1"/>
  <c r="AS18" i="13"/>
  <c r="AU15" i="14"/>
  <c r="AD187" i="3"/>
  <c r="AD188" i="3"/>
  <c r="AM32" i="15"/>
  <c r="KE32" i="15"/>
  <c r="KR13" i="16"/>
  <c r="LU13" i="16"/>
  <c r="BH41" i="9" s="1"/>
  <c r="MI13" i="16"/>
  <c r="BH7" i="9" s="1"/>
  <c r="MS13" i="16"/>
  <c r="BH17" i="9" s="1"/>
  <c r="NM14" i="17"/>
  <c r="BO70" i="9" s="1"/>
  <c r="MF32" i="15"/>
  <c r="BA5" i="9" s="1"/>
  <c r="AM20" i="18"/>
  <c r="GD20" i="18"/>
  <c r="NA20" i="18"/>
  <c r="AF59" i="9" s="1"/>
  <c r="AE59" i="9"/>
  <c r="AB70" i="7"/>
  <c r="AB68" i="7"/>
  <c r="AB96" i="7"/>
  <c r="AB94" i="7"/>
  <c r="AB14" i="7"/>
  <c r="AB15" i="7"/>
  <c r="AB13" i="7"/>
  <c r="AB12" i="7"/>
  <c r="AB9" i="7"/>
  <c r="AB10" i="7"/>
  <c r="X204" i="3"/>
  <c r="Y204" i="3" s="1"/>
  <c r="AL15" i="14"/>
  <c r="AV15" i="14"/>
  <c r="LL15" i="14"/>
  <c r="I293" i="3" s="1"/>
  <c r="LY15" i="14"/>
  <c r="MM15" i="14"/>
  <c r="AT11" i="9" s="1"/>
  <c r="MW15" i="14"/>
  <c r="AT19" i="9" s="1"/>
  <c r="AE187" i="3"/>
  <c r="AE188" i="3"/>
  <c r="X240" i="3"/>
  <c r="Y240" i="3" s="1"/>
  <c r="AN32" i="15"/>
  <c r="X268" i="3"/>
  <c r="Y268" i="3" s="1"/>
  <c r="AS13" i="16"/>
  <c r="MT13" i="16"/>
  <c r="BH18" i="9" s="1"/>
  <c r="MJ14" i="17"/>
  <c r="BO8" i="9" s="1"/>
  <c r="MT14" i="17"/>
  <c r="BO18" i="9" s="1"/>
  <c r="NN14" i="17"/>
  <c r="BO71" i="9" s="1"/>
  <c r="ME13" i="16"/>
  <c r="BH4" i="9" s="1"/>
  <c r="AN163" i="7"/>
  <c r="EG15" i="14"/>
  <c r="X145" i="3"/>
  <c r="AN20" i="18"/>
  <c r="Y145" i="3" s="1"/>
  <c r="LP20" i="18"/>
  <c r="AF36" i="9" s="1"/>
  <c r="AE36" i="9"/>
  <c r="AB75" i="7"/>
  <c r="AB74" i="7"/>
  <c r="AB73" i="7"/>
  <c r="AB101" i="7"/>
  <c r="AB100" i="7"/>
  <c r="AB99" i="7"/>
  <c r="AB23" i="7"/>
  <c r="AB21" i="7"/>
  <c r="AU18" i="13"/>
  <c r="X173" i="3"/>
  <c r="Y173" i="3" s="1"/>
  <c r="AL18" i="13"/>
  <c r="AV18" i="13"/>
  <c r="KC18" i="13"/>
  <c r="LY18" i="13"/>
  <c r="MW18" i="13"/>
  <c r="AM19" i="9" s="1"/>
  <c r="X205" i="3"/>
  <c r="Y205" i="3" s="1"/>
  <c r="AM15" i="14"/>
  <c r="KE15" i="14"/>
  <c r="MA15" i="14"/>
  <c r="AS53" i="9" s="1"/>
  <c r="X241" i="3"/>
  <c r="Y241" i="3" s="1"/>
  <c r="AO32" i="15"/>
  <c r="GZ32" i="15"/>
  <c r="LB13" i="16"/>
  <c r="LW13" i="16"/>
  <c r="BH43" i="9" s="1"/>
  <c r="MK13" i="16"/>
  <c r="BH9" i="9" s="1"/>
  <c r="MU13" i="16"/>
  <c r="BH21" i="9" s="1"/>
  <c r="MK14" i="17"/>
  <c r="BO9" i="9" s="1"/>
  <c r="MU14" i="17"/>
  <c r="BO21" i="9" s="1"/>
  <c r="MO13" i="16"/>
  <c r="BH13" i="9" s="1"/>
  <c r="AT163" i="7"/>
  <c r="X146" i="3"/>
  <c r="AO20" i="18"/>
  <c r="Y146" i="3" s="1"/>
  <c r="LQ20" i="18"/>
  <c r="AF37" i="9" s="1"/>
  <c r="AE37" i="9"/>
  <c r="AB32" i="7"/>
  <c r="AB31" i="7"/>
  <c r="AB30" i="7"/>
  <c r="AB29" i="7"/>
  <c r="AM18" i="13"/>
  <c r="X208" i="3"/>
  <c r="Y208" i="3" s="1"/>
  <c r="AN15" i="14"/>
  <c r="X239" i="3"/>
  <c r="Y239" i="3" s="1"/>
  <c r="AP32" i="15"/>
  <c r="R13" i="16"/>
  <c r="AJ13" i="16"/>
  <c r="AU13" i="16"/>
  <c r="CW13" i="16"/>
  <c r="FK13" i="16"/>
  <c r="LX13" i="16"/>
  <c r="BH44" i="9" s="1"/>
  <c r="ML13" i="16"/>
  <c r="BH10" i="9" s="1"/>
  <c r="MV13" i="16"/>
  <c r="BH22" i="9" s="1"/>
  <c r="R14" i="17"/>
  <c r="AJ14" i="17"/>
  <c r="CW14" i="17"/>
  <c r="FK14" i="17"/>
  <c r="ML14" i="17"/>
  <c r="BO10" i="9" s="1"/>
  <c r="MV14" i="17"/>
  <c r="BO22" i="9" s="1"/>
  <c r="NP14" i="17"/>
  <c r="BO73" i="9" s="1"/>
  <c r="X144" i="3"/>
  <c r="AP20" i="18"/>
  <c r="Y144" i="3" s="1"/>
  <c r="LR20" i="18"/>
  <c r="AF38" i="9" s="1"/>
  <c r="AE38" i="9"/>
  <c r="NG20" i="18"/>
  <c r="AF64" i="9" s="1"/>
  <c r="AE64" i="9"/>
  <c r="AB39" i="7"/>
  <c r="AB38" i="7"/>
  <c r="AB37" i="7"/>
  <c r="AB40" i="7"/>
  <c r="LX15" i="14"/>
  <c r="AT44" i="9" s="1"/>
  <c r="X238" i="3"/>
  <c r="Y238" i="3" s="1"/>
  <c r="AQ32" i="15"/>
  <c r="NA30" i="15"/>
  <c r="LY13" i="16"/>
  <c r="MM13" i="16"/>
  <c r="BH11" i="9" s="1"/>
  <c r="MW13" i="16"/>
  <c r="BH19" i="9" s="1"/>
  <c r="S14" i="17"/>
  <c r="DC14" i="17"/>
  <c r="LY14" i="17"/>
  <c r="MM14" i="17"/>
  <c r="BO11" i="9" s="1"/>
  <c r="MW14" i="17"/>
  <c r="BO19" i="9" s="1"/>
  <c r="X143" i="3"/>
  <c r="AQ20" i="18"/>
  <c r="LS20" i="18"/>
  <c r="AF39" i="9" s="1"/>
  <c r="AE39" i="9"/>
  <c r="AB46" i="7"/>
  <c r="AB45" i="7"/>
  <c r="AB49" i="7"/>
  <c r="AB47" i="7"/>
  <c r="H13" i="12"/>
  <c r="H167" i="3" s="1"/>
  <c r="AZ13" i="12"/>
  <c r="MX13" i="12"/>
  <c r="X117" i="3"/>
  <c r="Y117" i="3" s="1"/>
  <c r="AR13" i="12"/>
  <c r="X118" i="3"/>
  <c r="Y118" i="3" s="1"/>
  <c r="AS13" i="12"/>
  <c r="T13" i="12"/>
  <c r="DI13" i="12"/>
  <c r="LP13" i="12"/>
  <c r="Y36" i="9" s="1"/>
  <c r="X115" i="3"/>
  <c r="Y115" i="3" s="1"/>
  <c r="AN13" i="12"/>
  <c r="LQ13" i="12"/>
  <c r="Y37" i="9" s="1"/>
  <c r="ME13" i="12"/>
  <c r="NF13" i="12"/>
  <c r="Y63" i="9" s="1"/>
  <c r="X116" i="3"/>
  <c r="Y116" i="3" s="1"/>
  <c r="AO13" i="12"/>
  <c r="X14" i="9"/>
  <c r="X114" i="3"/>
  <c r="Y114" i="3" s="1"/>
  <c r="AP13" i="12"/>
  <c r="X113" i="3"/>
  <c r="Y113" i="3" s="1"/>
  <c r="AQ13" i="12"/>
  <c r="AT13" i="12"/>
  <c r="MK13" i="12"/>
  <c r="Y9" i="9" s="1"/>
  <c r="MU13" i="12"/>
  <c r="Y21" i="9" s="1"/>
  <c r="LW13" i="12"/>
  <c r="Y43" i="9" s="1"/>
  <c r="AU13" i="12"/>
  <c r="LX13" i="12"/>
  <c r="Y44" i="9" s="1"/>
  <c r="ML13" i="12"/>
  <c r="Y10" i="9" s="1"/>
  <c r="MV13" i="12"/>
  <c r="Y22" i="9" s="1"/>
  <c r="X111" i="3"/>
  <c r="Y111" i="3" s="1"/>
  <c r="AL13" i="12"/>
  <c r="AV13" i="12"/>
  <c r="LY13" i="12"/>
  <c r="MM13" i="12"/>
  <c r="Y11" i="9" s="1"/>
  <c r="MW13" i="12"/>
  <c r="Y19" i="9" s="1"/>
  <c r="EG10" i="11"/>
  <c r="LR10" i="11"/>
  <c r="S38" i="9" s="1"/>
  <c r="HD10" i="11"/>
  <c r="JW10" i="11"/>
  <c r="AN164" i="7"/>
  <c r="AO164" i="7" s="1"/>
  <c r="AZ165" i="7"/>
  <c r="BA165" i="7" s="1"/>
  <c r="AT165" i="7"/>
  <c r="H215" i="3"/>
  <c r="I213" i="3" s="1"/>
  <c r="MJ20" i="18"/>
  <c r="AF8" i="9" s="1"/>
  <c r="AE8" i="9"/>
  <c r="MT20" i="18"/>
  <c r="AF18" i="9" s="1"/>
  <c r="AE18" i="9"/>
  <c r="MK20" i="18"/>
  <c r="AF9" i="9" s="1"/>
  <c r="AE9" i="9"/>
  <c r="MU20" i="18"/>
  <c r="AF21" i="9" s="1"/>
  <c r="AE21" i="9"/>
  <c r="H20" i="18"/>
  <c r="H201" i="3" s="1"/>
  <c r="H200" i="3"/>
  <c r="ML20" i="18"/>
  <c r="AF10" i="9" s="1"/>
  <c r="AE10" i="9"/>
  <c r="MV20" i="18"/>
  <c r="AF22" i="9" s="1"/>
  <c r="AE22" i="9"/>
  <c r="MM20" i="18"/>
  <c r="AF11" i="9" s="1"/>
  <c r="AE11" i="9"/>
  <c r="MW20" i="18"/>
  <c r="AF19" i="9" s="1"/>
  <c r="AE19" i="9"/>
  <c r="MN20" i="18"/>
  <c r="AF12" i="9" s="1"/>
  <c r="AE12" i="9"/>
  <c r="ME20" i="18"/>
  <c r="AF4" i="9" s="1"/>
  <c r="AE4" i="9"/>
  <c r="MO20" i="18"/>
  <c r="AF13" i="9" s="1"/>
  <c r="AE13" i="9"/>
  <c r="X132" i="3"/>
  <c r="S38" i="3"/>
  <c r="MF20" i="18"/>
  <c r="AF5" i="9" s="1"/>
  <c r="AE5" i="9"/>
  <c r="MP20" i="18"/>
  <c r="AF14" i="9" s="1"/>
  <c r="AE14" i="9"/>
  <c r="X136" i="3"/>
  <c r="T38" i="3"/>
  <c r="MG20" i="18"/>
  <c r="AF20" i="9" s="1"/>
  <c r="AE20" i="9"/>
  <c r="MQ20" i="18"/>
  <c r="AF15" i="9" s="1"/>
  <c r="AE15" i="9"/>
  <c r="MH20" i="18"/>
  <c r="AF6" i="9" s="1"/>
  <c r="AE6" i="9"/>
  <c r="MR20" i="18"/>
  <c r="AF16" i="9" s="1"/>
  <c r="AE16" i="9"/>
  <c r="MI20" i="18"/>
  <c r="AF7" i="9" s="1"/>
  <c r="AE7" i="9"/>
  <c r="MS20" i="18"/>
  <c r="AF17" i="9" s="1"/>
  <c r="AE17" i="9"/>
  <c r="X155" i="3"/>
  <c r="Y155" i="3" s="1"/>
  <c r="G23" i="18"/>
  <c r="D215" i="3" s="1"/>
  <c r="MA20" i="18"/>
  <c r="AE53" i="9" s="1"/>
  <c r="BB23" i="18"/>
  <c r="IG20" i="18"/>
  <c r="KE20" i="18"/>
  <c r="GU20" i="18"/>
  <c r="HK20" i="18"/>
  <c r="N20" i="18"/>
  <c r="E225" i="3" s="1"/>
  <c r="EG20" i="18"/>
  <c r="X20" i="18"/>
  <c r="Y143" i="3"/>
  <c r="BS20" i="18"/>
  <c r="GQ20" i="18"/>
  <c r="LB20" i="18"/>
  <c r="NI20" i="18"/>
  <c r="AF65" i="9" s="1"/>
  <c r="JI20" i="18"/>
  <c r="GZ20" i="18"/>
  <c r="JS20" i="18"/>
  <c r="O20" i="18"/>
  <c r="E224" i="3" s="1"/>
  <c r="Y20" i="18"/>
  <c r="E223" i="3" s="1"/>
  <c r="Y147" i="3"/>
  <c r="BY20" i="18"/>
  <c r="EM20" i="18"/>
  <c r="HD20" i="18"/>
  <c r="HT20" i="18"/>
  <c r="JW20" i="18"/>
  <c r="KK20" i="18"/>
  <c r="P20" i="18"/>
  <c r="E218" i="3" s="1"/>
  <c r="Z20" i="18"/>
  <c r="Y148" i="3"/>
  <c r="CI20" i="18"/>
  <c r="ES20" i="18"/>
  <c r="NW20" i="18"/>
  <c r="AC6" i="7" s="1"/>
  <c r="KR20" i="18"/>
  <c r="KC20" i="18"/>
  <c r="HE20" i="18"/>
  <c r="HX20" i="18"/>
  <c r="IO20" i="18"/>
  <c r="JX20" i="18"/>
  <c r="IK20" i="18"/>
  <c r="NF20" i="18"/>
  <c r="AF63" i="9" s="1"/>
  <c r="BU23" i="18"/>
  <c r="Q20" i="18"/>
  <c r="E219" i="3" s="1"/>
  <c r="AH20" i="18"/>
  <c r="CU20" i="18"/>
  <c r="EY20" i="18"/>
  <c r="HF20" i="18"/>
  <c r="HY20" i="18"/>
  <c r="JY20" i="18"/>
  <c r="R20" i="18"/>
  <c r="AJ20" i="18"/>
  <c r="CW20" i="18"/>
  <c r="FE20" i="18"/>
  <c r="HG20" i="18"/>
  <c r="IU20" i="18"/>
  <c r="JZ20" i="18"/>
  <c r="GC20" i="18"/>
  <c r="HH20" i="18"/>
  <c r="KA20" i="18"/>
  <c r="F15" i="18"/>
  <c r="E25" i="3" s="1"/>
  <c r="FT20" i="18"/>
  <c r="GL20" i="18"/>
  <c r="HR20" i="18"/>
  <c r="II20" i="18"/>
  <c r="JD20" i="18"/>
  <c r="NT20" i="18"/>
  <c r="KM20" i="18"/>
  <c r="BI23" i="18"/>
  <c r="NL20" i="18"/>
  <c r="AF69" i="9" s="1"/>
  <c r="IQ20" i="18"/>
  <c r="GB20" i="18"/>
  <c r="HZ20" i="18"/>
  <c r="NM20" i="18"/>
  <c r="AF70" i="9" s="1"/>
  <c r="FV20" i="18"/>
  <c r="S20" i="18"/>
  <c r="Y142" i="3"/>
  <c r="X154" i="3"/>
  <c r="Y154" i="3" s="1"/>
  <c r="DC20" i="18"/>
  <c r="FK20" i="18"/>
  <c r="IA20" i="18"/>
  <c r="IV20" i="18"/>
  <c r="JM20" i="18"/>
  <c r="NN20" i="18"/>
  <c r="AF71" i="9" s="1"/>
  <c r="FX20" i="18"/>
  <c r="IW20" i="18"/>
  <c r="JN20" i="18"/>
  <c r="NO20" i="18"/>
  <c r="AF72" i="9" s="1"/>
  <c r="NB18" i="18"/>
  <c r="F17" i="18"/>
  <c r="D210" i="3" s="1"/>
  <c r="I20" i="18"/>
  <c r="H204" i="3" s="1"/>
  <c r="U20" i="18"/>
  <c r="E222" i="3" s="1"/>
  <c r="BE20" i="18"/>
  <c r="DO20" i="18"/>
  <c r="FQ20" i="18"/>
  <c r="GE20" i="18"/>
  <c r="GV20" i="18"/>
  <c r="HO20" i="18"/>
  <c r="IC20" i="18"/>
  <c r="IX20" i="18"/>
  <c r="JO20" i="18"/>
  <c r="LL20" i="18"/>
  <c r="I225" i="3" s="1"/>
  <c r="NP20" i="18"/>
  <c r="AF73" i="9" s="1"/>
  <c r="NC18" i="18"/>
  <c r="J20" i="18"/>
  <c r="H207" i="3" s="1"/>
  <c r="V20" i="18"/>
  <c r="E221" i="3" s="1"/>
  <c r="BG20" i="18"/>
  <c r="DU20" i="18"/>
  <c r="FR20" i="18"/>
  <c r="GG20" i="18"/>
  <c r="GW20" i="18"/>
  <c r="HP20" i="18"/>
  <c r="ND18" i="18"/>
  <c r="M20" i="18"/>
  <c r="E220" i="3" s="1"/>
  <c r="W20" i="18"/>
  <c r="BM20" i="18"/>
  <c r="EA20" i="18"/>
  <c r="FS20" i="18"/>
  <c r="GK20" i="18"/>
  <c r="GX20" i="18"/>
  <c r="HQ20" i="18"/>
  <c r="IH20" i="18"/>
  <c r="IZ20" i="18"/>
  <c r="JQ20" i="18"/>
  <c r="KI20" i="18"/>
  <c r="F16" i="18"/>
  <c r="D209" i="3" s="1"/>
  <c r="FU20" i="18"/>
  <c r="GM20" i="18"/>
  <c r="JE20" i="18"/>
  <c r="NQ20" i="18"/>
  <c r="AF74" i="9" s="1"/>
  <c r="GN20" i="18"/>
  <c r="JF20" i="18"/>
  <c r="NR20" i="18"/>
  <c r="AF75" i="9" s="1"/>
  <c r="GO20" i="18"/>
  <c r="JG20" i="18"/>
  <c r="NS20" i="18"/>
  <c r="AF76" i="9" s="1"/>
  <c r="F14" i="18"/>
  <c r="EG73" i="2"/>
  <c r="D126" i="7"/>
  <c r="AH163" i="7"/>
  <c r="AH165" i="7"/>
  <c r="V165" i="7"/>
  <c r="P163" i="7"/>
  <c r="Q163" i="7" s="1"/>
  <c r="V163" i="7"/>
  <c r="R21" i="9"/>
  <c r="JF10" i="11"/>
  <c r="MQ10" i="11"/>
  <c r="S15" i="9" s="1"/>
  <c r="Y4" i="9"/>
  <c r="MG10" i="11"/>
  <c r="S20" i="9" s="1"/>
  <c r="EY10" i="11"/>
  <c r="GO10" i="11"/>
  <c r="JG10" i="11"/>
  <c r="Q10" i="11"/>
  <c r="E150" i="3" s="1"/>
  <c r="AH10" i="11"/>
  <c r="AT10" i="11"/>
  <c r="CU10" i="11"/>
  <c r="MV10" i="11"/>
  <c r="S22" i="9" s="1"/>
  <c r="KC10" i="11"/>
  <c r="LY10" i="11"/>
  <c r="MX10" i="11"/>
  <c r="LS10" i="11"/>
  <c r="S39" i="9" s="1"/>
  <c r="R4" i="9"/>
  <c r="LQ10" i="11"/>
  <c r="S37" i="9" s="1"/>
  <c r="R13" i="9"/>
  <c r="ME10" i="11"/>
  <c r="S4" i="9" s="1"/>
  <c r="R43" i="9"/>
  <c r="GN13" i="12"/>
  <c r="MG13" i="12"/>
  <c r="Y20" i="9" s="1"/>
  <c r="MH13" i="12"/>
  <c r="Y6" i="9" s="1"/>
  <c r="MS13" i="12"/>
  <c r="Y17" i="9" s="1"/>
  <c r="LU13" i="12"/>
  <c r="Y41" i="9" s="1"/>
  <c r="LV13" i="12"/>
  <c r="Y42" i="9" s="1"/>
  <c r="MQ13" i="12"/>
  <c r="Y15" i="9" s="1"/>
  <c r="MR13" i="12"/>
  <c r="Y16" i="9" s="1"/>
  <c r="FM13" i="12"/>
  <c r="LG13" i="12"/>
  <c r="NA11" i="12"/>
  <c r="NA13" i="12" s="1"/>
  <c r="Y59" i="9" s="1"/>
  <c r="MF13" i="12"/>
  <c r="Y5" i="9" s="1"/>
  <c r="LX18" i="13"/>
  <c r="AM44" i="9" s="1"/>
  <c r="LB18" i="13"/>
  <c r="H18" i="13"/>
  <c r="H235" i="3" s="1"/>
  <c r="T18" i="13"/>
  <c r="AZ18" i="13"/>
  <c r="DI18" i="13"/>
  <c r="LL18" i="13"/>
  <c r="I259" i="3" s="1"/>
  <c r="AL4" i="9"/>
  <c r="GG18" i="13"/>
  <c r="NC16" i="13"/>
  <c r="NC18" i="13" s="1"/>
  <c r="AM61" i="9" s="1"/>
  <c r="AL13" i="9"/>
  <c r="MH15" i="14"/>
  <c r="AT6" i="9" s="1"/>
  <c r="MR15" i="14"/>
  <c r="AT16" i="9" s="1"/>
  <c r="T62" i="3"/>
  <c r="LQ15" i="14"/>
  <c r="AT37" i="9" s="1"/>
  <c r="MO15" i="14"/>
  <c r="AT13" i="9" s="1"/>
  <c r="LP15" i="14"/>
  <c r="AT36" i="9" s="1"/>
  <c r="MN15" i="14"/>
  <c r="AT12" i="9" s="1"/>
  <c r="MX15" i="14"/>
  <c r="JS15" i="14"/>
  <c r="LR15" i="14"/>
  <c r="AT38" i="9" s="1"/>
  <c r="MP15" i="14"/>
  <c r="AT14" i="9" s="1"/>
  <c r="LR32" i="15"/>
  <c r="BA38" i="9" s="1"/>
  <c r="MQ32" i="15"/>
  <c r="BA15" i="9" s="1"/>
  <c r="LS32" i="15"/>
  <c r="BA39" i="9" s="1"/>
  <c r="MR32" i="15"/>
  <c r="BA16" i="9" s="1"/>
  <c r="AZ13" i="9"/>
  <c r="AZ40" i="9"/>
  <c r="MS32" i="15"/>
  <c r="BA17" i="9" s="1"/>
  <c r="AZ20" i="9"/>
  <c r="AZ41" i="9"/>
  <c r="LB32" i="15"/>
  <c r="MH32" i="15"/>
  <c r="BA6" i="9" s="1"/>
  <c r="S32" i="15"/>
  <c r="E329" i="3" s="1"/>
  <c r="DC32" i="15"/>
  <c r="FM32" i="15"/>
  <c r="MI32" i="15"/>
  <c r="BA7" i="9" s="1"/>
  <c r="BO35" i="15"/>
  <c r="LP32" i="15"/>
  <c r="BA36" i="9" s="1"/>
  <c r="Z32" i="15"/>
  <c r="LQ32" i="15"/>
  <c r="BA37" i="9" s="1"/>
  <c r="MP32" i="15"/>
  <c r="BA14" i="9" s="1"/>
  <c r="LS13" i="16"/>
  <c r="BH39" i="9" s="1"/>
  <c r="BG17" i="9"/>
  <c r="BG41" i="9"/>
  <c r="S85" i="3"/>
  <c r="BG18" i="9"/>
  <c r="T85" i="3"/>
  <c r="MG13" i="16"/>
  <c r="BH20" i="9" s="1"/>
  <c r="G16" i="16"/>
  <c r="D351" i="3" s="1"/>
  <c r="MJ13" i="16"/>
  <c r="BH8" i="9" s="1"/>
  <c r="S13" i="16"/>
  <c r="DC13" i="16"/>
  <c r="LG13" i="16"/>
  <c r="NA11" i="16"/>
  <c r="NA13" i="16" s="1"/>
  <c r="BH59" i="9" s="1"/>
  <c r="MQ13" i="16"/>
  <c r="BH15" i="9" s="1"/>
  <c r="BG6" i="9"/>
  <c r="BG7" i="9"/>
  <c r="LP13" i="16"/>
  <c r="BH36" i="9" s="1"/>
  <c r="BG37" i="9"/>
  <c r="BG16" i="9"/>
  <c r="BN71" i="9"/>
  <c r="MS14" i="17"/>
  <c r="BO17" i="9" s="1"/>
  <c r="BN4" i="9"/>
  <c r="H386" i="3"/>
  <c r="I384" i="3" s="1"/>
  <c r="LV14" i="17"/>
  <c r="BO42" i="9" s="1"/>
  <c r="MO14" i="17"/>
  <c r="BO13" i="9" s="1"/>
  <c r="BN8" i="9"/>
  <c r="BN18" i="9"/>
  <c r="BN69" i="9"/>
  <c r="LW14" i="17"/>
  <c r="BO43" i="9" s="1"/>
  <c r="MF14" i="17"/>
  <c r="BO5" i="9" s="1"/>
  <c r="MP14" i="17"/>
  <c r="BO14" i="9" s="1"/>
  <c r="BN9" i="9"/>
  <c r="BN19" i="9"/>
  <c r="LX14" i="17"/>
  <c r="BO44" i="9" s="1"/>
  <c r="MG14" i="17"/>
  <c r="BO20" i="9" s="1"/>
  <c r="MQ14" i="17"/>
  <c r="BO15" i="9" s="1"/>
  <c r="BN10" i="9"/>
  <c r="NO14" i="17"/>
  <c r="BO72" i="9" s="1"/>
  <c r="MH14" i="17"/>
  <c r="BO6" i="9" s="1"/>
  <c r="MR14" i="17"/>
  <c r="BO16" i="9" s="1"/>
  <c r="BN11" i="9"/>
  <c r="BN21" i="9"/>
  <c r="BN73" i="9"/>
  <c r="NQ14" i="17"/>
  <c r="BO74" i="9" s="1"/>
  <c r="KE14" i="17"/>
  <c r="LP14" i="17"/>
  <c r="BO36" i="9" s="1"/>
  <c r="MI14" i="17"/>
  <c r="BO7" i="9" s="1"/>
  <c r="BN12" i="9"/>
  <c r="BN22" i="9"/>
  <c r="LQ14" i="17"/>
  <c r="BO37" i="9" s="1"/>
  <c r="BN75" i="9"/>
  <c r="LR14" i="17"/>
  <c r="BO38" i="9" s="1"/>
  <c r="NS14" i="17"/>
  <c r="BO76" i="9" s="1"/>
  <c r="LS14" i="17"/>
  <c r="BO39" i="9" s="1"/>
  <c r="LT14" i="17"/>
  <c r="BO40" i="9" s="1"/>
  <c r="LU14" i="17"/>
  <c r="BO41" i="9" s="1"/>
  <c r="NB13" i="16"/>
  <c r="BH60" i="9" s="1"/>
  <c r="BG60" i="9"/>
  <c r="H351" i="3"/>
  <c r="I347" i="3" s="1"/>
  <c r="FE13" i="16"/>
  <c r="MN13" i="16"/>
  <c r="BH12" i="9" s="1"/>
  <c r="BG5" i="9"/>
  <c r="BG59" i="9"/>
  <c r="MP13" i="16"/>
  <c r="BH14" i="9" s="1"/>
  <c r="LL13" i="16"/>
  <c r="I361" i="3" s="1"/>
  <c r="LR13" i="16"/>
  <c r="BH38" i="9" s="1"/>
  <c r="GG13" i="16"/>
  <c r="MA13" i="16"/>
  <c r="BG53" i="9" s="1"/>
  <c r="BG9" i="9"/>
  <c r="BG19" i="9"/>
  <c r="GK13" i="16"/>
  <c r="JQ13" i="16"/>
  <c r="LT13" i="16"/>
  <c r="BH40" i="9" s="1"/>
  <c r="BG10" i="9"/>
  <c r="EA13" i="16"/>
  <c r="M13" i="16"/>
  <c r="E356" i="3" s="1"/>
  <c r="BM13" i="16"/>
  <c r="BG11" i="9"/>
  <c r="BG21" i="9"/>
  <c r="X267" i="3"/>
  <c r="Y267" i="3" s="1"/>
  <c r="LV13" i="16"/>
  <c r="BH42" i="9" s="1"/>
  <c r="BG22" i="9"/>
  <c r="BG52" i="9"/>
  <c r="BG43" i="9"/>
  <c r="W13" i="16"/>
  <c r="BG44" i="9"/>
  <c r="KM13" i="16"/>
  <c r="NB32" i="15"/>
  <c r="BA60" i="9" s="1"/>
  <c r="AZ60" i="9"/>
  <c r="NA32" i="15"/>
  <c r="BA59" i="9" s="1"/>
  <c r="AZ59" i="9"/>
  <c r="MK32" i="15"/>
  <c r="BA9" i="9" s="1"/>
  <c r="H317" i="3"/>
  <c r="I315" i="3" s="1"/>
  <c r="S74" i="3"/>
  <c r="LX32" i="15"/>
  <c r="BA44" i="9" s="1"/>
  <c r="MM32" i="15"/>
  <c r="BA11" i="9" s="1"/>
  <c r="MW32" i="15"/>
  <c r="BA19" i="9" s="1"/>
  <c r="JS32" i="15"/>
  <c r="GB32" i="15"/>
  <c r="IU32" i="15"/>
  <c r="NI32" i="15"/>
  <c r="BA65" i="9" s="1"/>
  <c r="T74" i="3"/>
  <c r="AZ8" i="9"/>
  <c r="AZ18" i="9"/>
  <c r="AZ63" i="9"/>
  <c r="X236" i="3"/>
  <c r="Y236" i="3" s="1"/>
  <c r="AZ10" i="9"/>
  <c r="G35" i="15"/>
  <c r="D317" i="3" s="1"/>
  <c r="X237" i="3"/>
  <c r="Y237" i="3" s="1"/>
  <c r="AZ21" i="9"/>
  <c r="AZ42" i="9"/>
  <c r="AZ32" i="15"/>
  <c r="DI32" i="15"/>
  <c r="LL32" i="15"/>
  <c r="I326" i="3" s="1"/>
  <c r="AZ22" i="9"/>
  <c r="AZ43" i="9"/>
  <c r="H32" i="15"/>
  <c r="H303" i="3" s="1"/>
  <c r="LG32" i="15"/>
  <c r="I32" i="15"/>
  <c r="H306" i="3" s="1"/>
  <c r="U32" i="15"/>
  <c r="E327" i="3" s="1"/>
  <c r="BE32" i="15"/>
  <c r="DO32" i="15"/>
  <c r="MA32" i="15"/>
  <c r="AZ53" i="9" s="1"/>
  <c r="T32" i="15"/>
  <c r="E326" i="3" s="1"/>
  <c r="N32" i="15"/>
  <c r="E324" i="3" s="1"/>
  <c r="X32" i="15"/>
  <c r="BS32" i="15"/>
  <c r="HT32" i="15"/>
  <c r="H302" i="3"/>
  <c r="H283" i="3"/>
  <c r="I279" i="3" s="1"/>
  <c r="LT15" i="14"/>
  <c r="AT40" i="9" s="1"/>
  <c r="MI15" i="14"/>
  <c r="AT7" i="9" s="1"/>
  <c r="MS15" i="14"/>
  <c r="AT17" i="9" s="1"/>
  <c r="AS41" i="9"/>
  <c r="BO18" i="14"/>
  <c r="MJ15" i="14"/>
  <c r="AT8" i="9" s="1"/>
  <c r="MT15" i="14"/>
  <c r="AT18" i="9" s="1"/>
  <c r="AS19" i="9"/>
  <c r="LV15" i="14"/>
  <c r="AT42" i="9" s="1"/>
  <c r="MK15" i="14"/>
  <c r="AT9" i="9" s="1"/>
  <c r="MU15" i="14"/>
  <c r="AT21" i="9" s="1"/>
  <c r="AS20" i="9"/>
  <c r="AS52" i="9"/>
  <c r="JD15" i="14"/>
  <c r="NF15" i="14"/>
  <c r="AT63" i="9" s="1"/>
  <c r="LW15" i="14"/>
  <c r="AT43" i="9" s="1"/>
  <c r="ML15" i="14"/>
  <c r="AT10" i="9" s="1"/>
  <c r="MV15" i="14"/>
  <c r="AT22" i="9" s="1"/>
  <c r="AS11" i="9"/>
  <c r="H293" i="3"/>
  <c r="S62" i="3"/>
  <c r="AS12" i="9"/>
  <c r="AS13" i="9"/>
  <c r="AS36" i="9"/>
  <c r="AS60" i="9"/>
  <c r="KR15" i="14"/>
  <c r="ME15" i="14"/>
  <c r="AT4" i="9" s="1"/>
  <c r="AS14" i="9"/>
  <c r="AS37" i="9"/>
  <c r="D289" i="3"/>
  <c r="MF15" i="14"/>
  <c r="AT5" i="9" s="1"/>
  <c r="AS15" i="9"/>
  <c r="AS38" i="9"/>
  <c r="FK15" i="14"/>
  <c r="AS6" i="9"/>
  <c r="AS16" i="9"/>
  <c r="AS39" i="9"/>
  <c r="AS63" i="9"/>
  <c r="S15" i="14"/>
  <c r="DC15" i="14"/>
  <c r="X206" i="3"/>
  <c r="Y206" i="3" s="1"/>
  <c r="NA18" i="13"/>
  <c r="AM59" i="9" s="1"/>
  <c r="AL59" i="9"/>
  <c r="H249" i="3"/>
  <c r="I245" i="3" s="1"/>
  <c r="LQ18" i="13"/>
  <c r="AM37" i="9" s="1"/>
  <c r="MF18" i="13"/>
  <c r="AM5" i="9" s="1"/>
  <c r="MP18" i="13"/>
  <c r="AM14" i="9" s="1"/>
  <c r="AL19" i="9"/>
  <c r="AL43" i="9"/>
  <c r="HT18" i="13"/>
  <c r="KK18" i="13"/>
  <c r="ND16" i="13"/>
  <c r="LR18" i="13"/>
  <c r="AM38" i="9" s="1"/>
  <c r="MG18" i="13"/>
  <c r="AM20" i="9" s="1"/>
  <c r="MQ18" i="13"/>
  <c r="AM15" i="9" s="1"/>
  <c r="X167" i="3"/>
  <c r="LS18" i="13"/>
  <c r="AM39" i="9" s="1"/>
  <c r="MH18" i="13"/>
  <c r="AM6" i="9" s="1"/>
  <c r="MR18" i="13"/>
  <c r="AM16" i="9" s="1"/>
  <c r="AL21" i="9"/>
  <c r="LT18" i="13"/>
  <c r="AM40" i="9" s="1"/>
  <c r="MS18" i="13"/>
  <c r="AM17" i="9" s="1"/>
  <c r="AL22" i="9"/>
  <c r="AL36" i="9"/>
  <c r="AL60" i="9"/>
  <c r="MI18" i="13"/>
  <c r="AM7" i="9" s="1"/>
  <c r="FE18" i="13"/>
  <c r="H234" i="3"/>
  <c r="LU18" i="13"/>
  <c r="AM41" i="9" s="1"/>
  <c r="MJ18" i="13"/>
  <c r="AM8" i="9" s="1"/>
  <c r="MT18" i="13"/>
  <c r="AM18" i="9" s="1"/>
  <c r="R18" i="13"/>
  <c r="AJ18" i="13"/>
  <c r="CW18" i="13"/>
  <c r="FK18" i="13"/>
  <c r="H259" i="3"/>
  <c r="LV18" i="13"/>
  <c r="AM42" i="9" s="1"/>
  <c r="MK18" i="13"/>
  <c r="AM9" i="9" s="1"/>
  <c r="S18" i="13"/>
  <c r="DC18" i="13"/>
  <c r="FM18" i="13"/>
  <c r="LG18" i="13"/>
  <c r="G21" i="13"/>
  <c r="D249" i="3" s="1"/>
  <c r="S47" i="3"/>
  <c r="X174" i="3"/>
  <c r="Y174" i="3" s="1"/>
  <c r="ML18" i="13"/>
  <c r="AM10" i="9" s="1"/>
  <c r="MM18" i="13"/>
  <c r="AM11" i="9" s="1"/>
  <c r="MN18" i="13"/>
  <c r="AM12" i="9" s="1"/>
  <c r="MA18" i="13"/>
  <c r="AL53" i="9" s="1"/>
  <c r="BO21" i="13"/>
  <c r="AL52" i="9"/>
  <c r="H181" i="3"/>
  <c r="I177" i="3" s="1"/>
  <c r="H166" i="3"/>
  <c r="LS13" i="12"/>
  <c r="Y39" i="9" s="1"/>
  <c r="MN13" i="12"/>
  <c r="Y12" i="9" s="1"/>
  <c r="X8" i="9"/>
  <c r="X18" i="9"/>
  <c r="X63" i="9"/>
  <c r="HK13" i="12"/>
  <c r="LT13" i="12"/>
  <c r="Y40" i="9" s="1"/>
  <c r="MO13" i="12"/>
  <c r="Y13" i="9" s="1"/>
  <c r="X9" i="9"/>
  <c r="X19" i="9"/>
  <c r="X105" i="3"/>
  <c r="X10" i="9"/>
  <c r="S28" i="3"/>
  <c r="X11" i="9"/>
  <c r="X44" i="9"/>
  <c r="GL13" i="12"/>
  <c r="X22" i="9"/>
  <c r="MI13" i="12"/>
  <c r="Y7" i="9" s="1"/>
  <c r="X36" i="9"/>
  <c r="X112" i="3"/>
  <c r="Y112" i="3" s="1"/>
  <c r="X38" i="9"/>
  <c r="X37" i="9"/>
  <c r="H146" i="3"/>
  <c r="I145" i="3" s="1"/>
  <c r="T16" i="3"/>
  <c r="LX10" i="11"/>
  <c r="S44" i="9" s="1"/>
  <c r="MM10" i="11"/>
  <c r="S11" i="9" s="1"/>
  <c r="MW10" i="11"/>
  <c r="S19" i="9" s="1"/>
  <c r="MN10" i="11"/>
  <c r="S12" i="9" s="1"/>
  <c r="R22" i="9"/>
  <c r="LP10" i="11"/>
  <c r="S36" i="9" s="1"/>
  <c r="HH10" i="11"/>
  <c r="JS10" i="11"/>
  <c r="MF10" i="11"/>
  <c r="S5" i="9" s="1"/>
  <c r="MP10" i="11"/>
  <c r="S14" i="9" s="1"/>
  <c r="D150" i="3"/>
  <c r="MH10" i="11"/>
  <c r="S6" i="9" s="1"/>
  <c r="MR10" i="11"/>
  <c r="S16" i="9" s="1"/>
  <c r="LT10" i="11"/>
  <c r="S40" i="9" s="1"/>
  <c r="MI10" i="11"/>
  <c r="S7" i="9" s="1"/>
  <c r="MS10" i="11"/>
  <c r="S17" i="9" s="1"/>
  <c r="X70" i="3"/>
  <c r="LU10" i="11"/>
  <c r="S41" i="9" s="1"/>
  <c r="MJ10" i="11"/>
  <c r="S8" i="9" s="1"/>
  <c r="MT10" i="11"/>
  <c r="S18" i="9" s="1"/>
  <c r="NF10" i="11"/>
  <c r="S63" i="9" s="1"/>
  <c r="LV10" i="11"/>
  <c r="S42" i="9" s="1"/>
  <c r="MK10" i="11"/>
  <c r="S9" i="9" s="1"/>
  <c r="KE10" i="11"/>
  <c r="HT10" i="11"/>
  <c r="KK10" i="11"/>
  <c r="NW10" i="11"/>
  <c r="Q6" i="7" s="1"/>
  <c r="ML10" i="11"/>
  <c r="S10" i="9" s="1"/>
  <c r="NI18" i="13"/>
  <c r="AM65" i="9" s="1"/>
  <c r="AL65" i="9"/>
  <c r="HK14" i="17"/>
  <c r="HT14" i="17"/>
  <c r="Z14" i="17"/>
  <c r="CI14" i="17"/>
  <c r="Q14" i="17"/>
  <c r="E390" i="3" s="1"/>
  <c r="AH14" i="17"/>
  <c r="CU14" i="17"/>
  <c r="EY14" i="17"/>
  <c r="NI14" i="17"/>
  <c r="BO65" i="9" s="1"/>
  <c r="JM14" i="17"/>
  <c r="T14" i="17"/>
  <c r="DI14" i="17"/>
  <c r="JN14" i="17"/>
  <c r="I14" i="17"/>
  <c r="H375" i="3" s="1"/>
  <c r="U14" i="17"/>
  <c r="DO14" i="17"/>
  <c r="FQ14" i="17"/>
  <c r="IC14" i="17"/>
  <c r="JO14" i="17"/>
  <c r="LL14" i="17"/>
  <c r="I396" i="3" s="1"/>
  <c r="O14" i="17"/>
  <c r="Y14" i="17"/>
  <c r="E391" i="3" s="1"/>
  <c r="BY14" i="17"/>
  <c r="EM14" i="17"/>
  <c r="NA12" i="17"/>
  <c r="LB14" i="17"/>
  <c r="J14" i="17"/>
  <c r="H378" i="3" s="1"/>
  <c r="V14" i="17"/>
  <c r="BG14" i="17"/>
  <c r="DU14" i="17"/>
  <c r="FR14" i="17"/>
  <c r="GG14" i="17"/>
  <c r="MA14" i="17"/>
  <c r="BN53" i="9" s="1"/>
  <c r="P14" i="17"/>
  <c r="E389" i="3" s="1"/>
  <c r="ES14" i="17"/>
  <c r="H14" i="17"/>
  <c r="H372" i="3" s="1"/>
  <c r="AZ14" i="17"/>
  <c r="FM14" i="17"/>
  <c r="LG14" i="17"/>
  <c r="BM14" i="17"/>
  <c r="EA14" i="17"/>
  <c r="IZ14" i="17"/>
  <c r="JQ14" i="17"/>
  <c r="IQ14" i="17"/>
  <c r="JI14" i="17"/>
  <c r="KW14" i="17"/>
  <c r="FV14" i="17"/>
  <c r="G17" i="17"/>
  <c r="D386" i="3" s="1"/>
  <c r="FX14" i="17"/>
  <c r="F11" i="17"/>
  <c r="D381" i="3" s="1"/>
  <c r="NB12" i="17"/>
  <c r="M14" i="17"/>
  <c r="F9" i="17"/>
  <c r="E30" i="3" s="1"/>
  <c r="N14" i="17"/>
  <c r="X14" i="17"/>
  <c r="BS14" i="17"/>
  <c r="FT14" i="17"/>
  <c r="GZ14" i="17"/>
  <c r="JS14" i="17"/>
  <c r="NC12" i="17"/>
  <c r="W14" i="17"/>
  <c r="FS14" i="17"/>
  <c r="NG14" i="17"/>
  <c r="BO64" i="9" s="1"/>
  <c r="KM14" i="17"/>
  <c r="ND12" i="17"/>
  <c r="NW14" i="17"/>
  <c r="BG6" i="7" s="1"/>
  <c r="IK14" i="17"/>
  <c r="KR14" i="17"/>
  <c r="NF14" i="17"/>
  <c r="BO63" i="9" s="1"/>
  <c r="F10" i="17"/>
  <c r="D380" i="3" s="1"/>
  <c r="FU14" i="17"/>
  <c r="F8" i="17"/>
  <c r="HK13" i="16"/>
  <c r="HT13" i="16"/>
  <c r="NI13" i="16"/>
  <c r="BH65" i="9" s="1"/>
  <c r="Y13" i="16"/>
  <c r="E357" i="3" s="1"/>
  <c r="KK13" i="16"/>
  <c r="GQ13" i="16"/>
  <c r="KI13" i="16"/>
  <c r="N13" i="16"/>
  <c r="BS13" i="16"/>
  <c r="GZ13" i="16"/>
  <c r="JS13" i="16"/>
  <c r="O13" i="16"/>
  <c r="EM13" i="16"/>
  <c r="P13" i="16"/>
  <c r="E354" i="3" s="1"/>
  <c r="Z13" i="16"/>
  <c r="CI13" i="16"/>
  <c r="ES13" i="16"/>
  <c r="X13" i="16"/>
  <c r="GM13" i="16"/>
  <c r="Q13" i="16"/>
  <c r="E355" i="3" s="1"/>
  <c r="AH13" i="16"/>
  <c r="CU13" i="16"/>
  <c r="EY13" i="16"/>
  <c r="GO13" i="16"/>
  <c r="JG13" i="16"/>
  <c r="NW13" i="16"/>
  <c r="BA6" i="7" s="1"/>
  <c r="BY13" i="16"/>
  <c r="F8" i="16"/>
  <c r="E29" i="3" s="1"/>
  <c r="FU13" i="16"/>
  <c r="IK13" i="16"/>
  <c r="JE13" i="16"/>
  <c r="NF13" i="16"/>
  <c r="BH63" i="9" s="1"/>
  <c r="NS13" i="16"/>
  <c r="BH76" i="9" s="1"/>
  <c r="NL13" i="16"/>
  <c r="BH69" i="9" s="1"/>
  <c r="KW13" i="16"/>
  <c r="NG13" i="16"/>
  <c r="BH64" i="9" s="1"/>
  <c r="GC13" i="16"/>
  <c r="JM13" i="16"/>
  <c r="NM13" i="16"/>
  <c r="BH70" i="9" s="1"/>
  <c r="FV13" i="16"/>
  <c r="AZ13" i="16"/>
  <c r="JI13" i="16"/>
  <c r="H13" i="16"/>
  <c r="H337" i="3" s="1"/>
  <c r="F10" i="16"/>
  <c r="D346" i="3" s="1"/>
  <c r="I13" i="16"/>
  <c r="H340" i="3" s="1"/>
  <c r="U13" i="16"/>
  <c r="DO13" i="16"/>
  <c r="FQ13" i="16"/>
  <c r="GE13" i="16"/>
  <c r="IC13" i="16"/>
  <c r="JO13" i="16"/>
  <c r="NO13" i="16"/>
  <c r="BH72" i="9" s="1"/>
  <c r="T13" i="16"/>
  <c r="FM13" i="16"/>
  <c r="NN13" i="16"/>
  <c r="BH71" i="9" s="1"/>
  <c r="J13" i="16"/>
  <c r="H343" i="3" s="1"/>
  <c r="V13" i="16"/>
  <c r="E358" i="3" s="1"/>
  <c r="BG13" i="16"/>
  <c r="DU13" i="16"/>
  <c r="FR13" i="16"/>
  <c r="KE13" i="16"/>
  <c r="NC11" i="16"/>
  <c r="DI13" i="16"/>
  <c r="GD13" i="16"/>
  <c r="JN13" i="16"/>
  <c r="FS13" i="16"/>
  <c r="IZ13" i="16"/>
  <c r="NQ13" i="16"/>
  <c r="BH74" i="9" s="1"/>
  <c r="ND11" i="16"/>
  <c r="FT13" i="16"/>
  <c r="GL13" i="16"/>
  <c r="JD13" i="16"/>
  <c r="NP13" i="16"/>
  <c r="BH73" i="9" s="1"/>
  <c r="F9" i="16"/>
  <c r="D345" i="3" s="1"/>
  <c r="GN13" i="16"/>
  <c r="JF13" i="16"/>
  <c r="NR13" i="16"/>
  <c r="BH75" i="9" s="1"/>
  <c r="FX13" i="16"/>
  <c r="IQ13" i="16"/>
  <c r="NT13" i="16"/>
  <c r="F7" i="16"/>
  <c r="IC32" i="15"/>
  <c r="KC32" i="15"/>
  <c r="FU32" i="15"/>
  <c r="CI32" i="15"/>
  <c r="HE32" i="15"/>
  <c r="HD32" i="15"/>
  <c r="JE32" i="15"/>
  <c r="P32" i="15"/>
  <c r="E320" i="3" s="1"/>
  <c r="HK32" i="15"/>
  <c r="GK32" i="15"/>
  <c r="EM32" i="15"/>
  <c r="JF32" i="15"/>
  <c r="Q32" i="15"/>
  <c r="E321" i="3" s="1"/>
  <c r="AH32" i="15"/>
  <c r="CU32" i="15"/>
  <c r="EY32" i="15"/>
  <c r="GO32" i="15"/>
  <c r="HF32" i="15"/>
  <c r="HY32" i="15"/>
  <c r="JG32" i="15"/>
  <c r="JY32" i="15"/>
  <c r="NW32" i="15"/>
  <c r="AU6" i="7" s="1"/>
  <c r="BY32" i="15"/>
  <c r="GM32" i="15"/>
  <c r="JW32" i="15"/>
  <c r="JX32" i="15"/>
  <c r="R32" i="15"/>
  <c r="E325" i="3" s="1"/>
  <c r="AJ32" i="15"/>
  <c r="CW32" i="15"/>
  <c r="FE32" i="15"/>
  <c r="HG32" i="15"/>
  <c r="HZ32" i="15"/>
  <c r="JZ32" i="15"/>
  <c r="NG32" i="15"/>
  <c r="BA64" i="9" s="1"/>
  <c r="O32" i="15"/>
  <c r="E328" i="3" s="1"/>
  <c r="Y32" i="15"/>
  <c r="E323" i="3" s="1"/>
  <c r="ES32" i="15"/>
  <c r="GQ32" i="15"/>
  <c r="HH32" i="15"/>
  <c r="KA32" i="15"/>
  <c r="FV32" i="15"/>
  <c r="NS32" i="15"/>
  <c r="BA76" i="9" s="1"/>
  <c r="BI35" i="15"/>
  <c r="NL32" i="15"/>
  <c r="BA69" i="9" s="1"/>
  <c r="KW32" i="15"/>
  <c r="GC32" i="15"/>
  <c r="IA32" i="15"/>
  <c r="IV32" i="15"/>
  <c r="JM32" i="15"/>
  <c r="NM32" i="15"/>
  <c r="BA70" i="9" s="1"/>
  <c r="HX32" i="15"/>
  <c r="GD32" i="15"/>
  <c r="IW32" i="15"/>
  <c r="JN32" i="15"/>
  <c r="NN32" i="15"/>
  <c r="BA71" i="9" s="1"/>
  <c r="JI32" i="15"/>
  <c r="FQ32" i="15"/>
  <c r="GE32" i="15"/>
  <c r="HO32" i="15"/>
  <c r="IX32" i="15"/>
  <c r="NO32" i="15"/>
  <c r="BA72" i="9" s="1"/>
  <c r="BU35" i="15"/>
  <c r="BB35" i="15"/>
  <c r="J32" i="15"/>
  <c r="H309" i="3" s="1"/>
  <c r="V32" i="15"/>
  <c r="BG32" i="15"/>
  <c r="DU32" i="15"/>
  <c r="FR32" i="15"/>
  <c r="GG32" i="15"/>
  <c r="HP32" i="15"/>
  <c r="F29" i="15"/>
  <c r="D312" i="3" s="1"/>
  <c r="M32" i="15"/>
  <c r="E322" i="3" s="1"/>
  <c r="W32" i="15"/>
  <c r="BM32" i="15"/>
  <c r="EA32" i="15"/>
  <c r="FS32" i="15"/>
  <c r="HQ32" i="15"/>
  <c r="IZ32" i="15"/>
  <c r="JQ32" i="15"/>
  <c r="NQ32" i="15"/>
  <c r="BA74" i="9" s="1"/>
  <c r="NC30" i="15"/>
  <c r="JO32" i="15"/>
  <c r="F27" i="15"/>
  <c r="E28" i="3" s="1"/>
  <c r="ND30" i="15"/>
  <c r="GL32" i="15"/>
  <c r="HR32" i="15"/>
  <c r="NP32" i="15"/>
  <c r="BA73" i="9" s="1"/>
  <c r="FT32" i="15"/>
  <c r="JD32" i="15"/>
  <c r="F28" i="15"/>
  <c r="D311" i="3" s="1"/>
  <c r="GN32" i="15"/>
  <c r="NR32" i="15"/>
  <c r="BA75" i="9" s="1"/>
  <c r="FX32" i="15"/>
  <c r="IQ32" i="15"/>
  <c r="NT32" i="15"/>
  <c r="F26" i="15"/>
  <c r="HH15" i="14"/>
  <c r="KA15" i="14"/>
  <c r="HK15" i="14"/>
  <c r="LG15" i="14"/>
  <c r="KC15" i="14"/>
  <c r="GZ15" i="14"/>
  <c r="Y15" i="14"/>
  <c r="JW15" i="14"/>
  <c r="NA13" i="14"/>
  <c r="O15" i="14"/>
  <c r="E290" i="3" s="1"/>
  <c r="EM15" i="14"/>
  <c r="HT15" i="14"/>
  <c r="P15" i="14"/>
  <c r="E286" i="3" s="1"/>
  <c r="Z15" i="14"/>
  <c r="CI15" i="14"/>
  <c r="ES15" i="14"/>
  <c r="HE15" i="14"/>
  <c r="JF15" i="14"/>
  <c r="JX15" i="14"/>
  <c r="KM15" i="14"/>
  <c r="Q15" i="14"/>
  <c r="E287" i="3" s="1"/>
  <c r="AH15" i="14"/>
  <c r="CU15" i="14"/>
  <c r="EY15" i="14"/>
  <c r="HF15" i="14"/>
  <c r="JY15" i="14"/>
  <c r="NL15" i="14"/>
  <c r="AT69" i="9" s="1"/>
  <c r="BY15" i="14"/>
  <c r="HD15" i="14"/>
  <c r="R15" i="14"/>
  <c r="AJ15" i="14"/>
  <c r="CW15" i="14"/>
  <c r="FE15" i="14"/>
  <c r="HG15" i="14"/>
  <c r="JZ15" i="14"/>
  <c r="IW15" i="14"/>
  <c r="G18" i="14"/>
  <c r="D283" i="3" s="1"/>
  <c r="BI18" i="14"/>
  <c r="NG15" i="14"/>
  <c r="AT64" i="9" s="1"/>
  <c r="LB15" i="14"/>
  <c r="GC15" i="14"/>
  <c r="IV15" i="14"/>
  <c r="NM15" i="14"/>
  <c r="AT70" i="9" s="1"/>
  <c r="I15" i="14"/>
  <c r="H272" i="3" s="1"/>
  <c r="U15" i="14"/>
  <c r="BE15" i="14"/>
  <c r="DO15" i="14"/>
  <c r="GE15" i="14"/>
  <c r="GV15" i="14"/>
  <c r="IC15" i="14"/>
  <c r="IX15" i="14"/>
  <c r="NO15" i="14"/>
  <c r="AT72" i="9" s="1"/>
  <c r="NN15" i="14"/>
  <c r="AT71" i="9" s="1"/>
  <c r="N15" i="14"/>
  <c r="GD15" i="14"/>
  <c r="NQ15" i="14"/>
  <c r="AT74" i="9" s="1"/>
  <c r="GB15" i="14"/>
  <c r="GO15" i="14"/>
  <c r="IU15" i="14"/>
  <c r="JG15" i="14"/>
  <c r="NI15" i="14"/>
  <c r="AT65" i="9" s="1"/>
  <c r="NW15" i="14"/>
  <c r="AO6" i="7" s="1"/>
  <c r="KW15" i="14"/>
  <c r="JM15" i="14"/>
  <c r="FV15" i="14"/>
  <c r="H15" i="14"/>
  <c r="H269" i="3" s="1"/>
  <c r="T15" i="14"/>
  <c r="AZ15" i="14"/>
  <c r="DI15" i="14"/>
  <c r="FM15" i="14"/>
  <c r="GU15" i="14"/>
  <c r="JN15" i="14"/>
  <c r="JI15" i="14"/>
  <c r="FQ15" i="14"/>
  <c r="HO15" i="14"/>
  <c r="J15" i="14"/>
  <c r="H275" i="3" s="1"/>
  <c r="GW15" i="14"/>
  <c r="BB18" i="14"/>
  <c r="V15" i="14"/>
  <c r="GG15" i="14"/>
  <c r="M15" i="14"/>
  <c r="E288" i="3" s="1"/>
  <c r="W15" i="14"/>
  <c r="BM15" i="14"/>
  <c r="EA15" i="14"/>
  <c r="FS15" i="14"/>
  <c r="GK15" i="14"/>
  <c r="GX15" i="14"/>
  <c r="HQ15" i="14"/>
  <c r="IZ15" i="14"/>
  <c r="JQ15" i="14"/>
  <c r="DU15" i="14"/>
  <c r="F10" i="14"/>
  <c r="E27" i="3" s="1"/>
  <c r="NC13" i="14"/>
  <c r="F12" i="14"/>
  <c r="D278" i="3" s="1"/>
  <c r="JO15" i="14"/>
  <c r="BG15" i="14"/>
  <c r="FR15" i="14"/>
  <c r="HP15" i="14"/>
  <c r="FU15" i="14"/>
  <c r="GM15" i="14"/>
  <c r="JE15" i="14"/>
  <c r="NS15" i="14"/>
  <c r="AT76" i="9" s="1"/>
  <c r="ND13" i="14"/>
  <c r="NP15" i="14"/>
  <c r="AT73" i="9" s="1"/>
  <c r="FT15" i="14"/>
  <c r="GL15" i="14"/>
  <c r="HR15" i="14"/>
  <c r="F11" i="14"/>
  <c r="D277" i="3" s="1"/>
  <c r="GN15" i="14"/>
  <c r="NR15" i="14"/>
  <c r="AT75" i="9" s="1"/>
  <c r="FX15" i="14"/>
  <c r="IQ15" i="14"/>
  <c r="NT15" i="14"/>
  <c r="F9" i="14"/>
  <c r="BM18" i="13"/>
  <c r="BS18" i="13"/>
  <c r="JQ18" i="13"/>
  <c r="M18" i="13"/>
  <c r="E254" i="3" s="1"/>
  <c r="X18" i="13"/>
  <c r="E256" i="3" s="1"/>
  <c r="JS18" i="13"/>
  <c r="EA18" i="13"/>
  <c r="N18" i="13"/>
  <c r="GZ18" i="13"/>
  <c r="W18" i="13"/>
  <c r="GK18" i="13"/>
  <c r="KI18" i="13"/>
  <c r="Y18" i="13"/>
  <c r="E257" i="3" s="1"/>
  <c r="GM18" i="13"/>
  <c r="GQ18" i="13"/>
  <c r="HH18" i="13"/>
  <c r="IA18" i="13"/>
  <c r="EM18" i="13"/>
  <c r="P18" i="13"/>
  <c r="E252" i="3" s="1"/>
  <c r="Z18" i="13"/>
  <c r="CI18" i="13"/>
  <c r="ES18" i="13"/>
  <c r="HE18" i="13"/>
  <c r="HX18" i="13"/>
  <c r="JX18" i="13"/>
  <c r="O18" i="13"/>
  <c r="Q18" i="13"/>
  <c r="E253" i="3" s="1"/>
  <c r="AH18" i="13"/>
  <c r="CU18" i="13"/>
  <c r="EY18" i="13"/>
  <c r="GO18" i="13"/>
  <c r="HF18" i="13"/>
  <c r="HY18" i="13"/>
  <c r="JG18" i="13"/>
  <c r="JY18" i="13"/>
  <c r="NW18" i="13"/>
  <c r="AI6" i="7" s="1"/>
  <c r="BY18" i="13"/>
  <c r="HG18" i="13"/>
  <c r="HZ18" i="13"/>
  <c r="JZ18" i="13"/>
  <c r="F13" i="13"/>
  <c r="E26" i="3" s="1"/>
  <c r="FU18" i="13"/>
  <c r="HD18" i="13"/>
  <c r="IK18" i="13"/>
  <c r="JE18" i="13"/>
  <c r="JW18" i="13"/>
  <c r="NF18" i="13"/>
  <c r="AM63" i="9" s="1"/>
  <c r="NS18" i="13"/>
  <c r="AM76" i="9" s="1"/>
  <c r="BI21" i="13"/>
  <c r="NL18" i="13"/>
  <c r="AM69" i="9" s="1"/>
  <c r="KW18" i="13"/>
  <c r="NG18" i="13"/>
  <c r="AM64" i="9" s="1"/>
  <c r="GC18" i="13"/>
  <c r="IV18" i="13"/>
  <c r="JM18" i="13"/>
  <c r="KA18" i="13"/>
  <c r="NM18" i="13"/>
  <c r="AM70" i="9" s="1"/>
  <c r="FV18" i="13"/>
  <c r="IW18" i="13"/>
  <c r="NN18" i="13"/>
  <c r="AM71" i="9" s="1"/>
  <c r="JI18" i="13"/>
  <c r="BU21" i="13"/>
  <c r="BB21" i="13"/>
  <c r="F15" i="13"/>
  <c r="D244" i="3" s="1"/>
  <c r="I18" i="13"/>
  <c r="H238" i="3" s="1"/>
  <c r="U18" i="13"/>
  <c r="E255" i="3" s="1"/>
  <c r="BE18" i="13"/>
  <c r="DO18" i="13"/>
  <c r="FQ18" i="13"/>
  <c r="GE18" i="13"/>
  <c r="GV18" i="13"/>
  <c r="HO18" i="13"/>
  <c r="IC18" i="13"/>
  <c r="IX18" i="13"/>
  <c r="JO18" i="13"/>
  <c r="NO18" i="13"/>
  <c r="AM72" i="9" s="1"/>
  <c r="GU18" i="13"/>
  <c r="JN18" i="13"/>
  <c r="J18" i="13"/>
  <c r="H241" i="3" s="1"/>
  <c r="V18" i="13"/>
  <c r="BG18" i="13"/>
  <c r="DU18" i="13"/>
  <c r="FR18" i="13"/>
  <c r="GW18" i="13"/>
  <c r="HP18" i="13"/>
  <c r="KE18" i="13"/>
  <c r="GD18" i="13"/>
  <c r="FS18" i="13"/>
  <c r="GX18" i="13"/>
  <c r="HQ18" i="13"/>
  <c r="IZ18" i="13"/>
  <c r="NQ18" i="13"/>
  <c r="AM74" i="9" s="1"/>
  <c r="FT18" i="13"/>
  <c r="GL18" i="13"/>
  <c r="HR18" i="13"/>
  <c r="JD18" i="13"/>
  <c r="NP18" i="13"/>
  <c r="AM73" i="9" s="1"/>
  <c r="F14" i="13"/>
  <c r="D243" i="3" s="1"/>
  <c r="GN18" i="13"/>
  <c r="JF18" i="13"/>
  <c r="NR18" i="13"/>
  <c r="AM75" i="9" s="1"/>
  <c r="FX18" i="13"/>
  <c r="IQ18" i="13"/>
  <c r="NT18" i="13"/>
  <c r="F12" i="13"/>
  <c r="GD13" i="12"/>
  <c r="IW13" i="12"/>
  <c r="I13" i="12"/>
  <c r="H170" i="3" s="1"/>
  <c r="U13" i="12"/>
  <c r="BE13" i="12"/>
  <c r="DO13" i="12"/>
  <c r="GE13" i="12"/>
  <c r="DU13" i="12"/>
  <c r="KE13" i="12"/>
  <c r="GG13" i="12"/>
  <c r="MA13" i="12"/>
  <c r="X53" i="9" s="1"/>
  <c r="BG13" i="12"/>
  <c r="GC13" i="12"/>
  <c r="G16" i="12"/>
  <c r="D181" i="3" s="1"/>
  <c r="NB11" i="12"/>
  <c r="KM13" i="12"/>
  <c r="GQ13" i="12"/>
  <c r="LB13" i="12"/>
  <c r="GZ13" i="12"/>
  <c r="HT13" i="12"/>
  <c r="JS13" i="12"/>
  <c r="P13" i="12"/>
  <c r="E184" i="3" s="1"/>
  <c r="Z13" i="12"/>
  <c r="CI13" i="12"/>
  <c r="ES13" i="12"/>
  <c r="HX13" i="12"/>
  <c r="JX13" i="12"/>
  <c r="X13" i="12"/>
  <c r="NO13" i="12"/>
  <c r="Y72" i="9" s="1"/>
  <c r="FQ13" i="12"/>
  <c r="GV13" i="12"/>
  <c r="HO13" i="12"/>
  <c r="IC13" i="12"/>
  <c r="IX13" i="12"/>
  <c r="KC13" i="12"/>
  <c r="LL13" i="12"/>
  <c r="N13" i="12"/>
  <c r="BS13" i="12"/>
  <c r="NQ13" i="12"/>
  <c r="Y74" i="9" s="1"/>
  <c r="Q13" i="12"/>
  <c r="E185" i="3" s="1"/>
  <c r="AH13" i="12"/>
  <c r="CU13" i="12"/>
  <c r="EY13" i="12"/>
  <c r="KR13" i="12"/>
  <c r="NL13" i="12"/>
  <c r="Y69" i="9" s="1"/>
  <c r="NG13" i="12"/>
  <c r="Y64" i="9" s="1"/>
  <c r="R13" i="12"/>
  <c r="AJ13" i="12"/>
  <c r="CW13" i="12"/>
  <c r="FE13" i="12"/>
  <c r="HZ13" i="12"/>
  <c r="JZ13" i="12"/>
  <c r="NM13" i="12"/>
  <c r="Y70" i="9" s="1"/>
  <c r="FV13" i="12"/>
  <c r="S13" i="12"/>
  <c r="DC13" i="12"/>
  <c r="FK13" i="12"/>
  <c r="IA13" i="12"/>
  <c r="IV13" i="12"/>
  <c r="JM13" i="12"/>
  <c r="NN13" i="12"/>
  <c r="Y71" i="9" s="1"/>
  <c r="F10" i="12"/>
  <c r="D176" i="3" s="1"/>
  <c r="HP13" i="12"/>
  <c r="JQ13" i="12"/>
  <c r="GB13" i="12"/>
  <c r="HY13" i="12"/>
  <c r="IU13" i="12"/>
  <c r="JG13" i="12"/>
  <c r="JY13" i="12"/>
  <c r="NI13" i="12"/>
  <c r="Y65" i="9" s="1"/>
  <c r="NW13" i="12"/>
  <c r="W6" i="7" s="1"/>
  <c r="KW13" i="12"/>
  <c r="GU13" i="12"/>
  <c r="JN13" i="12"/>
  <c r="JI13" i="12"/>
  <c r="JO13" i="12"/>
  <c r="V13" i="12"/>
  <c r="BB16" i="12"/>
  <c r="M13" i="12"/>
  <c r="EA13" i="12"/>
  <c r="FS13" i="12"/>
  <c r="GX13" i="12"/>
  <c r="KI13" i="12"/>
  <c r="F8" i="12"/>
  <c r="E24" i="3" s="1"/>
  <c r="BM13" i="12"/>
  <c r="GK13" i="12"/>
  <c r="HQ13" i="12"/>
  <c r="O13" i="12"/>
  <c r="Y13" i="12"/>
  <c r="BY13" i="12"/>
  <c r="EM13" i="12"/>
  <c r="FU13" i="12"/>
  <c r="JE13" i="12"/>
  <c r="JW13" i="12"/>
  <c r="NS13" i="12"/>
  <c r="Y76" i="9" s="1"/>
  <c r="NC11" i="12"/>
  <c r="J13" i="12"/>
  <c r="H173" i="3" s="1"/>
  <c r="FR13" i="12"/>
  <c r="GW13" i="12"/>
  <c r="W13" i="12"/>
  <c r="IZ13" i="12"/>
  <c r="ND11" i="12"/>
  <c r="JD13" i="12"/>
  <c r="FT13" i="12"/>
  <c r="HR13" i="12"/>
  <c r="NP13" i="12"/>
  <c r="Y73" i="9" s="1"/>
  <c r="F9" i="12"/>
  <c r="D175" i="3" s="1"/>
  <c r="JF13" i="12"/>
  <c r="NR13" i="12"/>
  <c r="Y75" i="9" s="1"/>
  <c r="FX13" i="12"/>
  <c r="IQ13" i="12"/>
  <c r="NT13" i="12"/>
  <c r="F7" i="12"/>
  <c r="MA10" i="11"/>
  <c r="R53" i="9" s="1"/>
  <c r="X10" i="11"/>
  <c r="AQ10" i="11"/>
  <c r="BS10" i="11"/>
  <c r="GZ10" i="11"/>
  <c r="BY10" i="11"/>
  <c r="P10" i="11"/>
  <c r="E149" i="3" s="1"/>
  <c r="Z10" i="11"/>
  <c r="AS10" i="11"/>
  <c r="CI10" i="11"/>
  <c r="ES10" i="11"/>
  <c r="HE10" i="11"/>
  <c r="JX10" i="11"/>
  <c r="KM10" i="11"/>
  <c r="O10" i="11"/>
  <c r="AR10" i="11"/>
  <c r="GB10" i="11"/>
  <c r="HF10" i="11"/>
  <c r="JY10" i="11"/>
  <c r="Y10" i="11"/>
  <c r="E151" i="3" s="1"/>
  <c r="EM10" i="11"/>
  <c r="NA8" i="11"/>
  <c r="R10" i="11"/>
  <c r="AJ10" i="11"/>
  <c r="HG10" i="11"/>
  <c r="JZ10" i="11"/>
  <c r="IU10" i="11"/>
  <c r="AU10" i="11"/>
  <c r="CW10" i="11"/>
  <c r="FE10" i="11"/>
  <c r="NM10" i="11"/>
  <c r="S70" i="9" s="1"/>
  <c r="AL10" i="11"/>
  <c r="AV10" i="11"/>
  <c r="IV10" i="11"/>
  <c r="NO10" i="11"/>
  <c r="S72" i="9" s="1"/>
  <c r="BB13" i="11"/>
  <c r="H10" i="11"/>
  <c r="H132" i="3" s="1"/>
  <c r="T10" i="11"/>
  <c r="AM10" i="11"/>
  <c r="AZ10" i="11"/>
  <c r="DI10" i="11"/>
  <c r="FM10" i="11"/>
  <c r="GD10" i="11"/>
  <c r="IW10" i="11"/>
  <c r="JN10" i="11"/>
  <c r="LG10" i="11"/>
  <c r="NB8" i="11"/>
  <c r="DC10" i="11"/>
  <c r="GC10" i="11"/>
  <c r="LB10" i="11"/>
  <c r="GE10" i="11"/>
  <c r="IX10" i="11"/>
  <c r="JO10" i="11"/>
  <c r="LL10" i="11"/>
  <c r="I156" i="3" s="1"/>
  <c r="NN10" i="11"/>
  <c r="S71" i="9" s="1"/>
  <c r="S10" i="11"/>
  <c r="FK10" i="11"/>
  <c r="JM10" i="11"/>
  <c r="NI10" i="11"/>
  <c r="S65" i="9" s="1"/>
  <c r="G13" i="11"/>
  <c r="D146" i="3" s="1"/>
  <c r="NL10" i="11"/>
  <c r="S69" i="9" s="1"/>
  <c r="IQ10" i="11"/>
  <c r="KW10" i="11"/>
  <c r="NG10" i="11"/>
  <c r="S64" i="9" s="1"/>
  <c r="FV10" i="11"/>
  <c r="GU10" i="11"/>
  <c r="U10" i="11"/>
  <c r="GV10" i="11"/>
  <c r="FX10" i="11"/>
  <c r="FQ10" i="11"/>
  <c r="F7" i="11"/>
  <c r="DO10" i="11"/>
  <c r="BG10" i="11"/>
  <c r="GG10" i="11"/>
  <c r="HP10" i="11"/>
  <c r="M10" i="11"/>
  <c r="W10" i="11"/>
  <c r="AP10" i="11"/>
  <c r="BM10" i="11"/>
  <c r="EA10" i="11"/>
  <c r="FS10" i="11"/>
  <c r="GK10" i="11"/>
  <c r="GX10" i="11"/>
  <c r="HQ10" i="11"/>
  <c r="IZ10" i="11"/>
  <c r="JQ10" i="11"/>
  <c r="KI10" i="11"/>
  <c r="NQ10" i="11"/>
  <c r="S74" i="9" s="1"/>
  <c r="NC8" i="11"/>
  <c r="BE10" i="11"/>
  <c r="IC10" i="11"/>
  <c r="V10" i="11"/>
  <c r="F5" i="11"/>
  <c r="E23" i="3" s="1"/>
  <c r="ND8" i="11"/>
  <c r="I10" i="11"/>
  <c r="H135" i="3" s="1"/>
  <c r="AN10" i="11"/>
  <c r="HO10" i="11"/>
  <c r="J10" i="11"/>
  <c r="H138" i="3" s="1"/>
  <c r="AO10" i="11"/>
  <c r="DU10" i="11"/>
  <c r="FR10" i="11"/>
  <c r="GW10" i="11"/>
  <c r="FU10" i="11"/>
  <c r="IK10" i="11"/>
  <c r="JE10" i="11"/>
  <c r="FT10" i="11"/>
  <c r="HR10" i="11"/>
  <c r="JD10" i="11"/>
  <c r="NP10" i="11"/>
  <c r="S73" i="9" s="1"/>
  <c r="F6" i="11"/>
  <c r="NR10" i="11"/>
  <c r="S75" i="9" s="1"/>
  <c r="NS10" i="11"/>
  <c r="S76" i="9" s="1"/>
  <c r="NT10" i="11"/>
  <c r="F4" i="11"/>
  <c r="KA71" i="2"/>
  <c r="KA75" i="2"/>
  <c r="KP75" i="2"/>
  <c r="D267" i="7" s="1"/>
  <c r="E267" i="7" s="1"/>
  <c r="KU75" i="2"/>
  <c r="KZ75" i="2"/>
  <c r="D276" i="7" s="1"/>
  <c r="E276" i="7" s="1"/>
  <c r="LE75" i="2"/>
  <c r="D280" i="7" s="1"/>
  <c r="E280" i="7" s="1"/>
  <c r="KM72" i="2"/>
  <c r="FC75" i="2"/>
  <c r="FB75" i="2"/>
  <c r="FA75" i="2"/>
  <c r="EZ75" i="2"/>
  <c r="EY75" i="2"/>
  <c r="EY72" i="2"/>
  <c r="EY71" i="2"/>
  <c r="FA70" i="2"/>
  <c r="EZ70" i="2"/>
  <c r="FA69" i="2"/>
  <c r="EZ69" i="2"/>
  <c r="FA68" i="2"/>
  <c r="EZ68" i="2"/>
  <c r="FA67" i="2"/>
  <c r="EZ67" i="2"/>
  <c r="FA66" i="2"/>
  <c r="EZ66" i="2"/>
  <c r="FI75" i="2"/>
  <c r="FH75" i="2"/>
  <c r="D156" i="7" s="1"/>
  <c r="FG75" i="2"/>
  <c r="FF75" i="2"/>
  <c r="FE75" i="2"/>
  <c r="FE72" i="2"/>
  <c r="FE71" i="2"/>
  <c r="FG70" i="2"/>
  <c r="FF70" i="2"/>
  <c r="FG69" i="2"/>
  <c r="FF69" i="2"/>
  <c r="FG68" i="2"/>
  <c r="FF68" i="2"/>
  <c r="FG67" i="2"/>
  <c r="FF67" i="2"/>
  <c r="FG66" i="2"/>
  <c r="FF66" i="2"/>
  <c r="EW75" i="2"/>
  <c r="D145" i="7" s="1"/>
  <c r="EV75" i="2"/>
  <c r="EU75" i="2"/>
  <c r="ET75" i="2"/>
  <c r="ES75" i="2"/>
  <c r="ES72" i="2"/>
  <c r="ES71" i="2"/>
  <c r="EU70" i="2"/>
  <c r="ET70" i="2"/>
  <c r="EU69" i="2"/>
  <c r="ET69" i="2"/>
  <c r="EU68" i="2"/>
  <c r="ET68" i="2"/>
  <c r="EU67" i="2"/>
  <c r="ET67" i="2"/>
  <c r="EU66" i="2"/>
  <c r="ET66" i="2"/>
  <c r="EQ75" i="2"/>
  <c r="EP75" i="2"/>
  <c r="EO75" i="2"/>
  <c r="EN75" i="2"/>
  <c r="EM75" i="2"/>
  <c r="EM72" i="2"/>
  <c r="EM71" i="2"/>
  <c r="EO70" i="2"/>
  <c r="EN70" i="2"/>
  <c r="EO69" i="2"/>
  <c r="EN69" i="2"/>
  <c r="EO68" i="2"/>
  <c r="EN68" i="2"/>
  <c r="EO67" i="2"/>
  <c r="EN67" i="2"/>
  <c r="EO66" i="2"/>
  <c r="EN66" i="2"/>
  <c r="LI75" i="2"/>
  <c r="LH75" i="2"/>
  <c r="LG75" i="2"/>
  <c r="LG72" i="2"/>
  <c r="LG71" i="2"/>
  <c r="AD14" i="3" s="1"/>
  <c r="LI70" i="2"/>
  <c r="LH70" i="2"/>
  <c r="LI69" i="2"/>
  <c r="LH69" i="2"/>
  <c r="LI68" i="2"/>
  <c r="LH68" i="2"/>
  <c r="LI67" i="2"/>
  <c r="LH67" i="2"/>
  <c r="LI66" i="2"/>
  <c r="LH66" i="2"/>
  <c r="LD75" i="2"/>
  <c r="LC75" i="2"/>
  <c r="LB75" i="2"/>
  <c r="LB72" i="2"/>
  <c r="LB71" i="2"/>
  <c r="AD7" i="3" s="1"/>
  <c r="LD70" i="2"/>
  <c r="LC70" i="2"/>
  <c r="LD69" i="2"/>
  <c r="LC69" i="2"/>
  <c r="LD68" i="2"/>
  <c r="LC68" i="2"/>
  <c r="LD67" i="2"/>
  <c r="AE28" i="3" s="1"/>
  <c r="LC67" i="2"/>
  <c r="LD66" i="2"/>
  <c r="LC66" i="2"/>
  <c r="LL71" i="2"/>
  <c r="LP71" i="2"/>
  <c r="LQ71" i="2"/>
  <c r="LL72" i="2"/>
  <c r="LL75" i="2"/>
  <c r="LM75" i="2"/>
  <c r="LP75" i="2"/>
  <c r="LQ75" i="2"/>
  <c r="KY75" i="2"/>
  <c r="KX75" i="2"/>
  <c r="KW75" i="2"/>
  <c r="KW72" i="2"/>
  <c r="KW71" i="2"/>
  <c r="AD24" i="3" s="1"/>
  <c r="KY70" i="2"/>
  <c r="KX70" i="2"/>
  <c r="KY69" i="2"/>
  <c r="KX69" i="2"/>
  <c r="KY68" i="2"/>
  <c r="KX68" i="2"/>
  <c r="KY67" i="2"/>
  <c r="KX67" i="2"/>
  <c r="KY66" i="2"/>
  <c r="KX66" i="2"/>
  <c r="CW71" i="2"/>
  <c r="NW75" i="2"/>
  <c r="NW72" i="2"/>
  <c r="NW71" i="2"/>
  <c r="D6" i="7" s="1"/>
  <c r="NX75" i="2"/>
  <c r="NY75" i="2"/>
  <c r="D24" i="7" s="1"/>
  <c r="NZ75" i="2"/>
  <c r="D29" i="7" s="1"/>
  <c r="OA75" i="2"/>
  <c r="D40" i="7" s="1"/>
  <c r="OB75" i="2"/>
  <c r="D49" i="7" s="1"/>
  <c r="NC72" i="2"/>
  <c r="ND72" i="2"/>
  <c r="NB72" i="2"/>
  <c r="LX75" i="2"/>
  <c r="LX71" i="2"/>
  <c r="AD35" i="3" l="1"/>
  <c r="AE35" i="3"/>
  <c r="AD28" i="3"/>
  <c r="D272" i="7"/>
  <c r="E272" i="7" s="1"/>
  <c r="D271" i="7"/>
  <c r="E271" i="7" s="1"/>
  <c r="BG165" i="7"/>
  <c r="BG164" i="7"/>
  <c r="D259" i="7"/>
  <c r="AO165" i="7"/>
  <c r="AL61" i="9"/>
  <c r="X59" i="9"/>
  <c r="AU164" i="7"/>
  <c r="AO163" i="7"/>
  <c r="BA164" i="7"/>
  <c r="NB20" i="18"/>
  <c r="AF60" i="9" s="1"/>
  <c r="AE60" i="9"/>
  <c r="ND20" i="18"/>
  <c r="AF62" i="9" s="1"/>
  <c r="AE62" i="9"/>
  <c r="AI165" i="7"/>
  <c r="BA163" i="7"/>
  <c r="NC20" i="18"/>
  <c r="AF61" i="9" s="1"/>
  <c r="AE61" i="9"/>
  <c r="D99" i="9"/>
  <c r="D98" i="9"/>
  <c r="AI164" i="7"/>
  <c r="W163" i="7"/>
  <c r="AU163" i="7"/>
  <c r="AU165" i="7"/>
  <c r="AI163" i="7"/>
  <c r="D134" i="7"/>
  <c r="D133" i="7"/>
  <c r="I350" i="3"/>
  <c r="I211" i="3"/>
  <c r="I212" i="3"/>
  <c r="I214" i="3"/>
  <c r="W165" i="7"/>
  <c r="W164" i="7"/>
  <c r="D100" i="9"/>
  <c r="D25" i="3"/>
  <c r="D208" i="3"/>
  <c r="I349" i="3"/>
  <c r="I348" i="3"/>
  <c r="I385" i="3"/>
  <c r="I282" i="3"/>
  <c r="I281" i="3"/>
  <c r="I280" i="3"/>
  <c r="D149" i="7"/>
  <c r="D138" i="7"/>
  <c r="D137" i="7"/>
  <c r="D152" i="7"/>
  <c r="D142" i="7"/>
  <c r="D159" i="7"/>
  <c r="Q164" i="7"/>
  <c r="Q165" i="7"/>
  <c r="I143" i="3"/>
  <c r="I144" i="3"/>
  <c r="I180" i="3"/>
  <c r="I179" i="3"/>
  <c r="I178" i="3"/>
  <c r="D101" i="9"/>
  <c r="D102" i="9"/>
  <c r="D103" i="9"/>
  <c r="I314" i="3"/>
  <c r="I313" i="3"/>
  <c r="I316" i="3"/>
  <c r="D104" i="9"/>
  <c r="D105" i="9"/>
  <c r="NB14" i="17"/>
  <c r="BO60" i="9" s="1"/>
  <c r="BN60" i="9"/>
  <c r="D30" i="3"/>
  <c r="D379" i="3"/>
  <c r="I383" i="3"/>
  <c r="I382" i="3"/>
  <c r="NC14" i="17"/>
  <c r="BO61" i="9" s="1"/>
  <c r="BN61" i="9"/>
  <c r="NA14" i="17"/>
  <c r="BO59" i="9" s="1"/>
  <c r="BN59" i="9"/>
  <c r="ND14" i="17"/>
  <c r="BO62" i="9" s="1"/>
  <c r="BN62" i="9"/>
  <c r="ND13" i="16"/>
  <c r="BH62" i="9" s="1"/>
  <c r="BG62" i="9"/>
  <c r="D29" i="3"/>
  <c r="D344" i="3"/>
  <c r="NC13" i="16"/>
  <c r="BH61" i="9" s="1"/>
  <c r="BG61" i="9"/>
  <c r="NC32" i="15"/>
  <c r="BA61" i="9" s="1"/>
  <c r="AZ61" i="9"/>
  <c r="D310" i="3"/>
  <c r="D28" i="3"/>
  <c r="ND32" i="15"/>
  <c r="BA62" i="9" s="1"/>
  <c r="AZ62" i="9"/>
  <c r="NA15" i="14"/>
  <c r="AT59" i="9" s="1"/>
  <c r="AS59" i="9"/>
  <c r="ND15" i="14"/>
  <c r="AT62" i="9" s="1"/>
  <c r="AS62" i="9"/>
  <c r="NC15" i="14"/>
  <c r="AT61" i="9" s="1"/>
  <c r="AS61" i="9"/>
  <c r="D276" i="3"/>
  <c r="D27" i="3"/>
  <c r="D242" i="3"/>
  <c r="D26" i="3"/>
  <c r="I248" i="3"/>
  <c r="I247" i="3"/>
  <c r="ND18" i="13"/>
  <c r="AM62" i="9" s="1"/>
  <c r="AL62" i="9"/>
  <c r="I246" i="3"/>
  <c r="D174" i="3"/>
  <c r="D24" i="3"/>
  <c r="NC13" i="12"/>
  <c r="Y61" i="9" s="1"/>
  <c r="X61" i="9"/>
  <c r="NB13" i="12"/>
  <c r="Y60" i="9" s="1"/>
  <c r="X60" i="9"/>
  <c r="ND13" i="12"/>
  <c r="X62" i="9"/>
  <c r="NB10" i="11"/>
  <c r="S60" i="9" s="1"/>
  <c r="R60" i="9"/>
  <c r="ND10" i="11"/>
  <c r="S62" i="9" s="1"/>
  <c r="R62" i="9"/>
  <c r="D139" i="3"/>
  <c r="D23" i="3"/>
  <c r="NC10" i="11"/>
  <c r="S61" i="9" s="1"/>
  <c r="R61" i="9"/>
  <c r="NA10" i="11"/>
  <c r="S59" i="9" s="1"/>
  <c r="R59" i="9"/>
  <c r="I142" i="3"/>
  <c r="D12" i="7"/>
  <c r="EY73" i="2"/>
  <c r="EM73" i="2"/>
  <c r="ES73" i="2"/>
  <c r="FE73" i="2"/>
  <c r="D11" i="7"/>
  <c r="LG73" i="2"/>
  <c r="LB73" i="2"/>
  <c r="LL73" i="2"/>
  <c r="KW73" i="2"/>
  <c r="D36" i="7"/>
  <c r="D39" i="7"/>
  <c r="D44" i="7"/>
  <c r="D45" i="7"/>
  <c r="D46" i="7"/>
  <c r="D38" i="7"/>
  <c r="D37" i="7"/>
  <c r="D47" i="7"/>
  <c r="D41" i="7"/>
  <c r="D48" i="7"/>
  <c r="D19" i="7"/>
  <c r="D20" i="7"/>
  <c r="D21" i="7"/>
  <c r="D31" i="7"/>
  <c r="D33" i="7"/>
  <c r="D32" i="7"/>
  <c r="D30" i="7"/>
  <c r="D28" i="7"/>
  <c r="D9" i="7"/>
  <c r="D10" i="7"/>
  <c r="D14" i="7"/>
  <c r="D23" i="7"/>
  <c r="D15" i="7"/>
  <c r="D22" i="7"/>
  <c r="D13" i="7"/>
  <c r="NW73" i="2"/>
  <c r="E6" i="7" s="1"/>
  <c r="D45" i="9"/>
  <c r="KS69" i="2"/>
  <c r="KT75" i="2"/>
  <c r="KS75" i="2"/>
  <c r="KR75" i="2"/>
  <c r="KR72" i="2"/>
  <c r="KR71" i="2"/>
  <c r="AD15" i="3" s="1"/>
  <c r="KT70" i="2"/>
  <c r="KS70" i="2"/>
  <c r="KT69" i="2"/>
  <c r="KT68" i="2"/>
  <c r="KS68" i="2"/>
  <c r="KT67" i="2"/>
  <c r="KS67" i="2"/>
  <c r="KT66" i="2"/>
  <c r="KS66" i="2"/>
  <c r="KO75" i="2"/>
  <c r="KN75" i="2"/>
  <c r="KM75" i="2"/>
  <c r="KM71" i="2"/>
  <c r="KO70" i="2"/>
  <c r="KN70" i="2"/>
  <c r="KO69" i="2"/>
  <c r="KN69" i="2"/>
  <c r="KO68" i="2"/>
  <c r="KN68" i="2"/>
  <c r="KO67" i="2"/>
  <c r="AE42" i="3" s="1"/>
  <c r="KN67" i="2"/>
  <c r="AD42" i="3" s="1"/>
  <c r="KO66" i="2"/>
  <c r="KN66" i="2"/>
  <c r="LR71" i="2"/>
  <c r="LR75" i="2"/>
  <c r="AE45" i="3"/>
  <c r="AD45" i="3"/>
  <c r="AV75" i="2"/>
  <c r="X30" i="3" s="1"/>
  <c r="X29" i="3"/>
  <c r="X28" i="3"/>
  <c r="BU74" i="2"/>
  <c r="D39" i="3" s="1"/>
  <c r="CA74" i="2"/>
  <c r="BO74" i="2"/>
  <c r="BI74" i="2"/>
  <c r="D36" i="3" s="1"/>
  <c r="BB74" i="2"/>
  <c r="D35" i="3" s="1"/>
  <c r="AE36" i="3" l="1"/>
  <c r="AD36" i="3"/>
  <c r="AD21" i="3"/>
  <c r="D37" i="3"/>
  <c r="D37" i="9"/>
  <c r="D40" i="9"/>
  <c r="D39" i="9"/>
  <c r="KR73" i="2"/>
  <c r="KM73" i="2"/>
  <c r="Y29" i="3"/>
  <c r="Y30" i="3"/>
  <c r="D38" i="3"/>
  <c r="Y28" i="3"/>
  <c r="H55" i="3"/>
  <c r="H56" i="3"/>
  <c r="H54" i="3"/>
  <c r="H57" i="3"/>
  <c r="J72" i="2"/>
  <c r="J71" i="2"/>
  <c r="NG71" i="2"/>
  <c r="D64" i="9" s="1"/>
  <c r="NG72" i="2"/>
  <c r="OF3" i="2"/>
  <c r="OF4" i="2"/>
  <c r="OF5" i="2"/>
  <c r="OF6" i="2"/>
  <c r="OF7" i="2"/>
  <c r="OF8" i="2"/>
  <c r="OF9" i="2"/>
  <c r="OF10" i="2"/>
  <c r="OF11" i="2"/>
  <c r="OF12" i="2"/>
  <c r="OF13" i="2"/>
  <c r="OF14" i="2"/>
  <c r="OF15" i="2"/>
  <c r="OF16" i="2"/>
  <c r="OF17" i="2"/>
  <c r="OF18" i="2"/>
  <c r="OF19" i="2"/>
  <c r="OF20" i="2"/>
  <c r="OF21" i="2"/>
  <c r="OF22" i="2"/>
  <c r="OF23" i="2"/>
  <c r="OF24" i="2"/>
  <c r="OF25" i="2"/>
  <c r="OF26" i="2"/>
  <c r="OF27" i="2"/>
  <c r="OF28" i="2"/>
  <c r="OF29" i="2"/>
  <c r="OF30" i="2"/>
  <c r="OF31" i="2"/>
  <c r="OF32" i="2"/>
  <c r="OF33" i="2"/>
  <c r="OF34" i="2"/>
  <c r="OF35" i="2"/>
  <c r="OF36" i="2"/>
  <c r="OF37" i="2"/>
  <c r="OF38" i="2"/>
  <c r="OF39" i="2"/>
  <c r="OF40" i="2"/>
  <c r="OF41" i="2"/>
  <c r="OF42" i="2"/>
  <c r="OF43" i="2"/>
  <c r="OF44" i="2"/>
  <c r="OF45" i="2"/>
  <c r="OF46" i="2"/>
  <c r="OF47" i="2"/>
  <c r="OF48" i="2"/>
  <c r="OF49" i="2"/>
  <c r="OF50" i="2"/>
  <c r="OF51" i="2"/>
  <c r="OF52" i="2"/>
  <c r="OF53" i="2"/>
  <c r="OF54" i="2"/>
  <c r="OF55" i="2"/>
  <c r="OF56" i="2"/>
  <c r="OF57" i="2"/>
  <c r="OF58" i="2"/>
  <c r="OF59" i="2"/>
  <c r="OF60" i="2"/>
  <c r="OF61" i="2"/>
  <c r="OF62" i="2"/>
  <c r="OF63" i="2"/>
  <c r="OF64" i="2"/>
  <c r="OF65" i="2"/>
  <c r="OF2" i="2"/>
  <c r="OE3" i="2"/>
  <c r="OE4" i="2"/>
  <c r="OE5" i="2"/>
  <c r="OE6" i="2"/>
  <c r="OE7" i="2"/>
  <c r="OE8" i="2"/>
  <c r="OE9" i="2"/>
  <c r="OE10" i="2"/>
  <c r="OE11" i="2"/>
  <c r="OE12" i="2"/>
  <c r="OE13" i="2"/>
  <c r="OE14" i="2"/>
  <c r="OE15" i="2"/>
  <c r="OE16" i="2"/>
  <c r="OE17" i="2"/>
  <c r="OE18" i="2"/>
  <c r="OE19" i="2"/>
  <c r="OE20" i="2"/>
  <c r="OE21" i="2"/>
  <c r="OE22" i="2"/>
  <c r="OE23" i="2"/>
  <c r="OE24" i="2"/>
  <c r="OE25" i="2"/>
  <c r="OE26" i="2"/>
  <c r="OE27" i="2"/>
  <c r="OE28" i="2"/>
  <c r="OE29" i="2"/>
  <c r="OE30" i="2"/>
  <c r="OE31" i="2"/>
  <c r="OE32" i="2"/>
  <c r="OE33" i="2"/>
  <c r="OE34" i="2"/>
  <c r="OE35" i="2"/>
  <c r="OE36" i="2"/>
  <c r="OE37" i="2"/>
  <c r="OE38" i="2"/>
  <c r="OE39" i="2"/>
  <c r="OE40" i="2"/>
  <c r="OE41" i="2"/>
  <c r="OE42" i="2"/>
  <c r="OE43" i="2"/>
  <c r="OE44" i="2"/>
  <c r="OE45" i="2"/>
  <c r="OE46" i="2"/>
  <c r="OE47" i="2"/>
  <c r="OE48" i="2"/>
  <c r="OE49" i="2"/>
  <c r="OE50" i="2"/>
  <c r="OE51" i="2"/>
  <c r="OE52" i="2"/>
  <c r="OE53" i="2"/>
  <c r="OE54" i="2"/>
  <c r="OE55" i="2"/>
  <c r="OE56" i="2"/>
  <c r="OE57" i="2"/>
  <c r="OE58" i="2"/>
  <c r="OE59" i="2"/>
  <c r="OE60" i="2"/>
  <c r="OE61" i="2"/>
  <c r="OE62" i="2"/>
  <c r="OE63" i="2"/>
  <c r="OE64" i="2"/>
  <c r="OE65" i="2"/>
  <c r="OE2" i="2"/>
  <c r="H58" i="3" l="1"/>
  <c r="I57" i="3" s="1"/>
  <c r="J73" i="2"/>
  <c r="H11" i="3" s="1"/>
  <c r="NG73" i="2"/>
  <c r="E64" i="9" s="1"/>
  <c r="I55" i="3" l="1"/>
  <c r="I54" i="3"/>
  <c r="I56" i="3"/>
  <c r="MZ70" i="2"/>
  <c r="MY70" i="2"/>
  <c r="MZ69" i="2"/>
  <c r="MY69" i="2"/>
  <c r="MB70" i="2"/>
  <c r="MB69" i="2"/>
  <c r="LZ70" i="2"/>
  <c r="LZ69" i="2"/>
  <c r="KG70" i="2"/>
  <c r="KF70" i="2"/>
  <c r="KG69" i="2"/>
  <c r="KF69" i="2"/>
  <c r="JU70" i="2"/>
  <c r="JT70" i="2"/>
  <c r="JU69" i="2"/>
  <c r="JT69" i="2"/>
  <c r="JK70" i="2"/>
  <c r="JJ70" i="2"/>
  <c r="JK69" i="2"/>
  <c r="JJ69" i="2"/>
  <c r="JB70" i="2"/>
  <c r="JA70" i="2"/>
  <c r="JB69" i="2"/>
  <c r="JA69" i="2"/>
  <c r="IS70" i="2"/>
  <c r="IR70" i="2"/>
  <c r="IS69" i="2"/>
  <c r="IR69" i="2"/>
  <c r="IM70" i="2"/>
  <c r="IL70" i="2"/>
  <c r="IM69" i="2"/>
  <c r="IL69" i="2"/>
  <c r="IE70" i="2"/>
  <c r="ID70" i="2"/>
  <c r="IE69" i="2"/>
  <c r="ID69" i="2"/>
  <c r="HV70" i="2"/>
  <c r="HU70" i="2"/>
  <c r="HV69" i="2"/>
  <c r="HU69" i="2"/>
  <c r="HM70" i="2"/>
  <c r="HL70" i="2"/>
  <c r="HM69" i="2"/>
  <c r="HL69" i="2"/>
  <c r="HB70" i="2"/>
  <c r="HA70" i="2"/>
  <c r="HB69" i="2"/>
  <c r="HA69" i="2"/>
  <c r="GS70" i="2"/>
  <c r="GR70" i="2"/>
  <c r="GS69" i="2"/>
  <c r="GR69" i="2"/>
  <c r="GI70" i="2"/>
  <c r="GH70" i="2"/>
  <c r="GI69" i="2"/>
  <c r="GH69" i="2"/>
  <c r="FZ70" i="2"/>
  <c r="FY70" i="2"/>
  <c r="FZ69" i="2"/>
  <c r="FY69" i="2"/>
  <c r="FO70" i="2"/>
  <c r="FN70" i="2"/>
  <c r="FO69" i="2"/>
  <c r="FN69" i="2"/>
  <c r="EC70" i="2"/>
  <c r="EB70" i="2"/>
  <c r="EC69" i="2"/>
  <c r="EB69" i="2"/>
  <c r="DW70" i="2"/>
  <c r="DV70" i="2"/>
  <c r="DW69" i="2"/>
  <c r="DV69" i="2"/>
  <c r="DQ70" i="2"/>
  <c r="DP70" i="2"/>
  <c r="DQ69" i="2"/>
  <c r="DP69" i="2"/>
  <c r="DK70" i="2"/>
  <c r="DJ70" i="2"/>
  <c r="DK69" i="2"/>
  <c r="DJ69" i="2"/>
  <c r="DE70" i="2"/>
  <c r="DD70" i="2"/>
  <c r="DE69" i="2"/>
  <c r="DD69" i="2"/>
  <c r="CY70" i="2"/>
  <c r="CX70" i="2"/>
  <c r="CY69" i="2"/>
  <c r="CX69" i="2"/>
  <c r="CK70" i="2"/>
  <c r="CJ70" i="2"/>
  <c r="CK69" i="2"/>
  <c r="CJ69" i="2"/>
  <c r="CA70" i="2"/>
  <c r="BZ70" i="2"/>
  <c r="CA69" i="2"/>
  <c r="BZ69" i="2"/>
  <c r="BU70" i="2"/>
  <c r="BT70" i="2"/>
  <c r="BU69" i="2"/>
  <c r="BT69" i="2"/>
  <c r="BO70" i="2"/>
  <c r="BN70" i="2"/>
  <c r="BO69" i="2"/>
  <c r="BN69" i="2"/>
  <c r="BI70" i="2"/>
  <c r="BH70" i="2"/>
  <c r="BI69" i="2"/>
  <c r="BH69" i="2"/>
  <c r="BB70" i="2"/>
  <c r="BB69" i="2"/>
  <c r="BA70" i="2"/>
  <c r="BA69" i="2"/>
  <c r="AX70" i="2"/>
  <c r="AW70" i="2"/>
  <c r="AX69" i="2"/>
  <c r="AW69" i="2"/>
  <c r="AE70" i="2"/>
  <c r="AD70" i="2"/>
  <c r="AC70" i="2"/>
  <c r="AB70" i="2"/>
  <c r="AE69" i="2"/>
  <c r="AD69" i="2"/>
  <c r="AC69" i="2"/>
  <c r="AB69" i="2"/>
  <c r="J70" i="2"/>
  <c r="H10" i="3" s="1"/>
  <c r="J69" i="2"/>
  <c r="G70" i="2"/>
  <c r="D18" i="3" s="1"/>
  <c r="G69" i="2"/>
  <c r="E70" i="2"/>
  <c r="E69" i="2"/>
  <c r="D70" i="2"/>
  <c r="D69" i="2"/>
  <c r="F3" i="2"/>
  <c r="F4" i="2"/>
  <c r="F5"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2" i="2"/>
  <c r="D32" i="9" l="1"/>
  <c r="X11" i="3"/>
  <c r="D27" i="9"/>
  <c r="D6" i="3"/>
  <c r="X7" i="3"/>
  <c r="M59" i="3"/>
  <c r="P65" i="3"/>
  <c r="M123" i="3"/>
  <c r="P70" i="3"/>
  <c r="M17" i="3"/>
  <c r="M79" i="3"/>
  <c r="P77" i="3"/>
  <c r="M58" i="3"/>
  <c r="M89" i="3"/>
  <c r="P56" i="3"/>
  <c r="M47" i="3"/>
  <c r="M114" i="3"/>
  <c r="P67" i="3"/>
  <c r="M37" i="3"/>
  <c r="M140" i="3"/>
  <c r="M27" i="3"/>
  <c r="P14" i="3"/>
  <c r="M6" i="3"/>
  <c r="P8" i="3"/>
  <c r="M84" i="3"/>
  <c r="P32" i="3"/>
  <c r="M57" i="3"/>
  <c r="P33" i="3"/>
  <c r="M15" i="3"/>
  <c r="M35" i="3"/>
  <c r="P71" i="3"/>
  <c r="M96" i="3"/>
  <c r="P62" i="3"/>
  <c r="M55" i="3"/>
  <c r="M86" i="3"/>
  <c r="P55" i="3"/>
  <c r="M24" i="3"/>
  <c r="M94" i="3"/>
  <c r="M36" i="3"/>
  <c r="P60" i="3"/>
  <c r="M60" i="3"/>
  <c r="P87" i="3"/>
  <c r="M124" i="3"/>
  <c r="P37" i="3"/>
  <c r="M18" i="3"/>
  <c r="M83" i="3"/>
  <c r="M67" i="3"/>
  <c r="P53" i="3"/>
  <c r="P45" i="3"/>
  <c r="M45" i="3"/>
  <c r="M105" i="3"/>
  <c r="P35" i="3"/>
  <c r="M14" i="3"/>
  <c r="M101" i="3"/>
  <c r="M65" i="3"/>
  <c r="P64" i="3"/>
  <c r="P61" i="3"/>
  <c r="M34" i="3"/>
  <c r="M13" i="3"/>
  <c r="P11" i="3"/>
  <c r="P23" i="3"/>
  <c r="M43" i="3"/>
  <c r="M82" i="3"/>
  <c r="M63" i="3"/>
  <c r="P78" i="3"/>
  <c r="M119" i="3"/>
  <c r="M53" i="3"/>
  <c r="P68" i="3"/>
  <c r="M42" i="3"/>
  <c r="P43" i="3"/>
  <c r="P34" i="3"/>
  <c r="M32" i="3"/>
  <c r="M121" i="3"/>
  <c r="P69" i="3"/>
  <c r="M21" i="3"/>
  <c r="M139" i="3"/>
  <c r="P48" i="3"/>
  <c r="M11" i="3"/>
  <c r="P17" i="3"/>
  <c r="M70" i="3"/>
  <c r="M113" i="3"/>
  <c r="P19" i="3"/>
  <c r="M39" i="3"/>
  <c r="M128" i="3"/>
  <c r="P38" i="3"/>
  <c r="M8" i="3"/>
  <c r="P80" i="3"/>
  <c r="M69" i="3"/>
  <c r="M136" i="3"/>
  <c r="M48" i="3"/>
  <c r="P40" i="3"/>
  <c r="M90" i="3"/>
  <c r="M38" i="3"/>
  <c r="P79" i="3"/>
  <c r="M85" i="3"/>
  <c r="P54" i="3"/>
  <c r="M28" i="3"/>
  <c r="P66" i="3"/>
  <c r="M7" i="3"/>
  <c r="M132" i="3"/>
  <c r="P73" i="3"/>
  <c r="M46" i="3"/>
  <c r="M133" i="3"/>
  <c r="M26" i="3"/>
  <c r="P24" i="3"/>
  <c r="P86" i="3"/>
  <c r="M118" i="3"/>
  <c r="M25" i="3"/>
  <c r="P20" i="3"/>
  <c r="M44" i="3"/>
  <c r="P25" i="3"/>
  <c r="M92" i="3"/>
  <c r="P58" i="3"/>
  <c r="M64" i="3"/>
  <c r="M107" i="3"/>
  <c r="P5" i="3"/>
  <c r="M54" i="3"/>
  <c r="M33" i="3"/>
  <c r="P85" i="3"/>
  <c r="M91" i="3"/>
  <c r="P57" i="3"/>
  <c r="M22" i="3"/>
  <c r="M93" i="3"/>
  <c r="P59" i="3"/>
  <c r="M12" i="3"/>
  <c r="M81" i="3"/>
  <c r="M62" i="3"/>
  <c r="P52" i="3"/>
  <c r="P47" i="3"/>
  <c r="M52" i="3"/>
  <c r="M100" i="3"/>
  <c r="P44" i="3"/>
  <c r="M41" i="3"/>
  <c r="M31" i="3"/>
  <c r="P84" i="3"/>
  <c r="P63" i="3"/>
  <c r="M20" i="3"/>
  <c r="P18" i="3"/>
  <c r="M10" i="3"/>
  <c r="M130" i="3"/>
  <c r="P13" i="3"/>
  <c r="M49" i="3"/>
  <c r="M126" i="3"/>
  <c r="P22" i="3"/>
  <c r="M29" i="3"/>
  <c r="M117" i="3"/>
  <c r="M68" i="3"/>
  <c r="P21" i="3"/>
  <c r="P83" i="3"/>
  <c r="M16" i="3"/>
  <c r="M129" i="3"/>
  <c r="M66" i="3"/>
  <c r="P39" i="3"/>
  <c r="P46" i="3"/>
  <c r="M5" i="3"/>
  <c r="M61" i="3"/>
  <c r="P51" i="3"/>
  <c r="M51" i="3"/>
  <c r="P26" i="3"/>
  <c r="M40" i="3"/>
  <c r="P12" i="3"/>
  <c r="M116" i="3"/>
  <c r="M30" i="3"/>
  <c r="P36" i="3"/>
  <c r="M19" i="3"/>
  <c r="P27" i="3"/>
  <c r="P72" i="3"/>
  <c r="M9" i="3"/>
  <c r="M97" i="3"/>
  <c r="M111" i="3"/>
  <c r="M80" i="3"/>
  <c r="M120" i="3"/>
  <c r="M87" i="3"/>
  <c r="M104" i="3"/>
  <c r="M88" i="3"/>
  <c r="M95" i="3"/>
  <c r="M138" i="3"/>
  <c r="F69" i="2"/>
  <c r="D13" i="3" s="1"/>
  <c r="M131" i="3"/>
  <c r="F70" i="2"/>
  <c r="M78" i="3"/>
  <c r="M112" i="3"/>
  <c r="M122" i="3"/>
  <c r="M56" i="3"/>
  <c r="M135" i="3"/>
  <c r="M137" i="3"/>
  <c r="M127" i="3"/>
  <c r="M106" i="3"/>
  <c r="M98" i="3"/>
  <c r="M108" i="3"/>
  <c r="M125" i="3"/>
  <c r="M115" i="3"/>
  <c r="M102" i="3"/>
  <c r="M103" i="3"/>
  <c r="M99" i="3"/>
  <c r="M77" i="3"/>
  <c r="M134" i="3"/>
  <c r="M109" i="3"/>
  <c r="M110" i="3"/>
  <c r="F68" i="2"/>
  <c r="F67" i="2"/>
  <c r="D12" i="3" s="1"/>
  <c r="NM71" i="2"/>
  <c r="D70" i="9" s="1"/>
  <c r="NN71" i="2"/>
  <c r="D71" i="9" s="1"/>
  <c r="NO71" i="2"/>
  <c r="D72" i="9" s="1"/>
  <c r="NP71" i="2"/>
  <c r="D73" i="9" s="1"/>
  <c r="NQ71" i="2"/>
  <c r="D74" i="9" s="1"/>
  <c r="NR71" i="2"/>
  <c r="D75" i="9" s="1"/>
  <c r="NS71" i="2"/>
  <c r="D76" i="9" s="1"/>
  <c r="NT71" i="2"/>
  <c r="NL71" i="2"/>
  <c r="D69" i="9" s="1"/>
  <c r="NI72" i="2"/>
  <c r="NI71" i="2"/>
  <c r="D65" i="9" s="1"/>
  <c r="NF72" i="2"/>
  <c r="NF71" i="2"/>
  <c r="D63" i="9" s="1"/>
  <c r="NA72" i="2"/>
  <c r="MZ68" i="2"/>
  <c r="D31" i="9" s="1"/>
  <c r="MZ67" i="2"/>
  <c r="D30" i="9" s="1"/>
  <c r="MY68" i="2"/>
  <c r="D26" i="9" s="1"/>
  <c r="MY67" i="2"/>
  <c r="D25" i="9" s="1"/>
  <c r="MF71" i="2"/>
  <c r="MG71" i="2"/>
  <c r="MG73" i="2" s="1"/>
  <c r="MH71" i="2"/>
  <c r="MI71" i="2"/>
  <c r="MJ71" i="2"/>
  <c r="MK71" i="2"/>
  <c r="ML71" i="2"/>
  <c r="MM71" i="2"/>
  <c r="MN71" i="2"/>
  <c r="MO71" i="2"/>
  <c r="MP71" i="2"/>
  <c r="MQ71" i="2"/>
  <c r="MQ73" i="2" s="1"/>
  <c r="MR71" i="2"/>
  <c r="MS71" i="2"/>
  <c r="MT71" i="2"/>
  <c r="MU71" i="2"/>
  <c r="MV71" i="2"/>
  <c r="MW71" i="2"/>
  <c r="MX71" i="2"/>
  <c r="ME71" i="2"/>
  <c r="MA72" i="2"/>
  <c r="MA71" i="2"/>
  <c r="D53" i="9" s="1"/>
  <c r="MB68" i="2"/>
  <c r="MB67" i="2"/>
  <c r="MB66" i="2"/>
  <c r="D55" i="9" s="1"/>
  <c r="LZ68" i="2"/>
  <c r="LZ67" i="2"/>
  <c r="LZ66" i="2"/>
  <c r="D49" i="9" s="1"/>
  <c r="LS71" i="2"/>
  <c r="LT71" i="2"/>
  <c r="LU71" i="2"/>
  <c r="LV71" i="2"/>
  <c r="LW71" i="2"/>
  <c r="LY71" i="2"/>
  <c r="H61" i="3"/>
  <c r="KK72" i="2"/>
  <c r="KK71" i="2"/>
  <c r="KI71" i="2"/>
  <c r="KG68" i="2"/>
  <c r="KF68" i="2"/>
  <c r="KG67" i="2"/>
  <c r="KF67" i="2"/>
  <c r="KG66" i="2"/>
  <c r="KF66" i="2"/>
  <c r="KE72" i="2"/>
  <c r="KE71" i="2"/>
  <c r="AD17" i="3" s="1"/>
  <c r="KC72" i="2"/>
  <c r="KC71" i="2"/>
  <c r="JX71" i="2"/>
  <c r="JY71" i="2"/>
  <c r="JZ71" i="2"/>
  <c r="JW71" i="2"/>
  <c r="JU68" i="2"/>
  <c r="JU67" i="2"/>
  <c r="JU66" i="2"/>
  <c r="JT68" i="2"/>
  <c r="JT67" i="2"/>
  <c r="JT66" i="2"/>
  <c r="JQ72" i="2"/>
  <c r="JQ71" i="2"/>
  <c r="JS72" i="2"/>
  <c r="JS71" i="2"/>
  <c r="JN71" i="2"/>
  <c r="JO71" i="2"/>
  <c r="JM71" i="2"/>
  <c r="JK68" i="2"/>
  <c r="JJ68" i="2"/>
  <c r="JK67" i="2"/>
  <c r="AE27" i="3" s="1"/>
  <c r="JJ67" i="2"/>
  <c r="JK66" i="2"/>
  <c r="JJ66" i="2"/>
  <c r="JI72" i="2"/>
  <c r="JI71" i="2"/>
  <c r="AD6" i="3" s="1"/>
  <c r="JE71" i="2"/>
  <c r="JF71" i="2"/>
  <c r="JG71" i="2"/>
  <c r="JD71" i="2"/>
  <c r="JB68" i="2"/>
  <c r="JA68" i="2"/>
  <c r="JB67" i="2"/>
  <c r="JA67" i="2"/>
  <c r="JB66" i="2"/>
  <c r="JA66" i="2"/>
  <c r="IZ72" i="2"/>
  <c r="IZ71" i="2"/>
  <c r="AD10" i="3" s="1"/>
  <c r="IV71" i="2"/>
  <c r="IW71" i="2"/>
  <c r="IX71" i="2"/>
  <c r="IU71" i="2"/>
  <c r="IS68" i="2"/>
  <c r="IR68" i="2"/>
  <c r="IS67" i="2"/>
  <c r="IR67" i="2"/>
  <c r="IS66" i="2"/>
  <c r="IR66" i="2"/>
  <c r="IQ72" i="2"/>
  <c r="IQ71" i="2"/>
  <c r="IO71" i="2"/>
  <c r="IM68" i="2"/>
  <c r="IL68" i="2"/>
  <c r="IM67" i="2"/>
  <c r="IL67" i="2"/>
  <c r="IM66" i="2"/>
  <c r="IL66" i="2"/>
  <c r="IK72" i="2"/>
  <c r="IK71" i="2"/>
  <c r="AD12" i="3" s="1"/>
  <c r="IH71" i="2"/>
  <c r="II71" i="2"/>
  <c r="IG71" i="2"/>
  <c r="IE68" i="2"/>
  <c r="ID68" i="2"/>
  <c r="IE67" i="2"/>
  <c r="ID67" i="2"/>
  <c r="IE66" i="2"/>
  <c r="ID66" i="2"/>
  <c r="IC72" i="2"/>
  <c r="IC71" i="2"/>
  <c r="AD13" i="3" s="1"/>
  <c r="IA71" i="2"/>
  <c r="HX71" i="2"/>
  <c r="HY71" i="2"/>
  <c r="HZ71" i="2"/>
  <c r="HV68" i="2"/>
  <c r="HU68" i="2"/>
  <c r="HV67" i="2"/>
  <c r="HU67" i="2"/>
  <c r="HV66" i="2"/>
  <c r="HU66" i="2"/>
  <c r="HT72" i="2"/>
  <c r="HT71" i="2"/>
  <c r="AD11" i="3" s="1"/>
  <c r="HP71" i="2"/>
  <c r="HQ71" i="2"/>
  <c r="HR71" i="2"/>
  <c r="HO71" i="2"/>
  <c r="HM68" i="2"/>
  <c r="HL68" i="2"/>
  <c r="HM67" i="2"/>
  <c r="HL67" i="2"/>
  <c r="HM66" i="2"/>
  <c r="HL66" i="2"/>
  <c r="HK72" i="2"/>
  <c r="HK71" i="2"/>
  <c r="AD16" i="3" s="1"/>
  <c r="HE71" i="2"/>
  <c r="HF71" i="2"/>
  <c r="HG71" i="2"/>
  <c r="HH71" i="2"/>
  <c r="HD71" i="2"/>
  <c r="HB68" i="2"/>
  <c r="HA68" i="2"/>
  <c r="HB67" i="2"/>
  <c r="HA67" i="2"/>
  <c r="HB66" i="2"/>
  <c r="HA66" i="2"/>
  <c r="GZ72" i="2"/>
  <c r="GZ71" i="2"/>
  <c r="AD9" i="3" s="1"/>
  <c r="GV71" i="2"/>
  <c r="GW71" i="2"/>
  <c r="GX71" i="2"/>
  <c r="GU71" i="2"/>
  <c r="GS68" i="2"/>
  <c r="GR68" i="2"/>
  <c r="GS67" i="2"/>
  <c r="GR67" i="2"/>
  <c r="GS66" i="2"/>
  <c r="GR66" i="2"/>
  <c r="GQ72" i="2"/>
  <c r="GQ71" i="2"/>
  <c r="AD8" i="3" s="1"/>
  <c r="GL71" i="2"/>
  <c r="D192" i="7" s="1"/>
  <c r="GM71" i="2"/>
  <c r="D190" i="7" s="1"/>
  <c r="GN71" i="2"/>
  <c r="D189" i="7" s="1"/>
  <c r="GO71" i="2"/>
  <c r="D188" i="7" s="1"/>
  <c r="GK71" i="2"/>
  <c r="D191" i="7" s="1"/>
  <c r="GI68" i="2"/>
  <c r="GH68" i="2"/>
  <c r="GI67" i="2"/>
  <c r="GH67" i="2"/>
  <c r="GI66" i="2"/>
  <c r="GH66" i="2"/>
  <c r="GG72" i="2"/>
  <c r="GG71" i="2"/>
  <c r="GC71" i="2"/>
  <c r="D182" i="7" s="1"/>
  <c r="GD71" i="2"/>
  <c r="D181" i="7" s="1"/>
  <c r="GE71" i="2"/>
  <c r="D183" i="7" s="1"/>
  <c r="FR71" i="2"/>
  <c r="D175" i="7" s="1"/>
  <c r="FS71" i="2"/>
  <c r="D174" i="7" s="1"/>
  <c r="FT71" i="2"/>
  <c r="D173" i="7" s="1"/>
  <c r="FU71" i="2"/>
  <c r="D176" i="7" s="1"/>
  <c r="FQ71" i="2"/>
  <c r="D177" i="7" s="1"/>
  <c r="GB71" i="2"/>
  <c r="D184" i="7" s="1"/>
  <c r="FZ68" i="2"/>
  <c r="FZ67" i="2"/>
  <c r="FZ66" i="2"/>
  <c r="FY68" i="2"/>
  <c r="FY67" i="2"/>
  <c r="AD40" i="3" s="1"/>
  <c r="FY66" i="2"/>
  <c r="FX72" i="2"/>
  <c r="FX71" i="2"/>
  <c r="AD19" i="3" s="1"/>
  <c r="FV72" i="2"/>
  <c r="FV71" i="2"/>
  <c r="FO68" i="2"/>
  <c r="FN68" i="2"/>
  <c r="FO67" i="2"/>
  <c r="FN67" i="2"/>
  <c r="FO66" i="2"/>
  <c r="FN66" i="2"/>
  <c r="FM72" i="2"/>
  <c r="FM71" i="2"/>
  <c r="AD18" i="3" s="1"/>
  <c r="FK72" i="2"/>
  <c r="FK71" i="2"/>
  <c r="EC68" i="2"/>
  <c r="EB68" i="2"/>
  <c r="EC67" i="2"/>
  <c r="EB67" i="2"/>
  <c r="EC66" i="2"/>
  <c r="EB66" i="2"/>
  <c r="EA72" i="2"/>
  <c r="EA71" i="2"/>
  <c r="AJ13" i="3" s="1"/>
  <c r="DW68" i="2"/>
  <c r="DV68" i="2"/>
  <c r="DW67" i="2"/>
  <c r="DV67" i="2"/>
  <c r="DW66" i="2"/>
  <c r="DV66" i="2"/>
  <c r="DU72" i="2"/>
  <c r="DU71" i="2"/>
  <c r="AJ8" i="3" s="1"/>
  <c r="DQ68" i="2"/>
  <c r="DP68" i="2"/>
  <c r="DQ67" i="2"/>
  <c r="AK22" i="3" s="1"/>
  <c r="DP67" i="2"/>
  <c r="AJ22" i="3" s="1"/>
  <c r="DQ66" i="2"/>
  <c r="DP66" i="2"/>
  <c r="DO72" i="2"/>
  <c r="DO71" i="2"/>
  <c r="AJ9" i="3" s="1"/>
  <c r="DK68" i="2"/>
  <c r="DJ68" i="2"/>
  <c r="DK67" i="2"/>
  <c r="DJ67" i="2"/>
  <c r="DK66" i="2"/>
  <c r="DJ66" i="2"/>
  <c r="DI72" i="2"/>
  <c r="DI71" i="2"/>
  <c r="AJ16" i="3" s="1"/>
  <c r="DE68" i="2"/>
  <c r="DD68" i="2"/>
  <c r="DE67" i="2"/>
  <c r="DD67" i="2"/>
  <c r="DE66" i="2"/>
  <c r="DD66" i="2"/>
  <c r="DC72" i="2"/>
  <c r="DC71" i="2"/>
  <c r="AJ12" i="3" s="1"/>
  <c r="CZ75" i="2"/>
  <c r="D56" i="7" s="1"/>
  <c r="DA75" i="2"/>
  <c r="DC75" i="2"/>
  <c r="DD75" i="2"/>
  <c r="DE75" i="2"/>
  <c r="DF75" i="2"/>
  <c r="DG75" i="2"/>
  <c r="DI75" i="2"/>
  <c r="DJ75" i="2"/>
  <c r="DK75" i="2"/>
  <c r="DL75" i="2"/>
  <c r="DM75" i="2"/>
  <c r="DO75" i="2"/>
  <c r="DP75" i="2"/>
  <c r="DQ75" i="2"/>
  <c r="DR75" i="2"/>
  <c r="DS75" i="2"/>
  <c r="D99" i="7" s="1"/>
  <c r="DU75" i="2"/>
  <c r="DV75" i="2"/>
  <c r="DW75" i="2"/>
  <c r="DX75" i="2"/>
  <c r="DY75" i="2"/>
  <c r="EA75" i="2"/>
  <c r="EB75" i="2"/>
  <c r="EC75" i="2"/>
  <c r="ED75" i="2"/>
  <c r="D117" i="7" s="1"/>
  <c r="EE75" i="2"/>
  <c r="D121" i="7" s="1"/>
  <c r="FK75" i="2"/>
  <c r="FM75" i="2"/>
  <c r="FN75" i="2"/>
  <c r="FO75" i="2"/>
  <c r="FQ75" i="2"/>
  <c r="FR75" i="2"/>
  <c r="FS75" i="2"/>
  <c r="FT75" i="2"/>
  <c r="FU75" i="2"/>
  <c r="FV75" i="2"/>
  <c r="FX75" i="2"/>
  <c r="FY75" i="2"/>
  <c r="FZ75" i="2"/>
  <c r="GB75" i="2"/>
  <c r="GC75" i="2"/>
  <c r="GD75" i="2"/>
  <c r="GE75" i="2"/>
  <c r="GG75" i="2"/>
  <c r="GH75" i="2"/>
  <c r="GI75" i="2"/>
  <c r="GK75" i="2"/>
  <c r="GL75" i="2"/>
  <c r="GM75" i="2"/>
  <c r="GN75" i="2"/>
  <c r="GO75" i="2"/>
  <c r="GQ75" i="2"/>
  <c r="GR75" i="2"/>
  <c r="GS75" i="2"/>
  <c r="GU75" i="2"/>
  <c r="GV75" i="2"/>
  <c r="GW75" i="2"/>
  <c r="GX75" i="2"/>
  <c r="GZ75" i="2"/>
  <c r="HA75" i="2"/>
  <c r="HB75" i="2"/>
  <c r="HD75" i="2"/>
  <c r="HE75" i="2"/>
  <c r="HF75" i="2"/>
  <c r="HG75" i="2"/>
  <c r="HH75" i="2"/>
  <c r="HI75" i="2"/>
  <c r="HK75" i="2"/>
  <c r="HL75" i="2"/>
  <c r="HM75" i="2"/>
  <c r="HO75" i="2"/>
  <c r="HP75" i="2"/>
  <c r="HQ75" i="2"/>
  <c r="HR75" i="2"/>
  <c r="HT75" i="2"/>
  <c r="HU75" i="2"/>
  <c r="HV75" i="2"/>
  <c r="HX75" i="2"/>
  <c r="HY75" i="2"/>
  <c r="HZ75" i="2"/>
  <c r="IA75" i="2"/>
  <c r="IC75" i="2"/>
  <c r="ID75" i="2"/>
  <c r="IE75" i="2"/>
  <c r="IG75" i="2"/>
  <c r="IH75" i="2"/>
  <c r="II75" i="2"/>
  <c r="IK75" i="2"/>
  <c r="IL75" i="2"/>
  <c r="IM75" i="2"/>
  <c r="IO75" i="2"/>
  <c r="IQ75" i="2"/>
  <c r="IR75" i="2"/>
  <c r="IS75" i="2"/>
  <c r="IU75" i="2"/>
  <c r="IV75" i="2"/>
  <c r="IW75" i="2"/>
  <c r="IX75" i="2"/>
  <c r="IZ75" i="2"/>
  <c r="JA75" i="2"/>
  <c r="JB75" i="2"/>
  <c r="JD75" i="2"/>
  <c r="JE75" i="2"/>
  <c r="JF75" i="2"/>
  <c r="JG75" i="2"/>
  <c r="JI75" i="2"/>
  <c r="JJ75" i="2"/>
  <c r="JK75" i="2"/>
  <c r="JM75" i="2"/>
  <c r="JN75" i="2"/>
  <c r="JO75" i="2"/>
  <c r="JP75" i="2"/>
  <c r="JQ75" i="2"/>
  <c r="JS75" i="2"/>
  <c r="JT75" i="2"/>
  <c r="JU75" i="2"/>
  <c r="JW75" i="2"/>
  <c r="JX75" i="2"/>
  <c r="JY75" i="2"/>
  <c r="JZ75" i="2"/>
  <c r="KB75" i="2"/>
  <c r="KC75" i="2"/>
  <c r="KE75" i="2"/>
  <c r="KF75" i="2"/>
  <c r="KG75" i="2"/>
  <c r="KI75" i="2"/>
  <c r="KJ75" i="2"/>
  <c r="KK75" i="2"/>
  <c r="LS75" i="2"/>
  <c r="LT75" i="2"/>
  <c r="LU75" i="2"/>
  <c r="LV75" i="2"/>
  <c r="LW75" i="2"/>
  <c r="LY75" i="2"/>
  <c r="LZ75" i="2"/>
  <c r="MA75" i="2"/>
  <c r="MB75" i="2"/>
  <c r="ME75" i="2"/>
  <c r="MF75" i="2"/>
  <c r="MG75" i="2"/>
  <c r="MH75" i="2"/>
  <c r="MI75" i="2"/>
  <c r="MJ75" i="2"/>
  <c r="MK75" i="2"/>
  <c r="ML75" i="2"/>
  <c r="MM75" i="2"/>
  <c r="MN75" i="2"/>
  <c r="MO75" i="2"/>
  <c r="MP75" i="2"/>
  <c r="MQ75" i="2"/>
  <c r="MR75" i="2"/>
  <c r="MS75" i="2"/>
  <c r="MT75" i="2"/>
  <c r="MU75" i="2"/>
  <c r="MV75" i="2"/>
  <c r="MW75" i="2"/>
  <c r="MX75" i="2"/>
  <c r="MY75" i="2"/>
  <c r="MZ75" i="2"/>
  <c r="NA75" i="2"/>
  <c r="NB75" i="2"/>
  <c r="NB71" i="2" s="1"/>
  <c r="NC75" i="2"/>
  <c r="NC71" i="2" s="1"/>
  <c r="ND75" i="2"/>
  <c r="ND71" i="2" s="1"/>
  <c r="NF75" i="2"/>
  <c r="NG75" i="2"/>
  <c r="NH75" i="2"/>
  <c r="NI75" i="2"/>
  <c r="NL75" i="2"/>
  <c r="NM75" i="2"/>
  <c r="NN75" i="2"/>
  <c r="NO75" i="2"/>
  <c r="NP75" i="2"/>
  <c r="NQ75" i="2"/>
  <c r="NR75" i="2"/>
  <c r="NS75" i="2"/>
  <c r="NT75" i="2"/>
  <c r="NV75" i="2"/>
  <c r="CP75" i="2"/>
  <c r="CQ75" i="2"/>
  <c r="CR75" i="2"/>
  <c r="CS75" i="2"/>
  <c r="CU75" i="2"/>
  <c r="CW75" i="2"/>
  <c r="CX75" i="2"/>
  <c r="CY75" i="2"/>
  <c r="CJ75" i="2"/>
  <c r="CK75" i="2"/>
  <c r="CL75" i="2"/>
  <c r="CM75" i="2"/>
  <c r="CN75" i="2"/>
  <c r="CO75" i="2"/>
  <c r="CB75" i="2"/>
  <c r="CC75" i="2"/>
  <c r="CD75" i="2"/>
  <c r="CE75" i="2"/>
  <c r="CF75" i="2"/>
  <c r="CG75" i="2"/>
  <c r="CI75" i="2"/>
  <c r="BV75" i="2"/>
  <c r="BW75" i="2"/>
  <c r="BY75" i="2"/>
  <c r="BZ75" i="2"/>
  <c r="CA75" i="2"/>
  <c r="BP75" i="2"/>
  <c r="BQ75" i="2"/>
  <c r="BS75" i="2"/>
  <c r="BT75" i="2"/>
  <c r="BU75" i="2"/>
  <c r="BU76" i="2" s="1"/>
  <c r="E39" i="3" s="1"/>
  <c r="BJ75" i="2"/>
  <c r="BK75" i="2"/>
  <c r="BM75" i="2"/>
  <c r="BN75" i="2"/>
  <c r="BO75" i="2"/>
  <c r="BO76" i="2" s="1"/>
  <c r="E38" i="3" s="1"/>
  <c r="BH75" i="2"/>
  <c r="BI75" i="2"/>
  <c r="BI76" i="2" s="1"/>
  <c r="E36" i="3" s="1"/>
  <c r="BG75" i="2"/>
  <c r="BE75" i="2"/>
  <c r="BD75" i="2"/>
  <c r="AZ75" i="2"/>
  <c r="BC75" i="2"/>
  <c r="BB75" i="2"/>
  <c r="BB76" i="2" s="1"/>
  <c r="E35" i="3" s="1"/>
  <c r="BA75" i="2"/>
  <c r="AX75" i="2"/>
  <c r="AW75" i="2"/>
  <c r="AJ75" i="2"/>
  <c r="AH75" i="2"/>
  <c r="AD75" i="2"/>
  <c r="AE75" i="2"/>
  <c r="AC75" i="2"/>
  <c r="AB75" i="2"/>
  <c r="CY68" i="2"/>
  <c r="CY67" i="2"/>
  <c r="CY66" i="2"/>
  <c r="CX68" i="2"/>
  <c r="CX67" i="2"/>
  <c r="CX66" i="2"/>
  <c r="CW72" i="2"/>
  <c r="AJ7" i="3"/>
  <c r="CU72" i="2"/>
  <c r="CU71" i="2"/>
  <c r="CK68" i="2"/>
  <c r="CK67" i="2"/>
  <c r="CK66" i="2"/>
  <c r="CJ68" i="2"/>
  <c r="I41" i="3" s="1"/>
  <c r="CJ67" i="2"/>
  <c r="CJ66" i="2"/>
  <c r="CI72" i="2"/>
  <c r="CI71" i="2"/>
  <c r="H28" i="3" s="1"/>
  <c r="CA68" i="2"/>
  <c r="I48" i="3" s="1"/>
  <c r="CA67" i="2"/>
  <c r="CA66" i="2"/>
  <c r="BZ68" i="2"/>
  <c r="BZ67" i="2"/>
  <c r="BZ66" i="2"/>
  <c r="BY72" i="2"/>
  <c r="BY71" i="2"/>
  <c r="H25" i="3" s="1"/>
  <c r="BU68" i="2"/>
  <c r="BU67" i="2"/>
  <c r="BU66" i="2"/>
  <c r="BT68" i="2"/>
  <c r="BT67" i="2"/>
  <c r="BT66" i="2"/>
  <c r="BS72" i="2"/>
  <c r="BS71" i="2"/>
  <c r="H27" i="3" s="1"/>
  <c r="BO68" i="2"/>
  <c r="BO67" i="2"/>
  <c r="H49" i="3" s="1"/>
  <c r="BO66" i="2"/>
  <c r="BN68" i="2"/>
  <c r="BN67" i="2"/>
  <c r="H39" i="3" s="1"/>
  <c r="BN66" i="2"/>
  <c r="BM72" i="2"/>
  <c r="BM71" i="2"/>
  <c r="H26" i="3" s="1"/>
  <c r="BI68" i="2"/>
  <c r="BI67" i="2"/>
  <c r="H47" i="3" s="1"/>
  <c r="BI66" i="2"/>
  <c r="BH68" i="2"/>
  <c r="BH67" i="2"/>
  <c r="BH66" i="2"/>
  <c r="BG72" i="2"/>
  <c r="BG71" i="2"/>
  <c r="H24" i="3" s="1"/>
  <c r="BE72" i="2"/>
  <c r="BE71" i="2"/>
  <c r="BB68" i="2"/>
  <c r="BB67" i="2"/>
  <c r="H46" i="3" s="1"/>
  <c r="BB66" i="2"/>
  <c r="BA68" i="2"/>
  <c r="I36" i="3" s="1"/>
  <c r="BA67" i="2"/>
  <c r="BA66" i="2"/>
  <c r="AZ72" i="2"/>
  <c r="AZ71" i="2"/>
  <c r="H23" i="3" s="1"/>
  <c r="AV71" i="2"/>
  <c r="AV72" i="2"/>
  <c r="AX68" i="2"/>
  <c r="AX67" i="2"/>
  <c r="AX66" i="2"/>
  <c r="AW68" i="2"/>
  <c r="X6" i="3" s="1"/>
  <c r="AW67" i="2"/>
  <c r="AW66" i="2"/>
  <c r="AT71" i="2"/>
  <c r="AU71" i="2"/>
  <c r="AT72" i="2"/>
  <c r="AU72" i="2"/>
  <c r="AM71" i="2"/>
  <c r="AN71" i="2"/>
  <c r="AO71" i="2"/>
  <c r="AP71" i="2"/>
  <c r="AQ71" i="2"/>
  <c r="AR71" i="2"/>
  <c r="AS71" i="2"/>
  <c r="AM72" i="2"/>
  <c r="AN72" i="2"/>
  <c r="AO72" i="2"/>
  <c r="AP72" i="2"/>
  <c r="AQ72" i="2"/>
  <c r="AR72" i="2"/>
  <c r="AS72" i="2"/>
  <c r="AL72" i="2"/>
  <c r="AL71" i="2"/>
  <c r="AJ72" i="2"/>
  <c r="AH72" i="2"/>
  <c r="AJ71" i="2"/>
  <c r="H22" i="3" s="1"/>
  <c r="AH71" i="2"/>
  <c r="AC66" i="2"/>
  <c r="H16" i="3" s="1"/>
  <c r="AD66" i="2"/>
  <c r="H17" i="3" s="1"/>
  <c r="AE66" i="2"/>
  <c r="H18" i="3" s="1"/>
  <c r="AC67" i="2"/>
  <c r="AD67" i="2"/>
  <c r="AE67" i="2"/>
  <c r="AC68" i="2"/>
  <c r="AD68" i="2"/>
  <c r="AE68" i="2"/>
  <c r="AB68" i="2"/>
  <c r="AB67" i="2"/>
  <c r="AB66" i="2"/>
  <c r="H15" i="3" s="1"/>
  <c r="G74" i="2"/>
  <c r="W72" i="2"/>
  <c r="X72" i="2"/>
  <c r="Y72" i="2"/>
  <c r="Z72" i="2"/>
  <c r="N72" i="2"/>
  <c r="O72" i="2"/>
  <c r="P72" i="2"/>
  <c r="Q72" i="2"/>
  <c r="R72" i="2"/>
  <c r="S72" i="2"/>
  <c r="T72" i="2"/>
  <c r="U72" i="2"/>
  <c r="V72" i="2"/>
  <c r="M72" i="2"/>
  <c r="N71" i="2"/>
  <c r="D58" i="3" s="1"/>
  <c r="E58" i="3" s="1"/>
  <c r="O71" i="2"/>
  <c r="D57" i="3" s="1"/>
  <c r="E57" i="3" s="1"/>
  <c r="P71" i="2"/>
  <c r="D50" i="3" s="1"/>
  <c r="E50" i="3" s="1"/>
  <c r="Q71" i="2"/>
  <c r="D51" i="3" s="1"/>
  <c r="E51" i="3" s="1"/>
  <c r="R71" i="2"/>
  <c r="D60" i="3" s="1"/>
  <c r="E60" i="3" s="1"/>
  <c r="S71" i="2"/>
  <c r="D61" i="3" s="1"/>
  <c r="E61" i="3" s="1"/>
  <c r="T71" i="2"/>
  <c r="U71" i="2"/>
  <c r="V71" i="2"/>
  <c r="D54" i="3" s="1"/>
  <c r="E54" i="3" s="1"/>
  <c r="W71" i="2"/>
  <c r="X71" i="2"/>
  <c r="D59" i="3" s="1"/>
  <c r="E59" i="3" s="1"/>
  <c r="Y71" i="2"/>
  <c r="D53" i="3" s="1"/>
  <c r="E53" i="3" s="1"/>
  <c r="Z71" i="2"/>
  <c r="D62" i="3" s="1"/>
  <c r="E62" i="3" s="1"/>
  <c r="M71" i="2"/>
  <c r="D52" i="3" s="1"/>
  <c r="E52" i="3" s="1"/>
  <c r="E75" i="2"/>
  <c r="G75" i="2"/>
  <c r="H75" i="2"/>
  <c r="I75" i="2"/>
  <c r="J75" i="2"/>
  <c r="D75" i="2"/>
  <c r="J68" i="2"/>
  <c r="J67" i="2"/>
  <c r="J66" i="2"/>
  <c r="H12" i="3" s="1"/>
  <c r="I71" i="2"/>
  <c r="H7" i="3" s="1"/>
  <c r="I72" i="2"/>
  <c r="H72" i="2"/>
  <c r="H71" i="2"/>
  <c r="H4" i="3" s="1"/>
  <c r="E66" i="2"/>
  <c r="D8" i="3" s="1"/>
  <c r="E67" i="2"/>
  <c r="D9" i="3" s="1"/>
  <c r="G67" i="2"/>
  <c r="D16" i="3" s="1"/>
  <c r="E68" i="2"/>
  <c r="D10" i="3" s="1"/>
  <c r="G68" i="2"/>
  <c r="D17" i="3" s="1"/>
  <c r="D68" i="2"/>
  <c r="D5" i="3" s="1"/>
  <c r="D67" i="2"/>
  <c r="D66" i="2"/>
  <c r="AD37" i="3" l="1"/>
  <c r="H36" i="3"/>
  <c r="H37" i="3"/>
  <c r="I50" i="3"/>
  <c r="AE44" i="3"/>
  <c r="D56" i="9"/>
  <c r="AD34" i="3"/>
  <c r="AD43" i="3"/>
  <c r="AJ26" i="3"/>
  <c r="AD39" i="3"/>
  <c r="AD29" i="3"/>
  <c r="AE34" i="3"/>
  <c r="AD33" i="3"/>
  <c r="I38" i="3"/>
  <c r="H51" i="3"/>
  <c r="AK20" i="3"/>
  <c r="AK25" i="3"/>
  <c r="AJ21" i="3"/>
  <c r="I37" i="3"/>
  <c r="I49" i="3"/>
  <c r="H41" i="3"/>
  <c r="AJ20" i="3"/>
  <c r="AJ25" i="3"/>
  <c r="AE41" i="3"/>
  <c r="AE32" i="3"/>
  <c r="D4" i="3"/>
  <c r="I45" i="3"/>
  <c r="I46" i="3"/>
  <c r="I47" i="3"/>
  <c r="H38" i="3"/>
  <c r="AE43" i="3"/>
  <c r="AD38" i="3"/>
  <c r="AK26" i="3"/>
  <c r="AE39" i="3"/>
  <c r="AE29" i="3"/>
  <c r="AE33" i="3"/>
  <c r="AD31" i="3"/>
  <c r="AE38" i="3"/>
  <c r="H40" i="3"/>
  <c r="I51" i="3"/>
  <c r="AE40" i="3"/>
  <c r="AD30" i="3"/>
  <c r="AE31" i="3"/>
  <c r="D14" i="3"/>
  <c r="I40" i="3"/>
  <c r="H48" i="3"/>
  <c r="AK21" i="3"/>
  <c r="AE30" i="3"/>
  <c r="AD27" i="3"/>
  <c r="X10" i="3"/>
  <c r="I39" i="3"/>
  <c r="H50" i="3"/>
  <c r="AD44" i="3"/>
  <c r="D50" i="9"/>
  <c r="AJ29" i="3"/>
  <c r="AE37" i="3"/>
  <c r="I35" i="3"/>
  <c r="AK29" i="3"/>
  <c r="AD41" i="3"/>
  <c r="AD32" i="3"/>
  <c r="LV73" i="2"/>
  <c r="D292" i="7"/>
  <c r="E292" i="7" s="1"/>
  <c r="D263" i="7"/>
  <c r="D258" i="7"/>
  <c r="D255" i="7"/>
  <c r="D256" i="7"/>
  <c r="D257" i="7"/>
  <c r="D249" i="7"/>
  <c r="D250" i="7"/>
  <c r="D251" i="7"/>
  <c r="D245" i="7"/>
  <c r="D242" i="7"/>
  <c r="D243" i="7"/>
  <c r="D244" i="7"/>
  <c r="AD22" i="3"/>
  <c r="D212" i="7"/>
  <c r="D219" i="7"/>
  <c r="D213" i="7"/>
  <c r="D220" i="7"/>
  <c r="D221" i="7"/>
  <c r="CA76" i="2"/>
  <c r="E37" i="3" s="1"/>
  <c r="D199" i="7"/>
  <c r="D227" i="7"/>
  <c r="D238" i="7"/>
  <c r="D196" i="7"/>
  <c r="D218" i="7"/>
  <c r="D225" i="7"/>
  <c r="D231" i="7"/>
  <c r="D235" i="7"/>
  <c r="D197" i="7"/>
  <c r="D206" i="7"/>
  <c r="D226" i="7"/>
  <c r="D236" i="7"/>
  <c r="D198" i="7"/>
  <c r="D203" i="7"/>
  <c r="D237" i="7"/>
  <c r="D204" i="7"/>
  <c r="D205" i="7"/>
  <c r="D214" i="7"/>
  <c r="D207" i="7"/>
  <c r="D293" i="7" s="1"/>
  <c r="E293" i="7" s="1"/>
  <c r="D211" i="7"/>
  <c r="X22" i="3"/>
  <c r="AS73" i="2"/>
  <c r="Y22" i="3" s="1"/>
  <c r="AT73" i="2"/>
  <c r="X17" i="3"/>
  <c r="AQ73" i="2"/>
  <c r="Y17" i="3" s="1"/>
  <c r="X19" i="3"/>
  <c r="AN73" i="2"/>
  <c r="Y19" i="3" s="1"/>
  <c r="AU73" i="2"/>
  <c r="X15" i="3"/>
  <c r="AL73" i="2"/>
  <c r="Y15" i="3" s="1"/>
  <c r="X16" i="3"/>
  <c r="AM73" i="2"/>
  <c r="Y16" i="3" s="1"/>
  <c r="X18" i="3"/>
  <c r="AP73" i="2"/>
  <c r="Y18" i="3" s="1"/>
  <c r="AV73" i="2"/>
  <c r="X21" i="3"/>
  <c r="AR73" i="2"/>
  <c r="Y21" i="3" s="1"/>
  <c r="X20" i="3"/>
  <c r="AO73" i="2"/>
  <c r="AD20" i="3"/>
  <c r="D76" i="7"/>
  <c r="D96" i="7"/>
  <c r="D95" i="7"/>
  <c r="D94" i="7"/>
  <c r="D122" i="7"/>
  <c r="D118" i="7"/>
  <c r="LW73" i="2"/>
  <c r="E43" i="9" s="1"/>
  <c r="MR73" i="2"/>
  <c r="E9" i="9" s="1"/>
  <c r="MH73" i="2"/>
  <c r="E4" i="9" s="1"/>
  <c r="LU73" i="2"/>
  <c r="E42" i="9" s="1"/>
  <c r="MP73" i="2"/>
  <c r="E15" i="9" s="1"/>
  <c r="LT73" i="2"/>
  <c r="E41" i="9" s="1"/>
  <c r="ME73" i="2"/>
  <c r="E22" i="9" s="1"/>
  <c r="MO73" i="2"/>
  <c r="E7" i="9" s="1"/>
  <c r="LY73" i="2"/>
  <c r="MS73" i="2"/>
  <c r="E5" i="9" s="1"/>
  <c r="MI73" i="2"/>
  <c r="E6" i="9" s="1"/>
  <c r="MV73" i="2"/>
  <c r="E14" i="9" s="1"/>
  <c r="ML73" i="2"/>
  <c r="E20" i="9" s="1"/>
  <c r="MT73" i="2"/>
  <c r="E19" i="9" s="1"/>
  <c r="MJ73" i="2"/>
  <c r="E18" i="9" s="1"/>
  <c r="LS73" i="2"/>
  <c r="E38" i="9" s="1"/>
  <c r="MX73" i="2"/>
  <c r="MN73" i="2"/>
  <c r="E10" i="9" s="1"/>
  <c r="MW73" i="2"/>
  <c r="E12" i="9" s="1"/>
  <c r="MM73" i="2"/>
  <c r="E11" i="9" s="1"/>
  <c r="LX73" i="2"/>
  <c r="E45" i="9" s="1"/>
  <c r="LQ73" i="2"/>
  <c r="E37" i="9" s="1"/>
  <c r="LP73" i="2"/>
  <c r="E40" i="9" s="1"/>
  <c r="LR73" i="2"/>
  <c r="E39" i="9" s="1"/>
  <c r="MF73" i="2"/>
  <c r="E17" i="9" s="1"/>
  <c r="MU73" i="2"/>
  <c r="E13" i="9" s="1"/>
  <c r="MK73" i="2"/>
  <c r="E21" i="9" s="1"/>
  <c r="GN73" i="2"/>
  <c r="E189" i="7" s="1"/>
  <c r="AD23" i="3"/>
  <c r="KA73" i="2"/>
  <c r="E259" i="7" s="1"/>
  <c r="GO73" i="2"/>
  <c r="E188" i="7" s="1"/>
  <c r="GM73" i="2"/>
  <c r="E190" i="7" s="1"/>
  <c r="GL73" i="2"/>
  <c r="E192" i="7" s="1"/>
  <c r="D100" i="7"/>
  <c r="D103" i="7"/>
  <c r="D102" i="7"/>
  <c r="D101" i="7"/>
  <c r="D113" i="7"/>
  <c r="D112" i="7"/>
  <c r="D88" i="7"/>
  <c r="D87" i="7"/>
  <c r="D89" i="7"/>
  <c r="D86" i="7"/>
  <c r="D90" i="7"/>
  <c r="D75" i="7"/>
  <c r="D77" i="7"/>
  <c r="D74" i="7"/>
  <c r="D73" i="7"/>
  <c r="D64" i="7"/>
  <c r="D63" i="7"/>
  <c r="D62" i="7"/>
  <c r="D61" i="7"/>
  <c r="D108" i="7"/>
  <c r="D107" i="7"/>
  <c r="D109" i="7"/>
  <c r="D83" i="7"/>
  <c r="D82" i="7"/>
  <c r="D81" i="7"/>
  <c r="D68" i="7"/>
  <c r="D70" i="7"/>
  <c r="D69" i="7"/>
  <c r="D58" i="7"/>
  <c r="D57" i="7"/>
  <c r="NA71" i="2"/>
  <c r="D59" i="9" s="1"/>
  <c r="ND73" i="2"/>
  <c r="E62" i="9" s="1"/>
  <c r="D62" i="9"/>
  <c r="NC73" i="2"/>
  <c r="E61" i="9" s="1"/>
  <c r="D61" i="9"/>
  <c r="D60" i="9"/>
  <c r="NB73" i="2"/>
  <c r="E60" i="9" s="1"/>
  <c r="E44" i="9"/>
  <c r="D44" i="9"/>
  <c r="E16" i="9"/>
  <c r="D16" i="9"/>
  <c r="E8" i="9"/>
  <c r="D8" i="9"/>
  <c r="D42" i="9"/>
  <c r="D15" i="9"/>
  <c r="D17" i="9"/>
  <c r="D41" i="9"/>
  <c r="D22" i="9"/>
  <c r="D7" i="9"/>
  <c r="D38" i="9"/>
  <c r="D10" i="9"/>
  <c r="D12" i="9"/>
  <c r="D11" i="9"/>
  <c r="D14" i="9"/>
  <c r="D20" i="9"/>
  <c r="D13" i="9"/>
  <c r="D21" i="9"/>
  <c r="D19" i="9"/>
  <c r="D18" i="9"/>
  <c r="D5" i="9"/>
  <c r="D6" i="9"/>
  <c r="D43" i="9"/>
  <c r="D9" i="9"/>
  <c r="D4" i="9"/>
  <c r="NF73" i="2"/>
  <c r="E63" i="9" s="1"/>
  <c r="D55" i="3"/>
  <c r="E55" i="3" s="1"/>
  <c r="D56" i="3"/>
  <c r="E56" i="3" s="1"/>
  <c r="X5" i="3"/>
  <c r="H35" i="3"/>
  <c r="X9" i="3"/>
  <c r="H45" i="3"/>
  <c r="I61" i="3"/>
  <c r="IZ73" i="2"/>
  <c r="NI73" i="2"/>
  <c r="E65" i="9" s="1"/>
  <c r="NP73" i="2"/>
  <c r="E73" i="9" s="1"/>
  <c r="NO73" i="2"/>
  <c r="E72" i="9" s="1"/>
  <c r="HT73" i="2"/>
  <c r="H19" i="3"/>
  <c r="I18" i="3" s="1"/>
  <c r="O73" i="2"/>
  <c r="NN73" i="2"/>
  <c r="E71" i="9" s="1"/>
  <c r="NM73" i="2"/>
  <c r="E70" i="9" s="1"/>
  <c r="NQ73" i="2"/>
  <c r="E74" i="9" s="1"/>
  <c r="NL73" i="2"/>
  <c r="E69" i="9" s="1"/>
  <c r="NT73" i="2"/>
  <c r="NS73" i="2"/>
  <c r="E76" i="9" s="1"/>
  <c r="NR73" i="2"/>
  <c r="E75" i="9" s="1"/>
  <c r="KK73" i="2"/>
  <c r="MA73" i="2"/>
  <c r="D54" i="9" s="1"/>
  <c r="KI73" i="2"/>
  <c r="E263" i="7" s="1"/>
  <c r="JQ73" i="2"/>
  <c r="KE73" i="2"/>
  <c r="JN73" i="2"/>
  <c r="E250" i="7" s="1"/>
  <c r="JX73" i="2"/>
  <c r="E257" i="7" s="1"/>
  <c r="KC73" i="2"/>
  <c r="JZ73" i="2"/>
  <c r="E255" i="7" s="1"/>
  <c r="JM73" i="2"/>
  <c r="E251" i="7" s="1"/>
  <c r="JY73" i="2"/>
  <c r="E256" i="7" s="1"/>
  <c r="JI73" i="2"/>
  <c r="JO73" i="2"/>
  <c r="E249" i="7" s="1"/>
  <c r="IK73" i="2"/>
  <c r="JS73" i="2"/>
  <c r="JG73" i="2"/>
  <c r="E242" i="7" s="1"/>
  <c r="JF73" i="2"/>
  <c r="E243" i="7" s="1"/>
  <c r="JE73" i="2"/>
  <c r="E244" i="7" s="1"/>
  <c r="JW73" i="2"/>
  <c r="E258" i="7" s="1"/>
  <c r="IU73" i="2"/>
  <c r="E238" i="7" s="1"/>
  <c r="IQ73" i="2"/>
  <c r="IX73" i="2"/>
  <c r="E235" i="7" s="1"/>
  <c r="IW73" i="2"/>
  <c r="E236" i="7" s="1"/>
  <c r="JD73" i="2"/>
  <c r="E245" i="7" s="1"/>
  <c r="CU73" i="2"/>
  <c r="IV73" i="2"/>
  <c r="E237" i="7" s="1"/>
  <c r="IO73" i="2"/>
  <c r="E231" i="7" s="1"/>
  <c r="X73" i="2"/>
  <c r="HZ73" i="2"/>
  <c r="E219" i="7" s="1"/>
  <c r="II73" i="2"/>
  <c r="E225" i="7" s="1"/>
  <c r="HY73" i="2"/>
  <c r="E220" i="7" s="1"/>
  <c r="HX73" i="2"/>
  <c r="E221" i="7" s="1"/>
  <c r="IG73" i="2"/>
  <c r="E227" i="7" s="1"/>
  <c r="IH73" i="2"/>
  <c r="E226" i="7" s="1"/>
  <c r="HK73" i="2"/>
  <c r="GZ73" i="2"/>
  <c r="IA73" i="2"/>
  <c r="E218" i="7" s="1"/>
  <c r="IC73" i="2"/>
  <c r="Y73" i="2"/>
  <c r="AJ73" i="2"/>
  <c r="I22" i="3" s="1"/>
  <c r="FQ73" i="2"/>
  <c r="E177" i="7" s="1"/>
  <c r="HQ73" i="2"/>
  <c r="E212" i="7" s="1"/>
  <c r="HP73" i="2"/>
  <c r="E213" i="7" s="1"/>
  <c r="Z73" i="2"/>
  <c r="AH73" i="2"/>
  <c r="BE73" i="2"/>
  <c r="BM73" i="2"/>
  <c r="I26" i="3" s="1"/>
  <c r="HO73" i="2"/>
  <c r="E214" i="7" s="1"/>
  <c r="HR73" i="2"/>
  <c r="E211" i="7" s="1"/>
  <c r="HH73" i="2"/>
  <c r="E203" i="7" s="1"/>
  <c r="GQ73" i="2"/>
  <c r="DI73" i="2"/>
  <c r="FK73" i="2"/>
  <c r="FV73" i="2"/>
  <c r="GB73" i="2"/>
  <c r="E184" i="7" s="1"/>
  <c r="GC73" i="2"/>
  <c r="E182" i="7" s="1"/>
  <c r="FR73" i="2"/>
  <c r="E175" i="7" s="1"/>
  <c r="H73" i="2"/>
  <c r="H5" i="3" s="1"/>
  <c r="G76" i="2"/>
  <c r="D19" i="3" s="1"/>
  <c r="GE73" i="2"/>
  <c r="E183" i="7" s="1"/>
  <c r="GD73" i="2"/>
  <c r="E181" i="7" s="1"/>
  <c r="N73" i="2"/>
  <c r="R73" i="2"/>
  <c r="CI73" i="2"/>
  <c r="I28" i="3" s="1"/>
  <c r="CW73" i="2"/>
  <c r="AZ73" i="2"/>
  <c r="I23" i="3" s="1"/>
  <c r="BG73" i="2"/>
  <c r="I24" i="3" s="1"/>
  <c r="V73" i="2"/>
  <c r="BS73" i="2"/>
  <c r="I27" i="3" s="1"/>
  <c r="DU73" i="2"/>
  <c r="DO73" i="2"/>
  <c r="GX73" i="2"/>
  <c r="E196" i="7" s="1"/>
  <c r="GW73" i="2"/>
  <c r="E197" i="7" s="1"/>
  <c r="GV73" i="2"/>
  <c r="E198" i="7" s="1"/>
  <c r="S73" i="2"/>
  <c r="FU73" i="2"/>
  <c r="E176" i="7" s="1"/>
  <c r="HG73" i="2"/>
  <c r="E204" i="7" s="1"/>
  <c r="U73" i="2"/>
  <c r="M73" i="2"/>
  <c r="Q73" i="2"/>
  <c r="FT73" i="2"/>
  <c r="E173" i="7" s="1"/>
  <c r="HF73" i="2"/>
  <c r="E205" i="7" s="1"/>
  <c r="T73" i="2"/>
  <c r="P73" i="2"/>
  <c r="BY73" i="2"/>
  <c r="I25" i="3" s="1"/>
  <c r="EA73" i="2"/>
  <c r="FS73" i="2"/>
  <c r="E174" i="7" s="1"/>
  <c r="GK73" i="2"/>
  <c r="E191" i="7" s="1"/>
  <c r="HE73" i="2"/>
  <c r="E207" i="7" s="1"/>
  <c r="DC73" i="2"/>
  <c r="FM73" i="2"/>
  <c r="FX73" i="2"/>
  <c r="Y20" i="3"/>
  <c r="GU73" i="2"/>
  <c r="E199" i="7" s="1"/>
  <c r="HD73" i="2"/>
  <c r="E206" i="7" s="1"/>
  <c r="I73" i="2"/>
  <c r="H8" i="3" s="1"/>
  <c r="GG73" i="2"/>
  <c r="W73" i="2"/>
  <c r="D290" i="7" l="1"/>
  <c r="E290" i="7" s="1"/>
  <c r="J174" i="7"/>
  <c r="D291" i="7"/>
  <c r="E291" i="7" s="1"/>
  <c r="D288" i="7"/>
  <c r="E288" i="7" s="1"/>
  <c r="D289" i="7"/>
  <c r="E289" i="7" s="1"/>
  <c r="AB165" i="7"/>
  <c r="AB163" i="7"/>
  <c r="AB164" i="7"/>
  <c r="J163" i="7"/>
  <c r="J164" i="7"/>
  <c r="D165" i="7"/>
  <c r="J165" i="7"/>
  <c r="D163" i="7"/>
  <c r="D164" i="7"/>
  <c r="NA73" i="2"/>
  <c r="E59" i="9" s="1"/>
  <c r="I15" i="3"/>
  <c r="I17" i="3"/>
  <c r="I16" i="3"/>
  <c r="AC164" i="7" l="1"/>
  <c r="E163" i="7"/>
  <c r="AC165" i="7"/>
  <c r="K165" i="7"/>
  <c r="K163" i="7"/>
  <c r="K164" i="7"/>
  <c r="E165" i="7"/>
  <c r="AC163" i="7"/>
  <c r="E16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tc={37A6B8E4-505C-AB45-9D03-60B96D0740B6}</author>
    <author>tc={AAD50415-26AA-C947-BC40-86A0C209E764}</author>
    <author>tc={64EEC405-D690-254D-A1F9-7D52183A76BA}</author>
    <author>tc={7AC2A961-C503-4845-BC37-4FFC8BF92065}</author>
    <author>tc={E23B5F53-E38F-0A43-ACDB-41F682A4C350}</author>
    <author>tc={81F623E2-507C-D744-8C30-9183D63D6B58}</author>
  </authors>
  <commentList>
    <comment ref="NZ1" authorId="0" shapeId="0" xr:uid="{37A6B8E4-505C-AB45-9D03-60B96D0740B6}">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AAD50415-26AA-C947-BC40-86A0C209E764}">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64EEC405-D690-254D-A1F9-7D52183A76BA}">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 ref="KE36" authorId="3" shapeId="0" xr:uid="{7AC2A961-C503-4845-BC37-4FFC8BF92065}">
      <text>
        <t>[Threaded comment]
Your version of Excel allows you to read this threaded comment; however, any edits to it will get removed if the file is opened in a newer version of Excel. Learn more: https://go.microsoft.com/fwlink/?linkid=870924
Comment:
    Reported that these cases are expired, but it makes more sense to me to include these in monetary compliance and note that we're including those who have and have not reached their max date. Caseload sizes and reporting requirements tend to be similar.</t>
      </text>
    </comment>
    <comment ref="GR39" authorId="4" shapeId="0" xr:uid="{E23B5F53-E38F-0A43-ACDB-41F682A4C350}">
      <text>
        <t>[Threaded comment]
Your version of Excel allows you to read this threaded comment; however, any edits to it will get removed if the file is opened in a newer version of Excel. Learn more: https://go.microsoft.com/fwlink/?linkid=870924
Comment:
    combined with other specialty caseload of assaults/DV for continuity</t>
      </text>
    </comment>
    <comment ref="FY40" authorId="5" shapeId="0" xr:uid="{81F623E2-507C-D744-8C30-9183D63D6B58}">
      <text>
        <t>[Threaded comment]
Your version of Excel allows you to read this threaded comment; however, any edits to it will get removed if the file is opened in a newer version of Excel. Learn more: https://go.microsoft.com/fwlink/?linkid=870924
Comment:
    combined with the Incarcerated/Institutional Parole caseload for continuity</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tc={9A9E7562-ACD3-C349-B338-32CC59050537}</author>
    <author>tc={993A5BD6-F6AF-954F-A314-635D3B4F1AD9}</author>
    <author>tc={91DDCD2E-4344-6944-B7A6-062671B46898}</author>
    <author>tc={D04D15FB-56B7-3A4E-A627-BD6018FCDB1B}</author>
  </authors>
  <commentList>
    <comment ref="NZ1" authorId="0" shapeId="0" xr:uid="{9A9E7562-ACD3-C349-B338-32CC59050537}">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993A5BD6-F6AF-954F-A314-635D3B4F1AD9}">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91DDCD2E-4344-6944-B7A6-062671B46898}">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 ref="MZ2" authorId="3" shapeId="0" xr:uid="{D04D15FB-56B7-3A4E-A627-BD6018FCDB1B}">
      <text>
        <t>[Threaded comment]
Your version of Excel allows you to read this threaded comment; however, any edits to it will get removed if the file is opened in a newer version of Excel. Learn more: https://go.microsoft.com/fwlink/?linkid=870924
Comment:
    Email Jeanette, this number is low.</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tc={537C4EBF-CD53-4340-BBFC-20CF1F971A26}</author>
    <author>tc={9BD30011-CEA4-4142-87C5-AF9DB2756F3E}</author>
    <author>tc={C1991FAD-5225-3945-BBD3-57BE92E7D67C}</author>
  </authors>
  <commentList>
    <comment ref="NZ1" authorId="0" shapeId="0" xr:uid="{537C4EBF-CD53-4340-BBFC-20CF1F971A26}">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9BD30011-CEA4-4142-87C5-AF9DB2756F3E}">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C1991FAD-5225-3945-BBD3-57BE92E7D67C}">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tc={A92BC0F7-3DD9-E549-BD6F-BF461B884B8A}</author>
    <author>tc={0C7F89CE-E590-6F44-A237-FC5DCAA9551C}</author>
    <author>tc={EFE60852-7680-204E-BE61-7BF5F4A4C6DA}</author>
    <author>tc={55E5BF31-EA53-8C44-81FD-F755C0860259}</author>
  </authors>
  <commentList>
    <comment ref="NZ1" authorId="0" shapeId="0" xr:uid="{A92BC0F7-3DD9-E549-BD6F-BF461B884B8A}">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0C7F89CE-E590-6F44-A237-FC5DCAA9551C}">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EFE60852-7680-204E-BE61-7BF5F4A4C6DA}">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 ref="KE4" authorId="3" shapeId="0" xr:uid="{55E5BF31-EA53-8C44-81FD-F755C0860259}">
      <text>
        <t>[Threaded comment]
Your version of Excel allows you to read this threaded comment; however, any edits to it will get removed if the file is opened in a newer version of Excel. Learn more: https://go.microsoft.com/fwlink/?linkid=870924
Comment:
    Reported that these cases are expired, but it makes more sense to me to include these in monetary compliance and note that we're including those who have and have not reached their max date. Caseload sizes and reporting requirements tend to be similar.</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tc={DB53374A-8A88-C146-8B4D-78CE10AB2421}</author>
    <author>tc={02C6B7A6-A02A-B641-9241-D2D9391E16F0}</author>
    <author>tc={ED3629CF-8306-114D-B8E2-83B23A2C9C3A}</author>
    <author>tc={804CB90E-87F8-DC4E-86AF-021928F3A861}</author>
    <author>tc={B365465A-B899-984D-BE7D-2330005E4680}</author>
  </authors>
  <commentList>
    <comment ref="NZ1" authorId="0" shapeId="0" xr:uid="{DB53374A-8A88-C146-8B4D-78CE10AB2421}">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02C6B7A6-A02A-B641-9241-D2D9391E16F0}">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ED3629CF-8306-114D-B8E2-83B23A2C9C3A}">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 ref="GR8" authorId="3" shapeId="0" xr:uid="{804CB90E-87F8-DC4E-86AF-021928F3A861}">
      <text>
        <t>[Threaded comment]
Your version of Excel allows you to read this threaded comment; however, any edits to it will get removed if the file is opened in a newer version of Excel. Learn more: https://go.microsoft.com/fwlink/?linkid=870924
Comment:
    combined with other specialty caseload of assaults/DV for continuity</t>
      </text>
    </comment>
    <comment ref="FY9" authorId="4" shapeId="0" xr:uid="{B365465A-B899-984D-BE7D-2330005E4680}">
      <text>
        <t>[Threaded comment]
Your version of Excel allows you to read this threaded comment; however, any edits to it will get removed if the file is opened in a newer version of Excel. Learn more: https://go.microsoft.com/fwlink/?linkid=870924
Comment:
    combined with the Incarcerated/Institutional Parole caseload for continuity</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tc={2A1973B0-D596-E446-9B53-067D6C4C280C}</author>
    <author>tc={F2E92842-5BEF-7247-AB60-9260F4A7E7AF}</author>
    <author>tc={6BE15B25-ED41-AB44-B0DF-6DC243C5B5A9}</author>
  </authors>
  <commentList>
    <comment ref="NZ1" authorId="0" shapeId="0" xr:uid="{2A1973B0-D596-E446-9B53-067D6C4C280C}">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F2E92842-5BEF-7247-AB60-9260F4A7E7AF}">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6BE15B25-ED41-AB44-B0DF-6DC243C5B5A9}">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tc={A3EB842D-24F7-C848-94F2-2D9F775082D9}</author>
    <author>tc={5E1E83ED-CC85-9942-8F41-4A7DAC95B444}</author>
    <author>tc={18931D8C-F1EE-E04C-9D95-9A7D59DA2B6A}</author>
  </authors>
  <commentList>
    <comment ref="NZ1" authorId="0" shapeId="0" xr:uid="{A3EB842D-24F7-C848-94F2-2D9F775082D9}">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5E1E83ED-CC85-9942-8F41-4A7DAC95B444}">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18931D8C-F1EE-E04C-9D95-9A7D59DA2B6A}">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tc={9A7909F9-3CB2-114B-AA44-0FE40340557B}</author>
    <author>tc={D9530227-5765-FF41-ADD3-914FED56FC9B}</author>
    <author>tc={7531FF53-6DB6-DA4A-8624-0B668168F790}</author>
  </authors>
  <commentList>
    <comment ref="NZ1" authorId="0" shapeId="0" xr:uid="{9A7909F9-3CB2-114B-AA44-0FE40340557B}">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D9530227-5765-FF41-ADD3-914FED56FC9B}">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7531FF53-6DB6-DA4A-8624-0B668168F790}">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tc={B0D5A8C6-1A28-DA45-8B71-3C5511C9CE3B}</author>
    <author>tc={5CCBEDC9-5B40-FC44-9757-D1FD7558D296}</author>
    <author>tc={08C384C1-2EB9-E342-B3C5-0C82DD384BA4}</author>
  </authors>
  <commentList>
    <comment ref="NZ1" authorId="0" shapeId="0" xr:uid="{B0D5A8C6-1A28-DA45-8B71-3C5511C9CE3B}">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5CCBEDC9-5B40-FC44-9757-D1FD7558D296}">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08C384C1-2EB9-E342-B3C5-0C82DD384BA4}">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tc={88ABE74B-A1DB-2849-AE70-CF7FE843A7D7}</author>
    <author>tc={E0FBB976-87AA-C845-B82C-E9E5ED5347F9}</author>
    <author>tc={24FB0D33-44C2-B34B-B011-259EAED625D0}</author>
  </authors>
  <commentList>
    <comment ref="NZ1" authorId="0" shapeId="0" xr:uid="{88ABE74B-A1DB-2849-AE70-CF7FE843A7D7}">
      <text>
        <t>[Threaded comment]
Your version of Excel allows you to read this threaded comment; however, any edits to it will get removed if the file is opened in a newer version of Excel. Learn more: https://go.microsoft.com/fwlink/?linkid=870924
Comment:
    Combines 6C, 9C, and 10C. If more than one answer provided, the most frequent contact standard was used.</t>
      </text>
    </comment>
    <comment ref="OA1" authorId="1" shapeId="0" xr:uid="{E0FBB976-87AA-C845-B82C-E9E5ED5347F9}">
      <text>
        <t>[Threaded comment]
Your version of Excel allows you to read this threaded comment; however, any edits to it will get removed if the file is opened in a newer version of Excel. Learn more: https://go.microsoft.com/fwlink/?linkid=870924
Comment:
    Combines 7C, 9D, and 10E. If more than one answer provided, the most frequent contact standard was used.</t>
      </text>
    </comment>
    <comment ref="OB1" authorId="2" shapeId="0" xr:uid="{24FB0D33-44C2-B34B-B011-259EAED625D0}">
      <text>
        <t>[Threaded comment]
Your version of Excel allows you to read this threaded comment; however, any edits to it will get removed if the file is opened in a newer version of Excel. Learn more: https://go.microsoft.com/fwlink/?linkid=870924
Comment:
    Combines 8C, 9E, and 10F. If more than one answer provided, the most frequent contact standard was used.</t>
      </text>
    </comment>
  </commentList>
</comments>
</file>

<file path=xl/sharedStrings.xml><?xml version="1.0" encoding="utf-8"?>
<sst xmlns="http://schemas.openxmlformats.org/spreadsheetml/2006/main" count="25832" uniqueCount="1589">
  <si>
    <t>Respondent ID</t>
  </si>
  <si>
    <t>Collector ID</t>
  </si>
  <si>
    <t>Start Date</t>
  </si>
  <si>
    <t>End Date</t>
  </si>
  <si>
    <t>IP Address</t>
  </si>
  <si>
    <t>Email Address</t>
  </si>
  <si>
    <t>First Name</t>
  </si>
  <si>
    <t>Last Name</t>
  </si>
  <si>
    <t>Custom Data 1</t>
  </si>
  <si>
    <t>1A. County</t>
  </si>
  <si>
    <t>1B. Person completing the survey</t>
  </si>
  <si>
    <t>1C. Email address of person completing the survey</t>
  </si>
  <si>
    <t>2A. What is the total number of active people under supervision? (This should be the same number that was reported to PCCD).</t>
  </si>
  <si>
    <t>2B. What is the total number of staff dedicated to the supervision of active people under supervision? (This should be the same number that was reported to PCCD)</t>
  </si>
  <si>
    <t>2C. For the supervisors who oversee the staff identified in question 2B, what is the average number of staff (dedicated to monitoring active people) that they are responsible for supervising?</t>
  </si>
  <si>
    <t>2D. Does management (i.e., chief, deputy chief, supervisors, etc.) supervise an active caseload?</t>
  </si>
  <si>
    <t>2E. Do any staff identified in question #2B supervise both adults and youth?</t>
  </si>
  <si>
    <t>2F. For the staff indicated in question #2B, how many vacancies existed as of December 31, 2025?</t>
  </si>
  <si>
    <t>3A. What risk and needs instruments are used in your department? (Check all that apply. This does not include specialized assessments such as the Static-99R)</t>
  </si>
  <si>
    <t>3B. What was the total number of active people for each risk level subset (This should be similar to what was reported to PCCD using the above translation chart when applicable).</t>
  </si>
  <si>
    <t xml:space="preserve">3C. How does your department assign general supervision caseloads? Please note that how the department assigns general caseloads impacts how you will answer questions 5-10 and their sub-questions. </t>
  </si>
  <si>
    <t>3D. Do contact standards for general caseloads specify a percentage or frequency of contacts that should occur in the field?</t>
  </si>
  <si>
    <t>4. Do you have staff dedicated to supervising ONLY people on an administrative caseload? (People are generally not required to have face-to-face contacts unless there is a need)</t>
  </si>
  <si>
    <t>4A. What type of cases are eligible to be assigned to an administrative caseload? (Check all that apply)</t>
  </si>
  <si>
    <t>4B. What is the primary way that people are required to report on administrative caseloads?</t>
  </si>
  <si>
    <t>4C. How many staff are assigned to supervise administrative caseloads?</t>
  </si>
  <si>
    <t>4D. What is the average size of an administrative caseload assigned to a single staff person?</t>
  </si>
  <si>
    <t xml:space="preserve">5. Do you have staff dedicated to supervising ONLY people that have scored as a low risk as determined by a risk and needs assessment? (The staff person does not supervise people that have scored as moderate/medium, high, very high risk to be rearrested, or people that have been placed on an administrative caseload. This also does not include specialized caseloads or problem-solving courts.) </t>
  </si>
  <si>
    <t>5A. How many staff are assigned to supervise low-risk caseloads?</t>
  </si>
  <si>
    <t>5B. What is the average size of a low-risk caseload assigned to a single staff person?</t>
  </si>
  <si>
    <t>5C. What is the required minimum number of face-to-face contacts (office and/or field) on the low-risk caseload? This includes virtual contact in accordance with current standards. This does not include collateral contacts. [Select one]</t>
  </si>
  <si>
    <t>5D. Do you assign active people to different general caseloads based on risk as determined by a risk and needs instrument? (For example, you have a caseload for only people that have scored high on a risk and needs assessment and/or you have a caseload for people that have scored as a moderate risk).</t>
  </si>
  <si>
    <t>6. Do you have staff dedicated to supervising ONLY people that are moderate or medium risk as determined by a risk and needs assessment? (The staff person does not supervise people that have scored as low, high, or very high risk to be rearrested, or people that have been placed on an administrative caseload. This also does not include specialized caseloads or problem-solving courts.)</t>
  </si>
  <si>
    <t>6A. How many staff are assigned to supervise the moderate or medium risk caseloads?</t>
  </si>
  <si>
    <t>6B. What is the average size of a moderate or medium risk caseload assigned to a single staff person?</t>
  </si>
  <si>
    <t>6C. What is the required minimum number of face-to-face contacts (office and/or field) on the moderate or medium risk caseload? This includes virtual contact in accordance with current standards. This does not include collateral contacts. [Select one]</t>
  </si>
  <si>
    <t>7. Do you have staff dedicated to supervising ONLY people that are high-risk as determined by a risk and needs assessment? (The staff person does not supervise people that have scored as low, or moderate/medium risk to be rearrested, or people that have been placed on an administrative caseload. This also does not include specialized caseloads or problem-solving courts.)</t>
  </si>
  <si>
    <t>7A. How many staff are assigned to supervise the high-risk caseloads?</t>
  </si>
  <si>
    <t>7B. What is the average size of a high-risk caseload assigned to a single staff person?</t>
  </si>
  <si>
    <t>7C. What is the required minimum number of face-to-face contacts (office and/or field) on the high-risk caseload? This includes virtual contact in accordance with current standards. This does not include collateral contacts. [Select one]</t>
  </si>
  <si>
    <t>8. Do you have staff dedicated to supervising ONLY people that are very high-risk as determined by a risk and needs assessment? (The staff person does not supervise people that have scored as low, moderate/medium, or high risk to be rearrested, or people that have been placed on an administrative caseload. This also does not include specialized caseloads or problem-solving courts.)</t>
  </si>
  <si>
    <t>8A. How many staff are assigned to supervise the very high-risk caseloads?</t>
  </si>
  <si>
    <t>8B. What is the average size of a very high-risk caseload assigned to a single staff person?</t>
  </si>
  <si>
    <t>8C. What is the required minimum number of face-to-face contacts (office and/or field) on the very high-risk caseload? This includes virtual contact in accordance with current standards. This does not include collateral contacts. [Select one]</t>
  </si>
  <si>
    <t>9. Do you have MIXED caseloads with staff dedicated to supervising a caseload of ONLY people that are moderate/medium AND high OR very high-risk as determined by a risk and needs assessment? (The staff person does not supervise people that have scored as low or people that have been placed on an administrative caseload. This also does not include specialized caseloads or problem-solving courts.)</t>
  </si>
  <si>
    <t>9A. How many staff are assigned to supervise the moderate and high-risk caseloads?</t>
  </si>
  <si>
    <t>9B. What is the average size of a moderate and high-risk caseload assigned to a single staff person?</t>
  </si>
  <si>
    <t>9C. What is the required minimum number of face-to-face contacts (office and/or field) for people who are moderate risk on the moderate and high risk mixed caseload? This includes virtual contact in accordance with current standards. This does not include collateral contacts. [Select one]</t>
  </si>
  <si>
    <t>9D. What is the required minimum number of face-to-face contacts (office and/or field) for people who are high risk on the moderate and high risk mixed caseload? This includes virtual contact in accordance with current standards. This does not include collateral contacts. [Select one]</t>
  </si>
  <si>
    <t>9E. What is the required minimum number of face-to-face contacts (office and/or field) for people who are very-high risk on the moderate and high risk mixed caseload? This includes virtual contact in accordance with current standards. This does not include collateral contacts. [Select one]</t>
  </si>
  <si>
    <t>10. Do you have MIXED caseloads with staff dedicated to supervising people that are low, moderate, high, and very high as determined by a risk and needs assessment? (The staff person does not supervise people that have been placed on an administrative caseload. This also does not include specialized caseloads or problem-solving courts.)</t>
  </si>
  <si>
    <t>10A. How many staff are assigned to supervise the mixed caseloads?</t>
  </si>
  <si>
    <t>10B. What is the average size of a mixed caseload assigned to a single staff person?</t>
  </si>
  <si>
    <t xml:space="preserve">10C. What is the required minimum number of face-to-face contacts (office and/or field) for people who are low risk  on the low, moderate, high mixed caseload? This includes virtual contact in accordance with current standards. This does not include collateral contacts. [Select one] </t>
  </si>
  <si>
    <t>10D. What is the required minimum number of face-to-face contacts (office and/or field) for people who are moderate risk on the low, moderate, high risk mixed caseload? This includes virtual contact in accordance with current standards. This does not include collateral contacts. [Select one]</t>
  </si>
  <si>
    <t>10E. What is the required minimum number of face-to-face contacts (office and/or field) for people who are high-risk on the low, moderate, high risk mixed caseload? This includes virtual contact in accordance with current standards. This does not include collateral contacts. [Select one]</t>
  </si>
  <si>
    <t>10F. What is the required minimum number of face-to-face (office and/or field) contacts for people who are very-high risk on the low, moderate, high risk mixed caseload? This includes virtual contact in accordance with current standards. This does not include collateral contacts. [Select one]</t>
  </si>
  <si>
    <t>11. Do you have problem solving courts?</t>
  </si>
  <si>
    <t>12. Do you have a Drug Court?</t>
  </si>
  <si>
    <t>12A. How many staff are assigned to supervising Drug Court participants?</t>
  </si>
  <si>
    <t>12B. What is the average caseload of a staff person in the Drug Court? (Note that these people should not have been included in questions about administrative, low, moderate/medium, high, or very high-caseloads.)</t>
  </si>
  <si>
    <t>12C. How are contact standards determined for participants in the Drug Court?</t>
  </si>
  <si>
    <t>12D. What is the required number of face-to-face contacts (office and/or field) with a probation officer for a participant in phase one in the Drug Court? This includes virtual contacts in accordance with current standards. This does not include collateral contacts. [Select one]</t>
  </si>
  <si>
    <t>13. Do you have a Mental Health Court?</t>
  </si>
  <si>
    <t>13A. How many staff are assigned to the supervising Mental Health Court participants?</t>
  </si>
  <si>
    <t>13B. What is the average caseload of a staff person in the Mental Health Court? (Note that these people should not have been included in questions about administrative, low, moderate/medium, high, or very high-caseloads.)</t>
  </si>
  <si>
    <t>13C. How are contact standards determined for participants in the Mental Health Court?</t>
  </si>
  <si>
    <t>13D. What is the required number of face-to-face contacts (office and/or field) with a probation officer for a participant in phase one in the Mental Health Court? This includes virtual contacts in accordance with current standards. This does not include collateral contacts. [Select one]</t>
  </si>
  <si>
    <t>14. Do you have a Veteran's Court?</t>
  </si>
  <si>
    <t>14A. How many staff are assigned to supervising Veterans' Court participants?</t>
  </si>
  <si>
    <t>14B. What is the average caseload of a staff person in the Veterans' Court? (Note that these people should not have been included in questions about administrative, low, moderate/medium, high, or very high-caseloads.)</t>
  </si>
  <si>
    <t>14C. How are contact standards determined for participants in the Veterans Court?</t>
  </si>
  <si>
    <t>14D. What is the required number of face-to-face contacts (office and/or field) with a probation officer for a participant in phase one in the Veterans Court? This includes virtual contacts in accordance with current standards. This does not include collateral contacts. [Select one]</t>
  </si>
  <si>
    <t>15. Do you have a DUI Court? (Answer "No" if you have have a DUI/Drug Court Hybrid which is captured in question 16)</t>
  </si>
  <si>
    <t>15A. How many staff are assigned to supervising DUI Court participants?</t>
  </si>
  <si>
    <t>15B. What is the average caseload of a staff person in the DUI Court? (Note that these people should not have been included in questions about administrative, low, moderate/medium, high, or very high-caseloads.)</t>
  </si>
  <si>
    <t>15C. How are contact standards determined for participants in the DUI Court?</t>
  </si>
  <si>
    <t>15D. What is the required number of face-to-face contacts (office and/or field) with a probation officer for a participant in phase one in the DUI Court? This includes virtual contacts in accordance with current standards. This does not include collateral contacts. [Select one]</t>
  </si>
  <si>
    <t>16. Do you have a Drug/DUI Court Hybrid?</t>
  </si>
  <si>
    <t>16A. How many staff are assigned to supervising Drug/DUI Hybrid Court Participants? (Note that these people should not have been included in questions about administrative, low, moderate/medium, high, or very high-caseloads.)</t>
  </si>
  <si>
    <t>16B. What is the average caseload of a staff person in the Drug/DUI Hybrid Court?</t>
  </si>
  <si>
    <t>16C. How are contact standards determined for participants in the Drug/DUI Hybrid Court?</t>
  </si>
  <si>
    <t>16D. What is the required number of face-to-face contacts (office and/or field) with a probation officer for a participant in phase one in the Drug/DUI Hybrid Court? This includes virtual contacts in accordance with current standards. This does not include collateral contacts. [Select one]</t>
  </si>
  <si>
    <t>17. Do you have a problem solving court for people who have engaged in prostitution?</t>
  </si>
  <si>
    <t>17A. How many staff are assigned to supervising participants in problem solving court for people who have engaged in prostitution?</t>
  </si>
  <si>
    <t>17B. What is the average caseload of a staff person in the problem solving court for people who have engaged in prostitution? (Note that these people should not have been included in questions about administrative, low, moderate/medium, high, or very high-caseloads.)</t>
  </si>
  <si>
    <t>17C. How are contact standards determined for participants in the problem solving court for people who have engaged in prostitution?</t>
  </si>
  <si>
    <t>17D. What is the required number of face-to-face contacts (office and/or field) with a probation officer for a participant in phase one in the problem solving court for people who have engaged in prostitution? This includes virtual contacts in accordance with current standards. This does not include collateral contacts. [Select one]</t>
  </si>
  <si>
    <t>18. Do you have another type of problem solving court?</t>
  </si>
  <si>
    <t>18i. What type of court?</t>
  </si>
  <si>
    <t>18A. How many staff are assigned to supervising court participants?</t>
  </si>
  <si>
    <t>18B. What is the average caseload of a staff person in the Court? (Note that these people should not have been included in questions about administrative, low, moderate/medium, high, or very high-caseloads.)</t>
  </si>
  <si>
    <t>18C. . How are contact standards determined for participants in the Court?</t>
  </si>
  <si>
    <t>18D. What is the required number of face-to-face contacts (office and/or field) with a probation officer for a participant in phase one in the Court? This includes virtual contacts in accordance with current standards. This does not include collateral contacts. [Select one]</t>
  </si>
  <si>
    <t>19. Do you have specialized caseloads? (This does not include caseloads previously reported such as caseloads designated by risk or problem solving courts)This includes caseloads such as pretrial, parole, reentry, ARD, house arrest, electronic monitoring, sexual offenses, domestic violence, intimate partner violence, DUI, mental health, gangs, firearms, substance use, and females.</t>
  </si>
  <si>
    <t>20. Do you have staff dedicated to supervising a caseload of people that are under pretrial supervision?</t>
  </si>
  <si>
    <t>20A. How many staff members are assigned to supervise the Pretrial Caseload?</t>
  </si>
  <si>
    <t>20B. What is the average size of the Pretrial Caseload assigned to a single staff person? (Note that these people should not have been included in questions about low, moderate/medium, high, or very high-caseloads or problem-solving courts)</t>
  </si>
  <si>
    <t>20C. How are contact standards determined for people being supervised on this caseload? (Check all that apply)</t>
  </si>
  <si>
    <t>20D. Was this caseload captured in question 4B related to Administrative Caseloads?</t>
  </si>
  <si>
    <t>21. Do you have staff dedicated to a caseload for people that are pending parole/reentry?</t>
  </si>
  <si>
    <t>21A. How many staff members are assigned to supervise the Parole/Reentry Caseload?</t>
  </si>
  <si>
    <t>21B. What is the average size of the Parole/Reentry Caseload assigned to a single staff person? (Note that these people should not have been included in questions about low, moderate/medium, high, or very high-caseloads or problem solving courts.)</t>
  </si>
  <si>
    <t>21C. How are contact standards determined for people being supervised on this caseload? (Check all that apply)</t>
  </si>
  <si>
    <t>22. Do you have staff dedicated to supervising people who have been convicted of a sexual offense?</t>
  </si>
  <si>
    <t>22A. How many staff members are assigned to supervise the caseload for people convicted of a sexual offense?</t>
  </si>
  <si>
    <t>22B. What is the average size of the caseload for people convicted of a sexual offense assigned to a single staff person? (Note that these people should not have been included in questions about a low, moderate/medium, high, or very high-caseloads or problem solving courts.)</t>
  </si>
  <si>
    <t>22C. How are contact standards determined for people being supervised on this caseload? (Check all that apply)</t>
  </si>
  <si>
    <t>23. Do you have staff dedicated to supervising people who have been convicted of domestic violence (intimate partner violence) related offenses?</t>
  </si>
  <si>
    <t>23A. How many staff members are assigned to supervise the caseload for people convicted of a Domestic Violence (Intimate Partner Violence)?</t>
  </si>
  <si>
    <t>23B. What is the average size of the caseload for people convicted of a Domestic Violence (Intimate Partner Violence) assigned to a single staff person? (Note that these people should not have been included in questions about low, moderate/medium, high, or very high-caseloads or problem solving courts.)</t>
  </si>
  <si>
    <t>23C. How are contact standards determined for people being supervised on this caseload? (Check all that apply)</t>
  </si>
  <si>
    <t>24. Do you have staff dedicated to supervising people who have been convicted of DUI?</t>
  </si>
  <si>
    <t>24A. How many staff members are assigned to supervise the DUI Caseload?</t>
  </si>
  <si>
    <t>24B. What is the average size of the caseload DUI Caseload assigned to a single staff person? (Note that these people should not have been included in questions about low, moderate/medium, high, or very high-caseloads or problem solving courts.)</t>
  </si>
  <si>
    <t>24C. How are contact standards determined for people being supervised on this caseload? (Check all that apply)</t>
  </si>
  <si>
    <t>24D. Was this caseload captured in question 4B related to Administrative Caseloads?</t>
  </si>
  <si>
    <t>25. Do you have staff dedicated to supervising people who have a mental health diagnosis?</t>
  </si>
  <si>
    <t>25A. How many staff members are assigned to supervise the Mental Health Caseload?</t>
  </si>
  <si>
    <t>25B. What is the average size of the Mental Health Caseload assigned to a single staff person? (Note that these people should not have been included in questions about low, moderate/medium, high, or very high-caseloads or problem solving courts.)</t>
  </si>
  <si>
    <t>25C. How are contact standards determined for people being supervised on this caseload? (Check all that apply)</t>
  </si>
  <si>
    <t>26. Do you have staff dedicated to supervising people who are female?</t>
  </si>
  <si>
    <t>26A. How many staff members are assigned to supervise the female caseload ?</t>
  </si>
  <si>
    <t>26B. What is the average size of the Female Caseload assigned to a single staff person? (Note that these people should not have been included in questions about low, moderate/medium, high, or very high-caseloads pr problem solving courts)</t>
  </si>
  <si>
    <t>26C. How are contact standards determined for people being supervised on this caseload? (Check all that apply)</t>
  </si>
  <si>
    <t>27. Do you have staff dedicated to supervising a caseload of people that have a history of gang activity?</t>
  </si>
  <si>
    <t>27A. How many staff members are assigned to supervise the Gang caseload?</t>
  </si>
  <si>
    <t>27B. What is the average size of the Gang Caseload assigned to a single staff person? (Note that these people should not have been included in questions about low, moderate/medium, high, or very high-caseloads or problem solving courts.)</t>
  </si>
  <si>
    <t>27C. How are contact standards determined for people being supervised on this caseload? (Check all that apply)</t>
  </si>
  <si>
    <t>28. Do you have staff dedicated to supervising people who have been convicted of a firearms related charge?</t>
  </si>
  <si>
    <t>28A. How many staff members are assigned to supervise the Firearms Caseload?</t>
  </si>
  <si>
    <t>28B. What is the average size of the Firearm Caseload assigned to a single staff person? (Note that these people should not have been included in questions about low, moderate/medium, high, or very high-caseloads or problem solving courts.)</t>
  </si>
  <si>
    <t>28C. How are contact standards determined for people being supervised on this caseload? (Check all that apply)</t>
  </si>
  <si>
    <t>29. Do you have staff dedicated to supervising a caseload of people who have been diagnosed with substance use disorder?</t>
  </si>
  <si>
    <t>29A. How many staff members are assigned to supervise the Substance Use Caseload?</t>
  </si>
  <si>
    <t>29B. What is the average size of the Substance Use Caseload assigned to a single staff person? (Note that these people should not have been included in questions about low, moderate/medium, high, or very high-caseloads or problem solving courts.)</t>
  </si>
  <si>
    <t>29C. How are contact standards determined for people being supervised on this caseload? (Check all that apply)</t>
  </si>
  <si>
    <t>30. Do you have staff dedicated to supervising a caseload of people on electronic monitoring or house arrest?</t>
  </si>
  <si>
    <t>30A. How many staff members are assigned to House Arrest/Electronic Monitoring Caseload?</t>
  </si>
  <si>
    <t>30B. What is the average size of the House Arrest/Electronic Monitoring caseload f assigned to a single staff person? (Note that these people should not have been included in questions about low, moderate/medium, high, or very high-caseloads or problem solving courts.)</t>
  </si>
  <si>
    <t>30C. How are contact standards determined for people being supervised on this caseload? (Check all that apply)</t>
  </si>
  <si>
    <t>31. Do you have staff dedicated to supervising people that are placed on ARD?</t>
  </si>
  <si>
    <t>31A. How many staff members are assigned to supervise the ARD Caseload?</t>
  </si>
  <si>
    <t>31B. What is the average size of the ARD Caseload assigned to a single staff person? (Note that these people should not have been included in questions about low, moderate/medium, high, or very high-caseloads or problem solving courts.)</t>
  </si>
  <si>
    <t>31C. How are contact standards determined for people being supervised on this caseload? (Check all that apply)</t>
  </si>
  <si>
    <t>31D. What is the primary way that people are required to report on the ARD caseload?</t>
  </si>
  <si>
    <t>31E. Was this caseload captured in question 4B related to Administrative Caseloads?</t>
  </si>
  <si>
    <t>32. Do you have staff assigned to supervise a caseload of people that have been transferred to another county or state? (This would include both active and not active people as defined by PCCD)</t>
  </si>
  <si>
    <t>32A. How many staff members are assigned to supervise the transfer caseload?</t>
  </si>
  <si>
    <t>32B. What is the average size of the Transfer Caseload assigned to a single staff person? (Note that these people should not have been included in questions about low, moderate/medium, high, or very high-caseloads or problem solving courts.)</t>
  </si>
  <si>
    <t>32C. How are contact standards determined for people being supervised on this caseload? (Check all that apply)</t>
  </si>
  <si>
    <t>32D. What is the primary way that people are required to report on the Transfer caseload?</t>
  </si>
  <si>
    <t>32E. Was this caseload captured in question 4B related to Administrative Caseloads?</t>
  </si>
  <si>
    <t>33. Do you have staff dedicated to supervising a caseload of people that have not reached their maximum expiration for monetary compliance?</t>
  </si>
  <si>
    <t>33A. How many staff members are assigned to supervise the Monetary Caseload?</t>
  </si>
  <si>
    <t>33B. What is the average size of the Monetary Caseload assigned to a single staff person? (Note that these people should not have been included in questions about low, moderate/medium, high, or very high-caseloads or problem solving courts.)</t>
  </si>
  <si>
    <t>33C. How are contact standards determined for people being supervised on this caseload? (Check all that apply)</t>
  </si>
  <si>
    <t>33D. What is the primary way that people are required to report on the Monetary caseload?</t>
  </si>
  <si>
    <t>33E. Was this caseload captured in question 4B related to Administrative Caseloads?</t>
  </si>
  <si>
    <t>34. Do you have staff dedicated to supervising another type of specialized caseload not previously indicated?</t>
  </si>
  <si>
    <t>34i. What is the target population of the specialized caseload?</t>
  </si>
  <si>
    <t>34A. How many staff members are assigned to supervise the other caseload?</t>
  </si>
  <si>
    <t>34B. What is the average size of the other caseload assigned to a single staff person? (Note that these people should not have been included in questions about low, moderate/medium, high, or very high-caseloads or problem solving courts.)</t>
  </si>
  <si>
    <t>34C. How are contact standards determined for people being supervised on this caseload? (Check all that apply)</t>
  </si>
  <si>
    <t>35. Is there another type of specialized caseload that you have staff dedicated to that was not previously indicated?</t>
  </si>
  <si>
    <t>35i. What is the target population of the specialized caseload?</t>
  </si>
  <si>
    <t>35A. How many staff members are assigned to supervise the caseload?</t>
  </si>
  <si>
    <t>35B. What is the average size of the caseload assigned to a single staff person? (Note that these people should not have been included in questions about low, moderate/medium, high, or very high-caseloads or problem solving courts.)</t>
  </si>
  <si>
    <t>35C. How are contact standards determined for people being supervised on this caseload? (Check all that apply)</t>
  </si>
  <si>
    <t>36. Do you have one more specialized caseload that you have staff dedicated to that was not previously indicated?</t>
  </si>
  <si>
    <t>36i. What is the target population of the specialized caseload?</t>
  </si>
  <si>
    <t>36A. How many staff members are assigned to supervise the caseload?</t>
  </si>
  <si>
    <t>36B. What is the average size of the caseload assigned to a single staff person? (Note that these people should not have been included in questions about low, moderate/medium, high, or very high-caseloads or problem solving courts.)</t>
  </si>
  <si>
    <t>36C. How are contact standards determined for people being supervised on this caseload? (Check all that apply)</t>
  </si>
  <si>
    <t xml:space="preserve">37. Do you have staff dedicated to completing intakes? (This may include staff that have been captured in previous questions. For example they may be primarily responsible for completing intakes and they are also responsible for completing PSI's or supervising transfer cases.) </t>
  </si>
  <si>
    <t>37A. What other duties do staff assigned to the intake unit complete?</t>
  </si>
  <si>
    <t>38. How would you describe your Court's practices as it relates to ordering pre-sentence investigations (PSI)? (Check all that apply)</t>
  </si>
  <si>
    <t>38A. How many presentence investigations were ordered in 2025?</t>
  </si>
  <si>
    <t>38B. Do you have staff dedicated to writing presentence investigations</t>
  </si>
  <si>
    <t>38C. How many staff are assigned to writing presentence investigations?</t>
  </si>
  <si>
    <t>39. What are the other duties of caseload carrying staff (primary responsibility is supervision of active people including duties such as field work, court reports, Gagnon hearings, etc.) within the department that impact their ability to properly supervise their caseload? (Check all that apply)</t>
  </si>
  <si>
    <t>39A. How many hours do caseload carrying staff (primary responsibility of supervising active people) work each week? (This is referencing the staff identified in question 2B)</t>
  </si>
  <si>
    <t>39B. On average, how many hours a week are caseload carrying staff (primary responsibility of supervising active people) dedicating to performing tasks that are directly related to supervision? (This is referencing the staff identified in question 2B). Enter a numeric value.</t>
  </si>
  <si>
    <t>39C. Some counties have indicated that geography and/or terrain of their county impacts the workload of their staff. If you feel that applies to your county, please indicate how it impacts your staff (either positively or negatively) and how do you feel that this data can be accurately captured? (Enter "N/A" if this does not apply to your county)</t>
  </si>
  <si>
    <t>39D. Are there other people not captured in this survey that your department is responsible for monitoring/supervising? (Optional question)</t>
  </si>
  <si>
    <t>39E. Are there other duties or factors that impact the workload of your caseload carrying staff that have not been captured in this survey?</t>
  </si>
  <si>
    <t>39F. Are there additional factors that have impacted caseloads in your county that have not been captured in this survey?</t>
  </si>
  <si>
    <t>40. Do you currently collect and track recidivism data (technical violations and new arrest) and would you be able to report rates in future surveys?</t>
  </si>
  <si>
    <t>41. Have you implemented any significant changes that have positively or negatively impacted caseloads in your county? If yes, please briefly explain. (Optional question)</t>
  </si>
  <si>
    <t>42. How has Act 2023-44 impacted your caseloads or workloads? (Optional question)</t>
  </si>
  <si>
    <t>43. Are you currently collecting any data related to Act 2023-44 outcomes?</t>
  </si>
  <si>
    <t>43A. Please select all data points related to Act 2023-44 that you currently collect and would be able to report on in future surveys. (Select all that apply)</t>
  </si>
  <si>
    <t>44. Additional Comments or clarification. If you are clarifying a previous answer, please include the question number. (Optional question)</t>
  </si>
  <si>
    <t>Response</t>
  </si>
  <si>
    <t>Open-Ended Response</t>
  </si>
  <si>
    <t>Pretrial Tool (ORAS-PAT)</t>
  </si>
  <si>
    <t>Misdemeanor Assessment Tool (ORAS-MAT)</t>
  </si>
  <si>
    <t>Misdemeanor Screening Tool (ORAS-MST)</t>
  </si>
  <si>
    <t>Community Supervision Tool (ORAS-CST)</t>
  </si>
  <si>
    <t>Community Supervision Screener Tool (ORAS-CSST)</t>
  </si>
  <si>
    <t>Prison Intake Tool (ORAS-PIT)</t>
  </si>
  <si>
    <t>Prison Screener Tool (ORAS-PST)</t>
  </si>
  <si>
    <t>Reentry Tool (ORAS-RT)</t>
  </si>
  <si>
    <t>Supplemental Reentry Tool (ORAS-SRT)</t>
  </si>
  <si>
    <t>Woman's Risk/Needs Assessment (WRNA)</t>
  </si>
  <si>
    <t>Level of Service Inventory-Revised (LSI-R)</t>
  </si>
  <si>
    <t>Level of Service/Case management Inventory (LS/CMI)</t>
  </si>
  <si>
    <t>Other validated risk and needs tool for general population</t>
  </si>
  <si>
    <t>Do not use a validated risk and needs tool</t>
  </si>
  <si>
    <t>How many active people scored on a validated risk and needs assessment as a low risk?</t>
  </si>
  <si>
    <t>How many active people scored on a validated risk and needs assessment as a moderate or medium risk (including low/moderate)?</t>
  </si>
  <si>
    <t>How many active people scored on a validated risk and needs assessment as a high risk?</t>
  </si>
  <si>
    <t>How many active people scored on a validated risk and needs assessment as a very high risk?</t>
  </si>
  <si>
    <t>Other (please specify)</t>
  </si>
  <si>
    <t>ARD cases</t>
  </si>
  <si>
    <t>Bench Warrant Status/Absconders</t>
  </si>
  <si>
    <t>Transfer cases (Inter-county)</t>
  </si>
  <si>
    <t>Transfer cases (Inter-state)</t>
  </si>
  <si>
    <t>Cases that are ineligible to transfer</t>
  </si>
  <si>
    <t>People that are incarcerated</t>
  </si>
  <si>
    <t>People in long-term treatment</t>
  </si>
  <si>
    <t>People that are a low risk</t>
  </si>
  <si>
    <t>People that are a moderate or medium risk</t>
  </si>
  <si>
    <t>People that are a high risk</t>
  </si>
  <si>
    <t>Other (Free text)</t>
  </si>
  <si>
    <t>Results of risk and needs assessment</t>
  </si>
  <si>
    <t>Results of a specialized assessment</t>
  </si>
  <si>
    <t>Combination of risk and needs assessment and specialized assessment</t>
  </si>
  <si>
    <t>Caseload specific standards</t>
  </si>
  <si>
    <t>As needed or required</t>
  </si>
  <si>
    <t>A PSI is ordered on all or the majority of cases</t>
  </si>
  <si>
    <t>As requested by either the prosecutor or defense attorney</t>
  </si>
  <si>
    <t>When there is a need to confirm the prior record score or guidelines</t>
  </si>
  <si>
    <t>When there is a likelihood of a state sentence</t>
  </si>
  <si>
    <t>To determine if a county or a state sentence would be more appropriate</t>
  </si>
  <si>
    <t>To determine if a community supervision or a period of incarceration would be more important</t>
  </si>
  <si>
    <t>If the Pennsylvania Commission on Sentencing's Sentence Risk Assessment Instrument indicates "Additional Information Recommended"</t>
  </si>
  <si>
    <t>As an aid to determine risk or the person's criminogenic needs</t>
  </si>
  <si>
    <t>Arrest/Warrant Service/Searches</t>
  </si>
  <si>
    <t>Attending regular court hearings such as pleas and/or sentencings (does not include Gagnon hearings)</t>
  </si>
  <si>
    <t>Computing sentencing guidelines (not including violations)</t>
  </si>
  <si>
    <t>Courthouse of courtroom security</t>
  </si>
  <si>
    <t>CRN's</t>
  </si>
  <si>
    <t>Departmental instructors (providing training to staff)</t>
  </si>
  <si>
    <t>DNA Registration</t>
  </si>
  <si>
    <t>Drug testing (primary method)</t>
  </si>
  <si>
    <t>Duty Days</t>
  </si>
  <si>
    <t>Electronic monitoring/house arrest screenings for eligibility</t>
  </si>
  <si>
    <t>Facilitating or teaching groups/classes</t>
  </si>
  <si>
    <t>Intercounty or interstate transfer cases (ICOTS)</t>
  </si>
  <si>
    <t>Intakes</t>
  </si>
  <si>
    <t>Juvenile Transports (assisting JPO)</t>
  </si>
  <si>
    <t>Office maintenance</t>
  </si>
  <si>
    <t>Parole investigations</t>
  </si>
  <si>
    <t>SORNA Registration</t>
  </si>
  <si>
    <t>Transports/ extraditions</t>
  </si>
  <si>
    <t>Writing presentence investigations</t>
  </si>
  <si>
    <t>Status reports completed</t>
  </si>
  <si>
    <t>Probation review hearings held</t>
  </si>
  <si>
    <t>Probation review hearings - Probation terminated</t>
  </si>
  <si>
    <t>Probation review hearings - Probation continued</t>
  </si>
  <si>
    <t>Early terminations as a result of Act 2023-44 only</t>
  </si>
  <si>
    <t>Increased conditions as a result of Act 2023-44 only</t>
  </si>
  <si>
    <t>Decreased conditions as a result of Act 2023-44 only</t>
  </si>
  <si>
    <t>No change to supervision status as a result of 2023-44 only</t>
  </si>
  <si>
    <t>204.186.112.97</t>
  </si>
  <si>
    <t>Northumberland</t>
  </si>
  <si>
    <t>Tim Heitzman</t>
  </si>
  <si>
    <t>tim.heitzman@northumberlandcountypa.gov</t>
  </si>
  <si>
    <t>No</t>
  </si>
  <si>
    <t>Caseloads are assigned based on where the person lives</t>
  </si>
  <si>
    <t>Yes</t>
  </si>
  <si>
    <t>Yes (If you answer "Yes" to this question, you will skip to question 4A)</t>
  </si>
  <si>
    <t>By computer (email or other forms of electronic reporting)</t>
  </si>
  <si>
    <t>Yes (If you answer "Yes" to this question, you will skip to question 5A)</t>
  </si>
  <si>
    <t>Yes (If you answer "Yes" to this question, you will skip to question 6)</t>
  </si>
  <si>
    <t>No (If you answer "No" to this question, you will skip to question 7)</t>
  </si>
  <si>
    <t>No (If you answer "No" to this question, you will skip to question 8)</t>
  </si>
  <si>
    <t>No (If you answer "No" to this question, you will skip to question 9)</t>
  </si>
  <si>
    <t>Yes (If you answer "Yes" to this question, you will skip to question 9A)</t>
  </si>
  <si>
    <t>One face-to-face contact every two weeks</t>
  </si>
  <si>
    <t>One face-to-face contact per week</t>
  </si>
  <si>
    <t>Same as High</t>
  </si>
  <si>
    <t>No (If you answer "No" to this question, you will skip to question 11)</t>
  </si>
  <si>
    <t>Yes (If you answer "Yes" to this question, you will skip to question 12)</t>
  </si>
  <si>
    <t>Yes (If you answer "Yes" to this question, you will skip to question 12A)</t>
  </si>
  <si>
    <t>Contact standards are determined by the phase level</t>
  </si>
  <si>
    <t>More than one face-to face contact per week</t>
  </si>
  <si>
    <t>No (If you answer "No" to this question, you will skip to question 14)</t>
  </si>
  <si>
    <t>No (If you answer "No" to this question, you will skip to question 15)</t>
  </si>
  <si>
    <t>No (If you answer "No" to this question, you will skip to question 16)</t>
  </si>
  <si>
    <t>No (If you answer "No" to this question, you will skip to question 17)</t>
  </si>
  <si>
    <t>No (If you answer "No" to this question, you will skip to question 18)</t>
  </si>
  <si>
    <t>No (If you answer "No" to this question, you will skip to question 19)</t>
  </si>
  <si>
    <t>Yes (If you answer "Yes" to this question, you will skip to question 20)</t>
  </si>
  <si>
    <t>Yes (If you answer "Yes" to this question, you will skip to question 20A)</t>
  </si>
  <si>
    <t>No (If you answer "No" to this question, you will skip to question 22)</t>
  </si>
  <si>
    <t>Yes (If you answer "Yes" to this question, you will skip to question 22A)</t>
  </si>
  <si>
    <t>No (If you answer "No" to this question, you will skip to question 24)</t>
  </si>
  <si>
    <t>No (If you answer "No" to this question, you will skip to question 25)</t>
  </si>
  <si>
    <t>No (If you answer "No" to this question, you will skip to question 26)</t>
  </si>
  <si>
    <t>No (If you answer "No" to this question, you will skip to question 27)</t>
  </si>
  <si>
    <t>No (If you answer "No" to this question, you will skip to question 28)</t>
  </si>
  <si>
    <t>No (If you answer "No" to this question, you will skip to question 29)</t>
  </si>
  <si>
    <t>No (If you answer "No" to this question, you will skip to question 30)</t>
  </si>
  <si>
    <t>No (If you answer "No" to this question, you will skip to question 31)</t>
  </si>
  <si>
    <t>Yes (If you answer "Yes" to this question, you will skip to question 31A)</t>
  </si>
  <si>
    <t>Yes (If you answer "Yes" to this question, you will skip to question 32A)</t>
  </si>
  <si>
    <t>Receiving County determines</t>
  </si>
  <si>
    <t>Not required to report</t>
  </si>
  <si>
    <t>No (If you answer "No" to this question, you will skip to question 34)</t>
  </si>
  <si>
    <t>No (If you answer "No" to this question, you will skip to question 35)</t>
  </si>
  <si>
    <t>No (If you answer "No" to this question, you will skip to question 38)</t>
  </si>
  <si>
    <t>No (If you answer "No" to this question, you will skip to question 39)</t>
  </si>
  <si>
    <t>37.5</t>
  </si>
  <si>
    <t>NA</t>
  </si>
  <si>
    <t xml:space="preserve">Act 44 has impacted us greatly and ties probation hands in supervising people appropriately.  Not enough space here to go into it all </t>
  </si>
  <si>
    <t>No (If you answer "No" to this question, you will skip to question 44)</t>
  </si>
  <si>
    <t>Nothing yet</t>
  </si>
  <si>
    <t>208.103.127.98</t>
  </si>
  <si>
    <t>Indiana</t>
  </si>
  <si>
    <t>Amanda Leonard</t>
  </si>
  <si>
    <t>aleonard@indianacountypa.gov</t>
  </si>
  <si>
    <t>caseloads are assigned to officers evenly so that their caseloads stay similar in number.</t>
  </si>
  <si>
    <t>Face-to-face contacts are not required</t>
  </si>
  <si>
    <t>One face-to-face contact per month</t>
  </si>
  <si>
    <t>One required face-to-face contact per week</t>
  </si>
  <si>
    <t>Yes (If you answer "Yes" to this question, you will skip to question 14A)</t>
  </si>
  <si>
    <t>Yes (If you answer "Yes" to this question, you will skip to question 30A)</t>
  </si>
  <si>
    <t>The receiving county/state would determine contact standards.</t>
  </si>
  <si>
    <t>Yes (If you answer "Yes" to this question, you will skip to question 37A)</t>
  </si>
  <si>
    <t>administrative caseloads (low risk/transfers)</t>
  </si>
  <si>
    <t>Yes (If you answer "Yes" to this question, you will skip to question 38C)</t>
  </si>
  <si>
    <t>n/a</t>
  </si>
  <si>
    <t>Yes (If you answer "Yes" to this question, you will skip to question 43A)</t>
  </si>
  <si>
    <t>207.255.97.70</t>
  </si>
  <si>
    <t>Fayette</t>
  </si>
  <si>
    <t>LeROy Townsend</t>
  </si>
  <si>
    <t>ltownsend@faycopro.org</t>
  </si>
  <si>
    <t>based on caseload</t>
  </si>
  <si>
    <t>No (If you answer "No" to this question, you will skip to question 5)</t>
  </si>
  <si>
    <t>No (If you answer "No" to this question, you will skip to question 6)</t>
  </si>
  <si>
    <t>No (If you answer "No" to this question, you will skip to question 10)</t>
  </si>
  <si>
    <t>Yes (If you answer "Yes" to this question, you will skip to question 10A)</t>
  </si>
  <si>
    <t>xxx</t>
  </si>
  <si>
    <t>Yes (If you answer "Yes" to this question, you will skip to question 13A)</t>
  </si>
  <si>
    <t>xx</t>
  </si>
  <si>
    <t>In person</t>
  </si>
  <si>
    <t>A lot of difficulty due to 'gray' legislation</t>
  </si>
  <si>
    <t>173.246.243.210</t>
  </si>
  <si>
    <t>Juniata</t>
  </si>
  <si>
    <t>Michelle Beaver</t>
  </si>
  <si>
    <t>mbeaver@juniataco.org</t>
  </si>
  <si>
    <t>204.108.154.40</t>
  </si>
  <si>
    <t>Adams</t>
  </si>
  <si>
    <t>Kim Smith, Deputy Chief of Operations</t>
  </si>
  <si>
    <t>kimsmith@adamscountypa.gov</t>
  </si>
  <si>
    <t>Caseloads are assigned by risk level</t>
  </si>
  <si>
    <t>One contact every six months but does not have to be face-to-face</t>
  </si>
  <si>
    <t>Yes (If you answer "Yes" to this question, you will skip to question 6A)</t>
  </si>
  <si>
    <t>Yes (If you answer "Yes" to this question, you will skip to question 7A)</t>
  </si>
  <si>
    <t>3.5</t>
  </si>
  <si>
    <t>No (If you answer "No" to this question, you will skip to question 21)</t>
  </si>
  <si>
    <t>Yes (If you answer "Yes" to this question, you will skip to question 21A)</t>
  </si>
  <si>
    <t>Yes (If you answer "Yes" to this question, you will skip to question 23A)</t>
  </si>
  <si>
    <t>Yes (If you answer "Yes" to this question, you will skip to question 25A)</t>
  </si>
  <si>
    <t>1.5</t>
  </si>
  <si>
    <t>PSIs, CRNs, and Court Duty</t>
  </si>
  <si>
    <t>As requested by the sentencing Judge</t>
  </si>
  <si>
    <t>N/A</t>
  </si>
  <si>
    <t>Bail Supervision cases the Judge orders Probation to supervise</t>
  </si>
  <si>
    <t xml:space="preserve">Staff turnover when cases have to be reassigned to existing staff. </t>
  </si>
  <si>
    <t xml:space="preserve">Caseload sizes have decreased due to early termination. </t>
  </si>
  <si>
    <t>74.142.138.5</t>
  </si>
  <si>
    <t>Venago</t>
  </si>
  <si>
    <t>Decklan Burkhart (Adult Division Supervisor)</t>
  </si>
  <si>
    <t>decklan.burkhart@venangocountypa.gov</t>
  </si>
  <si>
    <t>By type of case, 1 officer has all Probation, another has all of RP and another has all of Pre-Trial, ect</t>
  </si>
  <si>
    <t>HAEM= 1x per 3 weeks, Probation/RP/Pretrial= 1x per 3 months, ARD =1x per 6 months</t>
  </si>
  <si>
    <t>HAEM= 1x per 2 weeks, Probation/RP/Pretrial= 1x per 2 months, ARD =1x per 3 months</t>
  </si>
  <si>
    <t>HAEM= 1x per week, Probation/RP/Pretrial= 1x per 1 month, ARD 1x per 1 month</t>
  </si>
  <si>
    <t>No (If you answer "No" to this question, you will skip to question 23)</t>
  </si>
  <si>
    <t>No (If you answer "No" to this question, you will skip to question 33)</t>
  </si>
  <si>
    <t>Takes a longer amount of time to travel due to not many "main roads"</t>
  </si>
  <si>
    <t>Venango County's setup of not having "County Probation" So PBPP handles all the PSIs and many of the longer probation cases.</t>
  </si>
  <si>
    <t>More D/A Referrals</t>
  </si>
  <si>
    <t>Not a signification amount. Most Act44 cases are handled by our PBPP</t>
  </si>
  <si>
    <t>38A. Our Office does not conduct PSIs. PBPP in venango county conducts PSIs. We do not have any data to track how many PSIs have been conducted</t>
  </si>
  <si>
    <t>50.236.86.130</t>
  </si>
  <si>
    <t>Franklin</t>
  </si>
  <si>
    <t>Geoffrey Willett</t>
  </si>
  <si>
    <t>gwwillett@franklincountypa.gov</t>
  </si>
  <si>
    <t>Offense and risk level</t>
  </si>
  <si>
    <t>2, however full staff would be 3</t>
  </si>
  <si>
    <t>One face-to-face contact every six months</t>
  </si>
  <si>
    <t>Yes (If you answer "Yes" to this question, you will skip to question 24A)</t>
  </si>
  <si>
    <t>3, however 4 when fully staffed</t>
  </si>
  <si>
    <t>Supervise low risk caseload</t>
  </si>
  <si>
    <t xml:space="preserve">Outside of the past year, establishment of an Intake Unit which was able to benefit a majority of caseloads by adjusting low risk individuals off their caseloads. </t>
  </si>
  <si>
    <t xml:space="preserve">Adjusting a common review practice and mapping out Court process. </t>
  </si>
  <si>
    <t>That is the next phase we will be working on with our Case Management Vendor is to get results and stats.</t>
  </si>
  <si>
    <t>74.81.100.2</t>
  </si>
  <si>
    <t>Potter</t>
  </si>
  <si>
    <t>Brian Abel</t>
  </si>
  <si>
    <t>babel@pottercountypa.net</t>
  </si>
  <si>
    <t>One face-to-face contact every two months</t>
  </si>
  <si>
    <t>Yes (If you answer "Yes" to this question, you will skip to question 15A)</t>
  </si>
  <si>
    <t>No (If you answer "No" to this question, you will skip to question 37)</t>
  </si>
  <si>
    <t>24.104.45.214</t>
  </si>
  <si>
    <t>Clinton</t>
  </si>
  <si>
    <t>Jason Foltz</t>
  </si>
  <si>
    <t>jfoltz@clintoncountypa.gov</t>
  </si>
  <si>
    <t>split evenly between 3 officers</t>
  </si>
  <si>
    <t>No (If you answer "No" to this question, you will skip to question 13)</t>
  </si>
  <si>
    <t>Yes (If you answer "Yes" to this question, you will skip to question 16A)</t>
  </si>
  <si>
    <t>216.169.164.41</t>
  </si>
  <si>
    <t>Lycoming</t>
  </si>
  <si>
    <t>David Goodwin</t>
  </si>
  <si>
    <t>dgoodwin@lyco.org</t>
  </si>
  <si>
    <t>Ranges from 21-262 based on additional duties</t>
  </si>
  <si>
    <t>More that one face-to-face contact per week</t>
  </si>
  <si>
    <t>Administrative and ICOTS</t>
  </si>
  <si>
    <t xml:space="preserve">We have the largest (geographically) county in the state, sometimes taking 30-40 min just to get to a clients residence. </t>
  </si>
  <si>
    <t>NO</t>
  </si>
  <si>
    <t>50.144.125.200</t>
  </si>
  <si>
    <t>Westmoreland</t>
  </si>
  <si>
    <t>Eric Leydig</t>
  </si>
  <si>
    <t>eleydig@westmorelandcountypa.gov</t>
  </si>
  <si>
    <t>Caseloads are assigned by risk level and where the person lives</t>
  </si>
  <si>
    <t>Contact standards are determined by phase and risk as determined by an assessment</t>
  </si>
  <si>
    <t>contacts not required on successful transfer cases</t>
  </si>
  <si>
    <t>Grant writing and reporting.</t>
  </si>
  <si>
    <t>104.37.147.242</t>
  </si>
  <si>
    <t>Sullivan</t>
  </si>
  <si>
    <t>Heather R Finnegan</t>
  </si>
  <si>
    <t>hfinnegan@sullivancountypa.gov</t>
  </si>
  <si>
    <t>All of caseload is supervised by Deputy Director</t>
  </si>
  <si>
    <t>Administrative duties</t>
  </si>
  <si>
    <t>Very rural area, low cell phone coverage, long travel between residences</t>
  </si>
  <si>
    <t>Minimal impact.</t>
  </si>
  <si>
    <t>64.58.247.50</t>
  </si>
  <si>
    <t>Washington</t>
  </si>
  <si>
    <t>Jeremy Gerba-Supervisor, Probation Services</t>
  </si>
  <si>
    <t>jeremy.gerba@washingtoncourts.us</t>
  </si>
  <si>
    <t>Yes (If you answer "Yes" to this question, you will skip to question 8A)</t>
  </si>
  <si>
    <t>Can vary based on supervision history, criminal history, current offense current status, drug testing history, Risk Screen Assessment Too</t>
  </si>
  <si>
    <t>Depending on offense type and bond conditions</t>
  </si>
  <si>
    <t>ProTrak, ProMobile, Mail Report</t>
  </si>
  <si>
    <t>Whether case was accepted/rejected, or returned for noncompliance, High Risk/Needs, Does not meet transfer criteria, awaiting acceptance by County or State, Out of County House Arrest cases.</t>
  </si>
  <si>
    <t>By mail</t>
  </si>
  <si>
    <t>Yes (If you answer "Yes" to this question, you will skip to question 33A)</t>
  </si>
  <si>
    <t>phone, text, email, or in person</t>
  </si>
  <si>
    <t>By phone</t>
  </si>
  <si>
    <t>Yes (If you answer "Yes" to this question, you will skip to question 34A)</t>
  </si>
  <si>
    <t>Presentence Investigations</t>
  </si>
  <si>
    <t>Court ordered Presentence Investigations</t>
  </si>
  <si>
    <t>No (If you answer "No" to this question, you will skip to question 36)</t>
  </si>
  <si>
    <t>Deal with Specialty Court referrals, adhere to NADCP best practices, attend staffing</t>
  </si>
  <si>
    <t>Yes, DROP Program</t>
  </si>
  <si>
    <t xml:space="preserve">Compliance Checks during the day,  After hours compliance checks, drug testing, breathalyzers, arrests, organized taskforces with law enforcement agencies/departments. </t>
  </si>
  <si>
    <t>Booking Center, Drug Testing lab, DUI Program, DOP Program, and Electronic Home Monitoring Unit</t>
  </si>
  <si>
    <t>204.108.252.75</t>
  </si>
  <si>
    <t>Chester</t>
  </si>
  <si>
    <t>Chris Pawlowski</t>
  </si>
  <si>
    <t>cpawlowski@chesco.org</t>
  </si>
  <si>
    <t>One face-to-face contact every three months</t>
  </si>
  <si>
    <t>They are in custody, seen as needed to prepare for release</t>
  </si>
  <si>
    <t>Yes (If you answer "Yes" to this question, you will skip to question 26A)</t>
  </si>
  <si>
    <t>Yes (If you answer "Yes" to this question, you will skip to question 29A)</t>
  </si>
  <si>
    <t>1.25</t>
  </si>
  <si>
    <t xml:space="preserve">Spanish Speaking </t>
  </si>
  <si>
    <t>2.75</t>
  </si>
  <si>
    <t>Open Guilty Plea's- Judge Requests</t>
  </si>
  <si>
    <t>no</t>
  </si>
  <si>
    <t>Early Termination</t>
  </si>
  <si>
    <t>Early Termed about 350 in 2025, reduced caseloads but increased administrative work</t>
  </si>
  <si>
    <t>Recidivism of those early terminated.</t>
  </si>
  <si>
    <t xml:space="preserve">When calculating the EHC caseloads it might be more beneficial to drill down a bit more or be more specific in he question. The EHC/EHM Officers have X number actually on a monitor on 12/31 and have another group of people not on a monitor.    Also maybe include sooner that the Specialized populations/caseloads that are moderate or high should not be included in the initial moderate/high question... i had to go back and recalculate. </t>
  </si>
  <si>
    <t>74.81.112.6</t>
  </si>
  <si>
    <t>Warren</t>
  </si>
  <si>
    <t>Michael Walters</t>
  </si>
  <si>
    <t>mwalters@warencountypa.gov</t>
  </si>
  <si>
    <t>Caseloads are assigned based off the offense and needs of the offender.  GPS, SCRAM, Sex Offender, etc.</t>
  </si>
  <si>
    <t>Pre Sentence Investigation reports and a small caseload.</t>
  </si>
  <si>
    <t>Prior to Act 44, we already completed early release from Probation supervision for those offenders who completed all requirements.  Act 44 just added more unnecessary and time consuming paperwork.</t>
  </si>
  <si>
    <t>204.186.253.54</t>
  </si>
  <si>
    <t>Northampton</t>
  </si>
  <si>
    <t>Paul Singley</t>
  </si>
  <si>
    <t>psingley@norcopa.org</t>
  </si>
  <si>
    <t>Only reporting by computer, phone, or mail.</t>
  </si>
  <si>
    <t>Court Ordered Intensive Supervision.</t>
  </si>
  <si>
    <t xml:space="preserve">ORAS Risk Assessment. Being able to Identify low risk individuals that can be placed on a very nominal reporting status. </t>
  </si>
  <si>
    <t xml:space="preserve">Greatly, PO's spend more time generating paperwork and spend more time in Court for early termination hearings. </t>
  </si>
  <si>
    <t>Not sure at this time.</t>
  </si>
  <si>
    <t>162.39.230.49</t>
  </si>
  <si>
    <t>Greene</t>
  </si>
  <si>
    <t>R. Craig Wise</t>
  </si>
  <si>
    <t>cwise@greenecountypa.gov</t>
  </si>
  <si>
    <t>Travel Time, almost impossible to calculate travel time.</t>
  </si>
  <si>
    <t>Small impact on caseload size.</t>
  </si>
  <si>
    <t>204.186.232.58</t>
  </si>
  <si>
    <t>Wayne</t>
  </si>
  <si>
    <t>Keith Shaffer</t>
  </si>
  <si>
    <t>kshaffer@waynecountypa.gov</t>
  </si>
  <si>
    <t>Probation with RC caseload has specialized officer. All other officers supervise all cases.</t>
  </si>
  <si>
    <t>No (If you answer "No" to this question, you will skip to question 32)</t>
  </si>
  <si>
    <t xml:space="preserve">Wayne County is one of the largest counties in size.  It takes 1 hour 15 minutes to drive from end to end. </t>
  </si>
  <si>
    <t xml:space="preserve">Targeted assessments and contact frequency determined on the combination. </t>
  </si>
  <si>
    <t>204.186.253.230</t>
  </si>
  <si>
    <t>Krystle Kowalczyk</t>
  </si>
  <si>
    <t>kkowalczyk@wyomingcountypa.gov</t>
  </si>
  <si>
    <t>170.115.248.15</t>
  </si>
  <si>
    <t>Philadelphia</t>
  </si>
  <si>
    <t>Chief Jeannette Palmer-Briscoe</t>
  </si>
  <si>
    <t>jeannette.palmer@courts.phila.gov</t>
  </si>
  <si>
    <t>More than one face-to-face contact per week</t>
  </si>
  <si>
    <t>Contact standards are determined by risk as determined by an assessment</t>
  </si>
  <si>
    <t>One face-to face contact every six months</t>
  </si>
  <si>
    <t>Yes (If you answer "Yes" to this question, you will skip to question 17A)</t>
  </si>
  <si>
    <t>Pretrial is a separate agency from APPD</t>
  </si>
  <si>
    <t>Captured above</t>
  </si>
  <si>
    <t>ordered by the Judge</t>
  </si>
  <si>
    <t>The biggest geographic issue with Philadelphia is supervising a supervised individual in the some neighborhoods, which can be rather condensed</t>
  </si>
  <si>
    <t xml:space="preserve">Armed Officers Serve Warrants with various justice partners, the State Parole Department, Juvenile Probation, Philadelphia Police Department, and the US Marshals. </t>
  </si>
  <si>
    <t>Although violence in the city of Philadelphia has decreased over the years, APPD's supervised individual population continues to have individuals at risk for gun violence. We are working to have lower caseloads to address the criminogenic needs of this population.</t>
  </si>
  <si>
    <t xml:space="preserve">Act 44 has impacted our supervised population. </t>
  </si>
  <si>
    <t xml:space="preserve">Cases are reviewed, and early terminations are granted more frequently. </t>
  </si>
  <si>
    <t>74.81.117.162</t>
  </si>
  <si>
    <t>Perry</t>
  </si>
  <si>
    <t>Michelle Orris</t>
  </si>
  <si>
    <t>morris@perryco.org</t>
  </si>
  <si>
    <t>.05</t>
  </si>
  <si>
    <t>173.246.226.82</t>
  </si>
  <si>
    <t>Jefferson</t>
  </si>
  <si>
    <t>Tracy Gordon</t>
  </si>
  <si>
    <t>tgordon@jeffersoncountypa.gov</t>
  </si>
  <si>
    <t>Should be 3x/week but due to staff shortage, seen 1x/week</t>
  </si>
  <si>
    <t>Ordered for defendant's requesting EM / Restrictive Probation</t>
  </si>
  <si>
    <t>inmate hospital transport/supervision</t>
  </si>
  <si>
    <t>35 assigned with option of working 40</t>
  </si>
  <si>
    <t>No.  Staff shortage remains an issue, therefore increasing the size of caseloads of current officers.</t>
  </si>
  <si>
    <t xml:space="preserve">Decrease in caseloads </t>
  </si>
  <si>
    <t>198.185.140.180</t>
  </si>
  <si>
    <t>Dauphin</t>
  </si>
  <si>
    <t>Gretchen Anderson</t>
  </si>
  <si>
    <t>ganderson@dauphincounty.gov</t>
  </si>
  <si>
    <t>Two Face to Face contacts per month</t>
  </si>
  <si>
    <t>2 personal - 2 field - 1 collateral per month</t>
  </si>
  <si>
    <t>1 field - 1 office per month</t>
  </si>
  <si>
    <t>2 - field 2 - office 1- collateral per month</t>
  </si>
  <si>
    <t>2 - field 2 - office and 2 - collateral per month</t>
  </si>
  <si>
    <t>1 - field per week</t>
  </si>
  <si>
    <t>We don't do field contacts - They are administrative reports</t>
  </si>
  <si>
    <t>We monitor them administratively</t>
  </si>
  <si>
    <t>They have monitoring cases.  They monitor cases that have probation sentences but are incarcerated for other reason or may be in inpatient treatment at the time of intake.</t>
  </si>
  <si>
    <t>Trainings</t>
  </si>
  <si>
    <t>42.5 hours</t>
  </si>
  <si>
    <t>PO Vacancies</t>
  </si>
  <si>
    <t>Usually by type of sentence- ARD, PRC, ARD-DUI, transfer, Probation/parole</t>
  </si>
  <si>
    <t>sex offense, house arrest/EM eligibility</t>
  </si>
  <si>
    <t>173.246.242.134</t>
  </si>
  <si>
    <t>Bedford</t>
  </si>
  <si>
    <t>Bernard Smith</t>
  </si>
  <si>
    <t>bsmith@bedfordcountypa.org</t>
  </si>
  <si>
    <t>numbers</t>
  </si>
  <si>
    <t>One staff member handles ARD and another has Treatment court / Opiod cases</t>
  </si>
  <si>
    <t xml:space="preserve">We have a large county where our clients are spread out.  It makes it difficult to separate caseloads by geography.  </t>
  </si>
  <si>
    <t xml:space="preserve">Our treatment court has made a difference by providing a long term solution to many of our clients.  </t>
  </si>
  <si>
    <t xml:space="preserve">It has put us in a position where we have lost discretion that is essential for community safety.  It has also reduced our caseload numbers by 200 on average. </t>
  </si>
  <si>
    <t>173.246.238.2</t>
  </si>
  <si>
    <t>Cambria</t>
  </si>
  <si>
    <t>Corey Hale</t>
  </si>
  <si>
    <t>chale@co.cambria.pa.us</t>
  </si>
  <si>
    <t>They are directed to call twice a week.</t>
  </si>
  <si>
    <t>Court, Mental Health Court, PSI's</t>
  </si>
  <si>
    <t>Yes, more petitions and more information needed on the Court violation forms.</t>
  </si>
  <si>
    <t>50.173.76.234</t>
  </si>
  <si>
    <t>York</t>
  </si>
  <si>
    <t>April J. Billet</t>
  </si>
  <si>
    <t>ajbillet@yorkcountypa.gov</t>
  </si>
  <si>
    <t>Pure Admin=440; State Transfer=300; County Transfer=175</t>
  </si>
  <si>
    <t xml:space="preserve">They only complete the intake...information gathering, ORAS CSST, create the case in our OMS, assign to the PO and schedule the first appt with that officer. </t>
  </si>
  <si>
    <t>Risk/Needs based caseloads; early termination</t>
  </si>
  <si>
    <t>Reduced them</t>
  </si>
  <si>
    <t>173.246.228.242</t>
  </si>
  <si>
    <t>Clarion</t>
  </si>
  <si>
    <t>Michael Blum</t>
  </si>
  <si>
    <t>mblum@clarioncounty.gov</t>
  </si>
  <si>
    <t>Offense type</t>
  </si>
  <si>
    <t>.5</t>
  </si>
  <si>
    <t>Bail Supervision; Work Release</t>
  </si>
  <si>
    <t>Drug testing custody cases when so ordered</t>
  </si>
  <si>
    <t>Turnover, but that has improved somewhat</t>
  </si>
  <si>
    <t xml:space="preserve">Has decreased caseload numbers </t>
  </si>
  <si>
    <t>138.207.168.162</t>
  </si>
  <si>
    <t>Blair</t>
  </si>
  <si>
    <t>Scott Bailey</t>
  </si>
  <si>
    <t>sbailey@blaircountypa.gov</t>
  </si>
  <si>
    <t>Intake, data entry and general clerical work</t>
  </si>
  <si>
    <t>It has not really impacted our overall numbers.</t>
  </si>
  <si>
    <t>74.81.110.90</t>
  </si>
  <si>
    <t>Clearfield</t>
  </si>
  <si>
    <t>Shawn Burkhart</t>
  </si>
  <si>
    <t>sburkhart@clearfieldcountypa.gov</t>
  </si>
  <si>
    <t>32.5</t>
  </si>
  <si>
    <t>More requirements</t>
  </si>
  <si>
    <t>63.133.250.2</t>
  </si>
  <si>
    <t>Armstrong</t>
  </si>
  <si>
    <t>Regina Himes</t>
  </si>
  <si>
    <t>rbhimes@co.armstrong.pa.us</t>
  </si>
  <si>
    <t>PSI's pre-sentence</t>
  </si>
  <si>
    <t xml:space="preserve">Specialty Courts Coordinator </t>
  </si>
  <si>
    <t>Impacts moderately, Armstrong County is geographically large</t>
  </si>
  <si>
    <t>Have not seen a big impact as of yet</t>
  </si>
  <si>
    <t>74.81.102.90</t>
  </si>
  <si>
    <t>Mckean</t>
  </si>
  <si>
    <t>Jodi L. Tanner</t>
  </si>
  <si>
    <t>jltanner@mckeancountypa.gov</t>
  </si>
  <si>
    <t>case typle and where the person lives</t>
  </si>
  <si>
    <t>50.173.108.62</t>
  </si>
  <si>
    <t>Bradford</t>
  </si>
  <si>
    <t>Justin Popovich</t>
  </si>
  <si>
    <t>popovichj@bradfordcountypa.gov</t>
  </si>
  <si>
    <t>Supervising ARD cases</t>
  </si>
  <si>
    <t>Because our county is geographically large and very rural, officers spend a lot of time in traveling to offenders' residence. Time spent in the vehicle limits productivity.</t>
  </si>
  <si>
    <t>50.203.48.214</t>
  </si>
  <si>
    <t>Beaver</t>
  </si>
  <si>
    <t>Richard Jopek</t>
  </si>
  <si>
    <t>rjopek@beavercountypa.gov</t>
  </si>
  <si>
    <t>PSI, Interstate Compact Transfers, CRN evaluations</t>
  </si>
  <si>
    <t>N/A - they have the ability to perform their supervisory responsibilities</t>
  </si>
  <si>
    <t xml:space="preserve">The development of our Intake unit has been instrumental in assigning individuals to the proper caseload.  Caseload numbers have been driven down, allowing the supervising officers to appropriate see their individuals and complete the tasks they are required to do.  </t>
  </si>
  <si>
    <t>Officers have been diligently working through their Act 44 eligible individuals and terminating as required.  Numbers have decreased, but slightly.</t>
  </si>
  <si>
    <t>Wyoming</t>
  </si>
  <si>
    <t>Out of the Office Trainings and/or Conferences, keeping up with case law changes, continuing education needs.</t>
  </si>
  <si>
    <t xml:space="preserve">Staff turnover, 8th edition guidelines, Act 44 probation reform, very low criminal case numbers.  </t>
  </si>
  <si>
    <t xml:space="preserve">Small reduction in supervision terms which slightly reduced caseloads.  </t>
  </si>
  <si>
    <t>no data collection on Act 2023-44</t>
  </si>
  <si>
    <t>204.13.204.221</t>
  </si>
  <si>
    <t>Delaware</t>
  </si>
  <si>
    <t>Danielle Hibberd</t>
  </si>
  <si>
    <t>hibberdd@co.delaware.pa.us</t>
  </si>
  <si>
    <t>Currently, do not have a very-high risk offender.  Most likely would be seen weekly or once every two weeks.</t>
  </si>
  <si>
    <t>Contact depends on phase, risk, and current compliance.</t>
  </si>
  <si>
    <t>.50</t>
  </si>
  <si>
    <t>.50 (same PO oversees MH Court)</t>
  </si>
  <si>
    <t>This PO monitors those pending parole at county/state level.  Case is then reassigned.  This PO does not meet with clients.</t>
  </si>
  <si>
    <t>2.5</t>
  </si>
  <si>
    <t>Substance Abuse Unit for females</t>
  </si>
  <si>
    <t>Risk/Need still completed, but if assigned to this caseload client is seen 1x weekly when supervision begins.</t>
  </si>
  <si>
    <t>Typically, through electronic reporting, but some do report as needed.</t>
  </si>
  <si>
    <t>Transfer in (county) - risk/need assessment completed, report per assessment or as needed. Transfer out (county) - monitor case closing/defer to other county for supervision.  Transfer (out-of-state) See as needed/required.  Monitor/Defer to Federal Interstate Compact.</t>
  </si>
  <si>
    <t xml:space="preserve">Some ORAS assessments, some DNA collection, and flag cases for transfer.   </t>
  </si>
  <si>
    <t>Depending on seriousness of offenses committed.  Most sexual offense convictions request a PSI.</t>
  </si>
  <si>
    <t>EHM monitoring</t>
  </si>
  <si>
    <t>Certain townships tend to have more criminal activity (Chester, Upper Darby) than others, as well as bordering Philadelphia, the state of Delaware, and New Jersey impacts our caseload numbers negatively.  We can capture this data by running reports where we separate by location of residence.</t>
  </si>
  <si>
    <t>EHM.  We do not have a separate unit.  Each officer is responsible for monitoring/supervising an individual who is sentenced to EHM and is placed under their supervision.</t>
  </si>
  <si>
    <t>Not that I can think of at this time.</t>
  </si>
  <si>
    <t xml:space="preserve">Increased workload some with additional reports/hearings but has led to decreasing overall size of caseload. </t>
  </si>
  <si>
    <t>69.84.63.226</t>
  </si>
  <si>
    <t>Crawford</t>
  </si>
  <si>
    <t>Tammy Walters</t>
  </si>
  <si>
    <t>twalters@co.crawford.pa.us</t>
  </si>
  <si>
    <t>1.7</t>
  </si>
  <si>
    <t>as determined by receiving agency</t>
  </si>
  <si>
    <t>Drug and Alcohol Restrictive Intermediate Punishment participants</t>
  </si>
  <si>
    <t>Yes (If you answer "Yes" to this question, you will skip to question 35A)</t>
  </si>
  <si>
    <t>Community Service and Work Release offenders</t>
  </si>
  <si>
    <t>court ordered from local MDJ and Common Plea Judges for Community Service hours.  Work Release officer is located in APO and manages work release offenders at the jail - all are either existing offenders or some C/S are just MDJ sentenced/referred</t>
  </si>
  <si>
    <t>ARD supervision, Collections</t>
  </si>
  <si>
    <t>All Felony Cases</t>
  </si>
  <si>
    <t xml:space="preserve">we utilize 2 satellite offices sending 2 officers to each office at least twice a week - </t>
  </si>
  <si>
    <t>minimal reduction of average caseload size</t>
  </si>
  <si>
    <t xml:space="preserve">3B. The total number offenders reported here does not include all active offenders as we have additional that did not require the ORAS to be completed (ARD/ADMIN) and we have others that were not completed at the time of the end of the year report. </t>
  </si>
  <si>
    <t>192.81.167.5</t>
  </si>
  <si>
    <t>Berks</t>
  </si>
  <si>
    <t>Jessica L. Bodor, MPA, CAAP-CJ</t>
  </si>
  <si>
    <t>jlbodor@berkspa.gov</t>
  </si>
  <si>
    <t>Caseloads are assigned by risk level and where the person resides</t>
  </si>
  <si>
    <t>3 face to face per month</t>
  </si>
  <si>
    <t>EM Cases only</t>
  </si>
  <si>
    <t>Yes (If you answer "Yes" to this question, you will skip to question 27A)</t>
  </si>
  <si>
    <t>Yes (If you answer "Yes" to this question, you will skip to question 28A)</t>
  </si>
  <si>
    <t>Phase 5 Treatment Court Graduates</t>
  </si>
  <si>
    <t>Intake/Rules, PSI Investigations, Guidelines, DNA Collection and CSST administration</t>
  </si>
  <si>
    <t>Decreases in some caseloads</t>
  </si>
  <si>
    <t>50.235.78.66</t>
  </si>
  <si>
    <t>Schuylkill</t>
  </si>
  <si>
    <t>CJ Begansky</t>
  </si>
  <si>
    <t>cbegansky@schuylkillcountypa.gov</t>
  </si>
  <si>
    <t>209.50.145.10</t>
  </si>
  <si>
    <t>Luzerne</t>
  </si>
  <si>
    <t>Kevin Perluke</t>
  </si>
  <si>
    <t>kevin.perluke@luzernecounty.org</t>
  </si>
  <si>
    <t>ONE CONTACT EVERY 60 DAYS-NOT FACE TO FACE</t>
  </si>
  <si>
    <t>0.5</t>
  </si>
  <si>
    <t>Incarcerated/Institutional Parole</t>
  </si>
  <si>
    <t>increase work for individual officers and support staff</t>
  </si>
  <si>
    <t>24.101.31.85</t>
  </si>
  <si>
    <t>Butler</t>
  </si>
  <si>
    <t>Amy Petricca</t>
  </si>
  <si>
    <t>apetricc@co.butler.pa.us</t>
  </si>
  <si>
    <t>High impact cases are distributed evenly between the general caseload officers</t>
  </si>
  <si>
    <t>3.50</t>
  </si>
  <si>
    <t>Appropriate individuals according to the Sentencing Matrix in need of drug and alcohol treatment.</t>
  </si>
  <si>
    <t>3 Intake Officers are responsible for the following: *Prepare for Sentence Courts (check for warrants and fingerprints *Complete PSIs *Complete ICOTS and transfer paperwork *Complete Parole and Supervision Plans *Track release dates for individuals serving a long period of incarceration</t>
  </si>
  <si>
    <t>Field work 3 days per week</t>
  </si>
  <si>
    <t>Yes, Act 44 (Probation Reform) was implemented in 2025</t>
  </si>
  <si>
    <t>We have noticed a slight decrease in our overall number of individuals on supervision. The probation officers have additional administrative duties due to the required Act 44 paperwork.</t>
  </si>
  <si>
    <t>199.224.21.254</t>
  </si>
  <si>
    <t>Allegheny</t>
  </si>
  <si>
    <t>Alan Pelton</t>
  </si>
  <si>
    <t>alan.pelton@alleghenycourts.us</t>
  </si>
  <si>
    <t>Yes (If you answer "Yes" to this question, you will skip to question 18A)</t>
  </si>
  <si>
    <t>Sex Offense Court; Domestic Violence Court</t>
  </si>
  <si>
    <t>5 in SOC; 4 in DV Court</t>
  </si>
  <si>
    <t>As needed due to scheduled review hearings and/or court order</t>
  </si>
  <si>
    <t>ORAS CSST, data validation, sentence verification/data entry, Act 44 paperwork, monitoring paroles.</t>
  </si>
  <si>
    <t>Ordered by the judge as an aid to sentencing</t>
  </si>
  <si>
    <t>Act 44 tracking and report submission</t>
  </si>
  <si>
    <t xml:space="preserve">Allegeheny County and the City of Pgh have very hilly terrain with many hills, valleys, and neighborhoods accessed by antiquated, narrow roadways. This can be challenging, especially during the winter months due to the lack of snow removal.  </t>
  </si>
  <si>
    <t xml:space="preserve">Adopting and adapting EBP practices has taken time from direct supervision. Technology and IT issues can be challenging, especially in Allegheny County due to "dead spots" were phone coverage and/or WiFi and Bluetooth are unavailable. Everything related to Act 44 has been challenging and takes up a lot of time for staff. </t>
  </si>
  <si>
    <t>No - other than Act 44 mandates.</t>
  </si>
  <si>
    <t xml:space="preserve">Act 44 has resulted in 270 people having their case(s) closed, which equates to roughly five field officer caseloads. However, this number does not reflect the hundreds of hours required to manage all of our Act 44 responsibilities. The cost benefit here is questionable. </t>
  </si>
  <si>
    <t>209.225.112.10</t>
  </si>
  <si>
    <t>Erie</t>
  </si>
  <si>
    <t>Chris Kessler</t>
  </si>
  <si>
    <t>Ckessler@eriecountypa.gov</t>
  </si>
  <si>
    <t>low man wins</t>
  </si>
  <si>
    <t>all admin cases placed on admin caseload</t>
  </si>
  <si>
    <t>city public housing</t>
  </si>
  <si>
    <t>IDP/Autism</t>
  </si>
  <si>
    <t>erie county runs at about 80% plea to sentence</t>
  </si>
  <si>
    <t>High turnover</t>
  </si>
  <si>
    <t>high turnover</t>
  </si>
  <si>
    <t>placing all ards on protrack</t>
  </si>
  <si>
    <t>more paperwork, unhappier employees, as well as unhappier coworkers from other departments effected by act 44</t>
  </si>
  <si>
    <t xml:space="preserve">really appreciate the busy work </t>
  </si>
  <si>
    <t>8.40.90.3</t>
  </si>
  <si>
    <t>Lackawanna</t>
  </si>
  <si>
    <t>Eugene J. Eiden, Chief</t>
  </si>
  <si>
    <t>eidene@lackawannacounty.org</t>
  </si>
  <si>
    <t>Gagnon Court, RP Court, Domestic Violence Court</t>
  </si>
  <si>
    <t>24.229.44.2</t>
  </si>
  <si>
    <t>Carbon</t>
  </si>
  <si>
    <t>Alane Policicchio</t>
  </si>
  <si>
    <t>fpolicicchio@carboncourts.com</t>
  </si>
  <si>
    <t>We are doing what we can with turnover.  Right now, just getting in 1 contact a month, but if we could keep staff, it would be more than that.</t>
  </si>
  <si>
    <t>As much as possible.</t>
  </si>
  <si>
    <t>If the Judge feels it is necessary.</t>
  </si>
  <si>
    <t>Teaching Alcohol Hwy Safety</t>
  </si>
  <si>
    <t>37.5-40</t>
  </si>
  <si>
    <t>We do caseload by geography and we have no issues with it</t>
  </si>
  <si>
    <t>Treatment Court Admin Staff, Probation Officer Aids, Specialists</t>
  </si>
  <si>
    <t>I just have to say that the staff do CRNs and Alcohol highway safety</t>
  </si>
  <si>
    <t>Still figuring this out</t>
  </si>
  <si>
    <t>still working on it</t>
  </si>
  <si>
    <t>We have a researcher who will be working with us to perform research.  I am a new chief who just started in October.  Same with my deputy.  Prior chief and deputy weren't doing much with Act 44.  We are trying to get things going but it's been slow especially in terms of tracking things.</t>
  </si>
  <si>
    <t>50.174.196.146</t>
  </si>
  <si>
    <t>Bucks</t>
  </si>
  <si>
    <t>Michael Harrison</t>
  </si>
  <si>
    <t>mjharrison@buckscounty.org</t>
  </si>
  <si>
    <t xml:space="preserve">Administrative caseloads; miscellaneous hearing coverage; warrant processing; other duties as assigned </t>
  </si>
  <si>
    <t>Bucks is a large county with varied geography. We are a rural community in Upper Bucks and urban in Lower Bucks.  Upper Bucks POs travel a greater distance between residences than POs in Lower and Central Bucks.  Defendant transportation is also a barrier, particularly in Upper Bucks.  We tried to do a time study to capture the travel time impact on POs but it did not result in anything meaningful.</t>
  </si>
  <si>
    <t>438 probation cases were terminated early in 2025.</t>
  </si>
  <si>
    <t>74.81.100.94</t>
  </si>
  <si>
    <t>Cameron</t>
  </si>
  <si>
    <t>Steven FinGado</t>
  </si>
  <si>
    <t>sfingado@cameroncopa.gov</t>
  </si>
  <si>
    <t>When there are 2 officers, the get split 50/50.  Right now, the APO gets them all unless there is a conflict, then the CPO will supervise.</t>
  </si>
  <si>
    <t>PSIs generally ordered ONLY on open pleas OR if defendant's are found guilty at trial</t>
  </si>
  <si>
    <t>collections</t>
  </si>
  <si>
    <t xml:space="preserve">Frankly, not really.  Since the implementation of Act 44, we have terminated about 5 people.  </t>
  </si>
  <si>
    <t>198.7.132.21</t>
  </si>
  <si>
    <t>Montgomery</t>
  </si>
  <si>
    <t>Todd Bergman</t>
  </si>
  <si>
    <t>todd.bergman@montgomerycountypa.gov</t>
  </si>
  <si>
    <t>Family Dependency Treatment Court Targeted Opioid Phase Program</t>
  </si>
  <si>
    <t>based on PSA</t>
  </si>
  <si>
    <t>Intake, Prison Interviews</t>
  </si>
  <si>
    <t>We continue to use ORAS, MI, Case Planning and some staff are trained in EPICS. We also received more officers to reduce caseloads and implement QA/QC for the department.</t>
  </si>
  <si>
    <t>Increased time for officers to do paperwork. 422 people were granted early termination under Act 44 in 2025.</t>
  </si>
  <si>
    <t xml:space="preserve">Please note that Pretrial Services and Treatment Courts in this report are separate divisions under Supervision Services. </t>
  </si>
  <si>
    <t>72.23.48.17</t>
  </si>
  <si>
    <t>Forest</t>
  </si>
  <si>
    <t>Mark Rhoads</t>
  </si>
  <si>
    <t>mrhoads@forestcountypa.gov</t>
  </si>
  <si>
    <t>Cases are assigned to keep caseload size even among probation officers.  At EOY 2025 we only had 50% of an Adult Probation Officer and the Chief supervising Adult Cases</t>
  </si>
  <si>
    <t>In Forest County we do whatever job is needed for the Court to function properly</t>
  </si>
  <si>
    <t>In Forest County, the population is spread over a large area, making it take lots of time to drive from residence to residence.  We also do not have a jail, so every time we detain someone, it is a 2-hour round trip.</t>
  </si>
  <si>
    <t>Our active caseload doubled in size over the last quarter.  I was able to hire a new probation officer who started in January 2026.</t>
  </si>
  <si>
    <t>204.186.62.2</t>
  </si>
  <si>
    <t>Lehigh</t>
  </si>
  <si>
    <t>Pam Sheffer</t>
  </si>
  <si>
    <t>pamelasheffer@lehighcounty.org</t>
  </si>
  <si>
    <t>By computer</t>
  </si>
  <si>
    <t>3 face-to-face contacts per month</t>
  </si>
  <si>
    <t>High Risk Individuals - Assaults and DV cases that were not specifically ordered into our DV Unit (IE., the original DV charges were reduced to Disorderly Conduct or Criminal Trespass)</t>
  </si>
  <si>
    <t>Monitor abeyance caseloads (county/state transfers, prisons, deported, long-term treatment), process court orders, process incoming cases, process PSI requests</t>
  </si>
  <si>
    <t>We created a Sex Offender Unit and a DUI Unit in order to specialize the supervision of these cases.  We also designated two officers to complete the majority of the ORAS/CST assessments.</t>
  </si>
  <si>
    <t>DUI cases have decreased due to early terminations.</t>
  </si>
  <si>
    <t>Whether or not the Probation Status Report is being returned within 30 days by the DA and Defendant/Defense Counsel.</t>
  </si>
  <si>
    <t>68.70.63.194</t>
  </si>
  <si>
    <t>Tioga</t>
  </si>
  <si>
    <t>Linnea Repard</t>
  </si>
  <si>
    <t>lrepard@tiogacountypa.us</t>
  </si>
  <si>
    <t>Probation with Restrictive Conditions</t>
  </si>
  <si>
    <t>Reduced Slightly</t>
  </si>
  <si>
    <t>216.37.148.100</t>
  </si>
  <si>
    <t>Monroe</t>
  </si>
  <si>
    <t>Bernard Sikora</t>
  </si>
  <si>
    <t>Bsikora@monroepacourts.us</t>
  </si>
  <si>
    <t>Rotation</t>
  </si>
  <si>
    <t>County has many rural areas, and it takes considerable time to get from one home contact to another</t>
  </si>
  <si>
    <t>Submit all sentences in SGS Web.  Attend parole and BW Hearings</t>
  </si>
  <si>
    <t>Minor decrease</t>
  </si>
  <si>
    <t>184.75.204.150</t>
  </si>
  <si>
    <t>Lancaster</t>
  </si>
  <si>
    <t>Joseph P. Schauren III</t>
  </si>
  <si>
    <t>schaurej@lancastercountypacourt.gov</t>
  </si>
  <si>
    <t xml:space="preserve">Cases that expired but owe money </t>
  </si>
  <si>
    <t xml:space="preserve">None </t>
  </si>
  <si>
    <t xml:space="preserve">No </t>
  </si>
  <si>
    <t xml:space="preserve">Confusion on violations </t>
  </si>
  <si>
    <t>209.50.135.2</t>
  </si>
  <si>
    <t>Pike</t>
  </si>
  <si>
    <t>Rob Wolff</t>
  </si>
  <si>
    <t>rwolff@pikepa.org</t>
  </si>
  <si>
    <t>assigned to keep caseload size as even as possible</t>
  </si>
  <si>
    <t>One face to face and one via other means</t>
  </si>
  <si>
    <t>One face to face &amp; two via other means</t>
  </si>
  <si>
    <t>Don't have any in this category, don't recall having ever had any</t>
  </si>
  <si>
    <t>as directed by the bail order (MDJ or Common Pleas)</t>
  </si>
  <si>
    <t>Monthly via electronic means, random quarterly for drug testing</t>
  </si>
  <si>
    <t>Supervise ARD's and those placed by Common Pleas Court or MDJ on supervised bail conditions</t>
  </si>
  <si>
    <t>County seat (our office) is at extreme far East end of county.  Long travel times, in excess of an hour from one end of county to another  Defendant's live far apart in our fairly rural county.  Many defendant's don't have transportation</t>
  </si>
  <si>
    <t>Initially approximately 28 cases early terminated, few since then.  Minimal impact.</t>
  </si>
  <si>
    <t>50.205.69.26</t>
  </si>
  <si>
    <t>Huntingdon</t>
  </si>
  <si>
    <t>Leonard Hahn</t>
  </si>
  <si>
    <t>lhahn@huntingdoncounty.net</t>
  </si>
  <si>
    <t>PSIs, SGS</t>
  </si>
  <si>
    <t>Collections  Unit</t>
  </si>
  <si>
    <t>209.50.143.193</t>
  </si>
  <si>
    <t>Union</t>
  </si>
  <si>
    <t>Scott Kerstetter</t>
  </si>
  <si>
    <t>skerstetter@unionco.org</t>
  </si>
  <si>
    <t>Risk Level / Offense</t>
  </si>
  <si>
    <t xml:space="preserve">We have adopted a graduated response protocol which has reduced recommitments to jail for technical violations which resulted in extension of periods of supervision.  In addition, we continued the use of early termination process that was in place prior to implementation of Act 44. </t>
  </si>
  <si>
    <t xml:space="preserve">Reduced caseload sizes. </t>
  </si>
  <si>
    <t xml:space="preserve">For question 3B, ARDs are not included in the total as by definition they are considered low risk; therefore, no assessment was completed.  For questions 12A, 13A, and 15A, supervision is conducted by the same officer.  We have one officer assigned to Problem Solving Courts and she supervises individuals in all three tracks, Drug, Mental Health and DUI. </t>
  </si>
  <si>
    <t>50.207.179.126</t>
  </si>
  <si>
    <t>Lebanon</t>
  </si>
  <si>
    <t>Chris Frye</t>
  </si>
  <si>
    <t>Christopher.Frye@lebanoncountypa.gov</t>
  </si>
  <si>
    <t>one face to face every 4 months</t>
  </si>
  <si>
    <t>pending parole, still incarcerated</t>
  </si>
  <si>
    <t>Duty Days, Urine Testing, Risk and Needs Assessment, SGS Date Entry, supervise interstate cases, completing PSI's</t>
  </si>
  <si>
    <t>Training employees, covering caseloads</t>
  </si>
  <si>
    <t>Reduced caseload numbers by over 100 with early terminations.</t>
  </si>
  <si>
    <t>173.163.104.66</t>
  </si>
  <si>
    <t>Cumberland</t>
  </si>
  <si>
    <t>Darby Christlieb</t>
  </si>
  <si>
    <t>dlchristlieb@cumberlandcountypa.gov</t>
  </si>
  <si>
    <t>Complete Assessments</t>
  </si>
  <si>
    <t xml:space="preserve">Specialize Assessment - IDA to properly identify risk level of DUI client. </t>
  </si>
  <si>
    <t>Additional task to stay in compliance with Act 44</t>
  </si>
  <si>
    <t>50.233.86.150</t>
  </si>
  <si>
    <t>Centre</t>
  </si>
  <si>
    <t>Ryan Smeltzer</t>
  </si>
  <si>
    <t>rdsmeltzer@centrecountypa.gov</t>
  </si>
  <si>
    <t>74.81.118.242</t>
  </si>
  <si>
    <t>Susquehanna</t>
  </si>
  <si>
    <t>Joseph Barry</t>
  </si>
  <si>
    <t>jbarry@susqco.com</t>
  </si>
  <si>
    <t>Next officer up on the list</t>
  </si>
  <si>
    <t>Very large coverage area</t>
  </si>
  <si>
    <t>Training hours</t>
  </si>
  <si>
    <t>Act 2023-44</t>
  </si>
  <si>
    <t>Reduced size</t>
  </si>
  <si>
    <t>74.81.118.82</t>
  </si>
  <si>
    <t>Fulton</t>
  </si>
  <si>
    <t>Daniel Miller</t>
  </si>
  <si>
    <t>dmiller@co.fulton.pa.us</t>
  </si>
  <si>
    <t>assigned by type of case  ARD, Parole, Probation</t>
  </si>
  <si>
    <t xml:space="preserve">Everything.  Intake, court, PSI, supervision.  </t>
  </si>
  <si>
    <t>31 Full PSI, 14 Mini/Memo, 44 DUI PSI Reports, 200 individual Central Court Prior Records.</t>
  </si>
  <si>
    <t>Arrest and Transport is 50 min. trip each way, since we have no jail.  Officers also have to do jail visits so that is additional travel time.</t>
  </si>
  <si>
    <t xml:space="preserve">Negatively impacts a small rural county with no jail.  Travel to the jail is 50 min. each direction. A transport or jail visit easily takes 2-3 hours of time.  Field work is very difficult due to the rural landscape with many living miles away from the office.      </t>
  </si>
  <si>
    <t xml:space="preserve">As Chief, I have to write, submit and administer all the grants. Both adult and juvenile.  Plus supervise a caseload, plus supervise officers, handle all administrative duties, including budget planning.  Being a small county, every board/committee expects representation, so having to attend CJAB, Juvenile Roundtable, Quarterly Adult and Juvenile Meetings, sub-committees with CJAB, Regional Adult/Juvenile Chief's Meetings and various other meetings.   Additionally, with staff turnover, it has been difficult due to 3 out of 4 officers with less than 2 yrs experience.  </t>
  </si>
  <si>
    <t xml:space="preserve">ACT 44, plus a new DA has been pleading cases guilty but to just fines and costs only.  This has reduced some workload. </t>
  </si>
  <si>
    <t>66.198.227.18</t>
  </si>
  <si>
    <t>Lawrence</t>
  </si>
  <si>
    <t>Chief James R. Jendrysik</t>
  </si>
  <si>
    <t>jjendrysik@lawrencecountypa.gov</t>
  </si>
  <si>
    <t>199.115.56.21</t>
  </si>
  <si>
    <t>Elk</t>
  </si>
  <si>
    <t>Derick Morey</t>
  </si>
  <si>
    <t>dmorey@contyofelkpa.gov</t>
  </si>
  <si>
    <t>Disposition</t>
  </si>
  <si>
    <t>173.246.242.202</t>
  </si>
  <si>
    <t>Somerset</t>
  </si>
  <si>
    <t>David Roman - Director</t>
  </si>
  <si>
    <t>romand@somersetcountypa.gov</t>
  </si>
  <si>
    <t>ORAS / PSI unit</t>
  </si>
  <si>
    <t>We are a very rural county with limited resources on out lying areas, including police coverage.</t>
  </si>
  <si>
    <t>Yes,   We are seeing an increase in the number of cases moving towards collections.</t>
  </si>
  <si>
    <t>173.246.241.198</t>
  </si>
  <si>
    <t>Mifflin</t>
  </si>
  <si>
    <t>Nick Wolfkiel</t>
  </si>
  <si>
    <t>nwolfkiel@mifflinco.org</t>
  </si>
  <si>
    <t>alphabetical</t>
  </si>
  <si>
    <t>36.25</t>
  </si>
  <si>
    <t>na</t>
  </si>
  <si>
    <t>209.173.11.107</t>
  </si>
  <si>
    <t>Snyder</t>
  </si>
  <si>
    <t>Colin Devanney</t>
  </si>
  <si>
    <t>cdevanney@snydercounty.org</t>
  </si>
  <si>
    <t>Mostly random, we do have specialized caseloads for sex offenders, treatment court, ARD, and bail supervision.</t>
  </si>
  <si>
    <t>Total</t>
  </si>
  <si>
    <t>Average</t>
  </si>
  <si>
    <t>Median</t>
  </si>
  <si>
    <t>Lowest Value</t>
  </si>
  <si>
    <t>Highest Value</t>
  </si>
  <si>
    <t>Total Yes</t>
  </si>
  <si>
    <t>Total No</t>
  </si>
  <si>
    <t>Percent (Yes)</t>
  </si>
  <si>
    <t>Number within APPA Standard</t>
  </si>
  <si>
    <t>Total Cells with Content</t>
  </si>
  <si>
    <t>Percentage within APPA Standard</t>
  </si>
  <si>
    <r>
      <t xml:space="preserve">How many active people scored on a validated risk and needs assessment as a </t>
    </r>
    <r>
      <rPr>
        <b/>
        <sz val="12"/>
        <color rgb="FF333333"/>
        <rFont val="Arial"/>
        <family val="2"/>
      </rPr>
      <t>low risk</t>
    </r>
    <r>
      <rPr>
        <sz val="12"/>
        <color rgb="FF333333"/>
        <rFont val="Arial"/>
        <family val="2"/>
      </rPr>
      <t>?</t>
    </r>
  </si>
  <si>
    <r>
      <t xml:space="preserve">How many active people scored on a validated risk and needs assessment as a </t>
    </r>
    <r>
      <rPr>
        <b/>
        <sz val="12"/>
        <color rgb="FF333333"/>
        <rFont val="Arial"/>
        <family val="2"/>
      </rPr>
      <t>moderate or medium risk</t>
    </r>
    <r>
      <rPr>
        <sz val="12"/>
        <color rgb="FF333333"/>
        <rFont val="Arial"/>
        <family val="2"/>
      </rPr>
      <t xml:space="preserve"> (including low/moderate)?</t>
    </r>
  </si>
  <si>
    <r>
      <t xml:space="preserve">How many active people scored on a validated risk and needs assessment as a </t>
    </r>
    <r>
      <rPr>
        <b/>
        <sz val="12"/>
        <color rgb="FF333333"/>
        <rFont val="Arial"/>
        <family val="2"/>
      </rPr>
      <t>high risk</t>
    </r>
    <r>
      <rPr>
        <sz val="12"/>
        <color rgb="FF333333"/>
        <rFont val="Arial"/>
        <family val="2"/>
      </rPr>
      <t>?</t>
    </r>
  </si>
  <si>
    <r>
      <t xml:space="preserve">How many active people scored on a validated risk and needs assessment as a </t>
    </r>
    <r>
      <rPr>
        <b/>
        <sz val="12"/>
        <color rgb="FF333333"/>
        <rFont val="Arial"/>
        <family val="2"/>
      </rPr>
      <t>very high risk</t>
    </r>
    <r>
      <rPr>
        <sz val="12"/>
        <color rgb="FF333333"/>
        <rFont val="Arial"/>
        <family val="2"/>
      </rPr>
      <t>?</t>
    </r>
  </si>
  <si>
    <t>Statewide</t>
  </si>
  <si>
    <t>Admin Caseloads</t>
  </si>
  <si>
    <t>Specialty Caseloads</t>
  </si>
  <si>
    <t>Problem Solving Courts</t>
  </si>
  <si>
    <t>Average Number of People Under Active Supervision</t>
  </si>
  <si>
    <t>Number of Counties Whose Mgt Carries a Caseload</t>
  </si>
  <si>
    <t>Caseload by County</t>
  </si>
  <si>
    <t>Caseload by County Class 1</t>
  </si>
  <si>
    <t>Class 1 Caseload by Risk Level</t>
  </si>
  <si>
    <t>Average # Staff Assigned</t>
  </si>
  <si>
    <t>Average Caseload</t>
  </si>
  <si>
    <t>ALL COUNTIES</t>
  </si>
  <si>
    <t>Min</t>
  </si>
  <si>
    <t>% of Counties Whose Mgt Carries a Caseload</t>
  </si>
  <si>
    <t>Admin</t>
  </si>
  <si>
    <t>Average Number of Staff Assigned to Admin Caseloads</t>
  </si>
  <si>
    <t>Max</t>
  </si>
  <si>
    <t xml:space="preserve">Low </t>
  </si>
  <si>
    <t>ARD</t>
  </si>
  <si>
    <t>Drug</t>
  </si>
  <si>
    <t>Number of Counties Whose Officers Supervise Juvenile &amp; Adult</t>
  </si>
  <si>
    <t>Caseload by County Class 2</t>
  </si>
  <si>
    <t>Moderate</t>
  </si>
  <si>
    <t>Domestic Violence</t>
  </si>
  <si>
    <t>Veterans</t>
  </si>
  <si>
    <t>Average Number of Staff Dedicated to Active Supervision</t>
  </si>
  <si>
    <t>% of Counties Whose Officers Supervise Juveile &amp; Adult</t>
  </si>
  <si>
    <t>Moderate &amp; High</t>
  </si>
  <si>
    <t>DUI</t>
  </si>
  <si>
    <t>Mental Health/Wellness</t>
  </si>
  <si>
    <t>High</t>
  </si>
  <si>
    <t>Average Caseload Size of Admin Caseload Assigned to Single Staff</t>
  </si>
  <si>
    <t>EM/HA</t>
  </si>
  <si>
    <t>Number of Counties with Vacancies</t>
  </si>
  <si>
    <t>Caseload by County Class 2A</t>
  </si>
  <si>
    <t>Very High</t>
  </si>
  <si>
    <t>Female</t>
  </si>
  <si>
    <t>Drug/DUI Hybrid</t>
  </si>
  <si>
    <t>% of Counties with Vacancies</t>
  </si>
  <si>
    <t>Mixed</t>
  </si>
  <si>
    <t>Firearms</t>
  </si>
  <si>
    <t>Prostitution</t>
  </si>
  <si>
    <t>Average Caseload Size</t>
  </si>
  <si>
    <t>Total Vacanies Statewide</t>
  </si>
  <si>
    <t>Gang</t>
  </si>
  <si>
    <t>Family Dependency</t>
  </si>
  <si>
    <t>Intellectually Disabled</t>
  </si>
  <si>
    <t>Gagnon</t>
  </si>
  <si>
    <t>Number of Individuals on Active Supervision Statewide By Risk Level</t>
  </si>
  <si>
    <t>%</t>
  </si>
  <si>
    <t>Case Types Assigned to Admin Caseloads</t>
  </si>
  <si>
    <t># of Counties</t>
  </si>
  <si>
    <t>% of Counties w/ Admin Caseloads</t>
  </si>
  <si>
    <t>Mental Health</t>
  </si>
  <si>
    <t>Low</t>
  </si>
  <si>
    <t>Class 2 Caseload by Risk Level</t>
  </si>
  <si>
    <t>Monetary Compliance</t>
  </si>
  <si>
    <t>Average Span of Control</t>
  </si>
  <si>
    <t>Low/Moderate &amp; Moderate/Medium</t>
  </si>
  <si>
    <t>Caseload by County Class 3</t>
  </si>
  <si>
    <t>Pretrial</t>
  </si>
  <si>
    <t>Problem Solving Court by Type</t>
  </si>
  <si>
    <t>Average # Staff</t>
  </si>
  <si>
    <t>Intercounty Transfer</t>
  </si>
  <si>
    <t>Reentry</t>
  </si>
  <si>
    <t>Interstate Transfer</t>
  </si>
  <si>
    <t>Sexual Offense</t>
  </si>
  <si>
    <t>% of Counties w/in APPA Standard (7:1)</t>
  </si>
  <si>
    <t>Ineligible Transfers</t>
  </si>
  <si>
    <t>Spanish Speaking</t>
  </si>
  <si>
    <t>Incarcerated</t>
  </si>
  <si>
    <t>Substance Use</t>
  </si>
  <si>
    <t>Average Caseload by Class Size</t>
  </si>
  <si>
    <t>Counties with Risk Level Specific Caseloads</t>
  </si>
  <si>
    <t>#</t>
  </si>
  <si>
    <t>Long-Term Treatment</t>
  </si>
  <si>
    <t>Transfer</t>
  </si>
  <si>
    <t>Class 1</t>
  </si>
  <si>
    <t>Low Risk</t>
  </si>
  <si>
    <t>Treatment Court Alumni</t>
  </si>
  <si>
    <t>Class 2</t>
  </si>
  <si>
    <t>Columbia</t>
  </si>
  <si>
    <t>Class 2A</t>
  </si>
  <si>
    <t xml:space="preserve">Moderate </t>
  </si>
  <si>
    <t>Specialty Caseload Type</t>
  </si>
  <si>
    <t>Class 3</t>
  </si>
  <si>
    <t>Class 4</t>
  </si>
  <si>
    <t xml:space="preserve">High </t>
  </si>
  <si>
    <t>Class 2A Caseload by Risk Level</t>
  </si>
  <si>
    <t>Primary Reporting Methods for Admin Caseloads</t>
  </si>
  <si>
    <t>Class 5</t>
  </si>
  <si>
    <t xml:space="preserve">Very High </t>
  </si>
  <si>
    <t>Not required</t>
  </si>
  <si>
    <t>Class 6</t>
  </si>
  <si>
    <t>Class 7</t>
  </si>
  <si>
    <t>Caseload by County Class 4</t>
  </si>
  <si>
    <t>By Phone</t>
  </si>
  <si>
    <t>Class 1 (1 County w/ Problem Solving Courts)</t>
  </si>
  <si>
    <t xml:space="preserve">Class 8 </t>
  </si>
  <si>
    <t>DUI (1)</t>
  </si>
  <si>
    <t>Number of Staff Assigned to Each Risk Level Caseload</t>
  </si>
  <si>
    <t>Mental Health/Wellness (1)</t>
  </si>
  <si>
    <t>Veterans (1)</t>
  </si>
  <si>
    <t>Class 3 Average Caseload by Risk Level</t>
  </si>
  <si>
    <t>Class 1 (1 County w/ Admin Caseloads)</t>
  </si>
  <si>
    <t>Caseload by County Class 5</t>
  </si>
  <si>
    <t>Caseload Size by Risk Level</t>
  </si>
  <si>
    <t>Class 2 (1 County w/ Problem Solving Courts)</t>
  </si>
  <si>
    <t>Class 4 Caseload by Risk Level</t>
  </si>
  <si>
    <t>Drug (1)</t>
  </si>
  <si>
    <t>Counties Using Each Risk Assessment Type</t>
  </si>
  <si>
    <t>Caseload by County Class 6</t>
  </si>
  <si>
    <t>CST</t>
  </si>
  <si>
    <t>ARD (1)</t>
  </si>
  <si>
    <t>Prostitution (1)</t>
  </si>
  <si>
    <t>CSST</t>
  </si>
  <si>
    <t>Montour</t>
  </si>
  <si>
    <t>Venango</t>
  </si>
  <si>
    <t>Domestic Violence (1)</t>
  </si>
  <si>
    <t>PAT</t>
  </si>
  <si>
    <t>How Counties Assign General Caseloads</t>
  </si>
  <si>
    <t>EM/HA (1)</t>
  </si>
  <si>
    <t>SRT</t>
  </si>
  <si>
    <t>Female (1)</t>
  </si>
  <si>
    <t>Other Validated Tool</t>
  </si>
  <si>
    <t>Mental Health (1)</t>
  </si>
  <si>
    <t>WRNA</t>
  </si>
  <si>
    <t>Reentry (1)</t>
  </si>
  <si>
    <t>LS/CMI</t>
  </si>
  <si>
    <t>Other</t>
  </si>
  <si>
    <t>Sexual Offense (1)</t>
  </si>
  <si>
    <t>Does Not Use One</t>
  </si>
  <si>
    <t>Substance Abuse (1)</t>
  </si>
  <si>
    <t>MST</t>
  </si>
  <si>
    <t>Counties w/ Staff Dedicated to Intakes</t>
  </si>
  <si>
    <t>Transfer (1)</t>
  </si>
  <si>
    <t>Class 2A (4 Counties w/ Problem Solving Courts)</t>
  </si>
  <si>
    <t>MAT</t>
  </si>
  <si>
    <t>PIT</t>
  </si>
  <si>
    <t>Class 5 Caseload by Risk Level</t>
  </si>
  <si>
    <t>Drug (4)</t>
  </si>
  <si>
    <t>RT</t>
  </si>
  <si>
    <t>Mental Health/Wellness (4)</t>
  </si>
  <si>
    <t>Veterans (4)</t>
  </si>
  <si>
    <t>APPA Caseload Size Standards</t>
  </si>
  <si>
    <t>Class 2 (1 County w/ Admin Caseloads)</t>
  </si>
  <si>
    <t>Class 6 Caseload by Risk Level</t>
  </si>
  <si>
    <t>Class 3 (11 Counties w/ Problem Solving Courts)</t>
  </si>
  <si>
    <t>Caseload by County Class 7</t>
  </si>
  <si>
    <t>Drug (11)</t>
  </si>
  <si>
    <t>Monetary Compliance (1)</t>
  </si>
  <si>
    <t>DUI (4)</t>
  </si>
  <si>
    <t>Pretrial (1)</t>
  </si>
  <si>
    <t>Veterans (9)</t>
  </si>
  <si>
    <t>Family Dependency (1)</t>
  </si>
  <si>
    <t>Caseload by County Class 8</t>
  </si>
  <si>
    <t>Gagnon (1)</t>
  </si>
  <si>
    <t>Class 7 Caseload by Risk Level</t>
  </si>
  <si>
    <t>Class 4 (8 Counties w/ Problem Solving Courts)</t>
  </si>
  <si>
    <t>Drug (6)</t>
  </si>
  <si>
    <t>DUI (2)</t>
  </si>
  <si>
    <t>Class 8 Caseload by Risk Level</t>
  </si>
  <si>
    <t>ARD (3)</t>
  </si>
  <si>
    <t>EM/HA (3)</t>
  </si>
  <si>
    <t>Mental Health (3)</t>
  </si>
  <si>
    <t>Class 2A (4 Counties w/ Admin Caseloads)</t>
  </si>
  <si>
    <t>% of Counties Whose Officers Supervise Juvenile &amp; Adult</t>
  </si>
  <si>
    <t>Reentry (3)</t>
  </si>
  <si>
    <t>Sexual Offense (3)</t>
  </si>
  <si>
    <t>Class 5 (5 Counties w/ Problem Solving Courts)</t>
  </si>
  <si>
    <t>Transfer (4)</t>
  </si>
  <si>
    <t>Drug (5)</t>
  </si>
  <si>
    <t xml:space="preserve">Total Vacanies </t>
  </si>
  <si>
    <t>Drug/DUI Hybrid (1)</t>
  </si>
  <si>
    <t>DUI (3)</t>
  </si>
  <si>
    <t>Number of Individuals on Active Supervision By Risk Level</t>
  </si>
  <si>
    <t>Mental Health/Wellness (2)</t>
  </si>
  <si>
    <t>Class 6 (18 Counties w/ Problem Solving Courts)</t>
  </si>
  <si>
    <t>ARD (8)</t>
  </si>
  <si>
    <t>Firearms (1)</t>
  </si>
  <si>
    <t>Intellectually Disabled (1)</t>
  </si>
  <si>
    <t>Pretrial (7)</t>
  </si>
  <si>
    <t>Reentry (7)</t>
  </si>
  <si>
    <t>Sexual Offense (11)</t>
  </si>
  <si>
    <t>Class 7 (3 Counties w/ Problem Solving Courts)</t>
  </si>
  <si>
    <t>Substance Abuse (3)</t>
  </si>
  <si>
    <t>Drug (3)</t>
  </si>
  <si>
    <t>Treatment Court Alumni (1)</t>
  </si>
  <si>
    <t>Reentry (2)</t>
  </si>
  <si>
    <t>Sexual Offense (7)</t>
  </si>
  <si>
    <t>ARD (6)</t>
  </si>
  <si>
    <t>Mental Health (2)</t>
  </si>
  <si>
    <t>Pretrial (3)</t>
  </si>
  <si>
    <t>Sexual Offense (6)</t>
  </si>
  <si>
    <t>Class 5 (4 Counties w/ Admin Caseloads)</t>
  </si>
  <si>
    <t>Pretrial (2)</t>
  </si>
  <si>
    <t>Class 8</t>
  </si>
  <si>
    <t>Statewide Contact Standards</t>
  </si>
  <si>
    <t>Clas 5</t>
  </si>
  <si>
    <t>GENERAL</t>
  </si>
  <si>
    <t>Total Counties w/ Contact Standards Specifying Freq. of Req. Contacts</t>
  </si>
  <si>
    <t>Contact Standards Low Risk ONLY Caseloads (n = 1)</t>
  </si>
  <si>
    <t>Contact Standards Low Risk ONLY Caseloads (n = 0)</t>
  </si>
  <si>
    <t>Contact Standards Low Risk ONLY Caseloads (n = 2)</t>
  </si>
  <si>
    <t>Contact Standards Low Risk ONLY Caseloads (n = 3)</t>
  </si>
  <si>
    <t>F2F every 2 months</t>
  </si>
  <si>
    <t>F2F every 3 months</t>
  </si>
  <si>
    <t>F2F every 6 months</t>
  </si>
  <si>
    <t>F2F not req</t>
  </si>
  <si>
    <t>Electronic Reporting</t>
  </si>
  <si>
    <t>As Needed</t>
  </si>
  <si>
    <t>Contact Standards Low Risk MIXED Caseloads (n = 0)</t>
  </si>
  <si>
    <t>Contact Standards Low Risk MIXED Caseloads (n = 1)</t>
  </si>
  <si>
    <t>Contact Standards Low Risk MIXED Caseloads (n = 3)</t>
  </si>
  <si>
    <t>F2F every month</t>
  </si>
  <si>
    <t>Contact Standards Moderate Risk Caseloads (n = 1)</t>
  </si>
  <si>
    <t>Contact Standards Moderate Risk Caseloads (n = 4)</t>
  </si>
  <si>
    <t>Contact Standards Moderate Risk Caseloads (n = 6)</t>
  </si>
  <si>
    <t>F2F every week</t>
  </si>
  <si>
    <t>F2F every 2 weeks</t>
  </si>
  <si>
    <t>Contact Standards High Risk Caseloads (n = 1)</t>
  </si>
  <si>
    <t>Contact Standards High Risk Caseloads (n = 2)</t>
  </si>
  <si>
    <t>Contact Standards High Risk Caseloads (n = 8)</t>
  </si>
  <si>
    <t>Contact Standards High Risk Caseloads (n = 6)</t>
  </si>
  <si>
    <t>Multiple F2F every week</t>
  </si>
  <si>
    <t>3 F2F every month</t>
  </si>
  <si>
    <t>Contact Standards for Very High Risk Caseloads (n = 1)</t>
  </si>
  <si>
    <t>Contact Standards for Very High Risk Caseloads (n = 2)</t>
  </si>
  <si>
    <t>Contact Standards for Very High Risk Caseloads (n = 5)</t>
  </si>
  <si>
    <t>TREATMENT COURTS</t>
  </si>
  <si>
    <t>Drug Court</t>
  </si>
  <si>
    <t>How Are Contact Standards Determined for Drug Courts (n = 1)</t>
  </si>
  <si>
    <t>How Are Contact Standards Determined for Drug Courts (n = 4)</t>
  </si>
  <si>
    <t>How Are Contact Standards Determined for Drug Courts (n = 5)</t>
  </si>
  <si>
    <t>How Are Contact Standards Determined for Drug Courts (n = 3)</t>
  </si>
  <si>
    <t>Phase Level</t>
  </si>
  <si>
    <t>Risk Level</t>
  </si>
  <si>
    <t>Phase &amp; Risk Level</t>
  </si>
  <si>
    <t>Contact Standards for Drug Courts (n = 1)</t>
  </si>
  <si>
    <t>Contact Standards for Drug Courts (n = 4)</t>
  </si>
  <si>
    <t>Contact Standards for Drug Courts (n = 5)</t>
  </si>
  <si>
    <t>Contact Standards for Drug Courts (n = 3)</t>
  </si>
  <si>
    <t>Mental Health Court</t>
  </si>
  <si>
    <t>How Are Contact Standards Determined for Mental Health Courts (n = 1)</t>
  </si>
  <si>
    <t>How Are Contact Standards Determined for Mental Health Courts (n = 4)</t>
  </si>
  <si>
    <t>How Are Contact Standards Determined for Mental Health Courts (n = 5)</t>
  </si>
  <si>
    <t>How Are Contact Standards Determined for Mental Health Courts (n = 2)</t>
  </si>
  <si>
    <t>Contact Standards for Mental Health Courts (n = 27)</t>
  </si>
  <si>
    <t>Contact Standards for Mental Health Courts (n = 1)</t>
  </si>
  <si>
    <t>Contact Standards for Mental Health Courts (n = 4)</t>
  </si>
  <si>
    <t>Contact Standards for Mental Health Courts (n = 5)</t>
  </si>
  <si>
    <t>Contact Standards for Mental Health Courts (n = 2)</t>
  </si>
  <si>
    <t>Veterans Court</t>
  </si>
  <si>
    <t>How Are Contact Standards Determined for Veterans Courts (n = 1)</t>
  </si>
  <si>
    <t>How Are Contact Standards Determined for Veterans Courts (n = 4)</t>
  </si>
  <si>
    <t>How Are Contact Standards Determined for Veterans Courts (n = 6)</t>
  </si>
  <si>
    <t>How Are Contact Standards Determined for Veterans Courts (n = 0)</t>
  </si>
  <si>
    <t>Contact Standards for Veterans Courts (n = 1)</t>
  </si>
  <si>
    <t>Contact Standards for Veterans Courts (n = 4)</t>
  </si>
  <si>
    <t>Contact Standards for Veterans Courts (n = 6)</t>
  </si>
  <si>
    <t>Contact Standards for Veterans Courts (n = 0)</t>
  </si>
  <si>
    <t>DUI Court</t>
  </si>
  <si>
    <t>How Are Contact Standards Determined for DUI Courts (n = 1)</t>
  </si>
  <si>
    <t>How Are Contact Standards Determined for DUI Courts (n = 0)</t>
  </si>
  <si>
    <t>How Are Contact Standards Determined for DUI Courts (n = 2)</t>
  </si>
  <si>
    <t>How Are Contact Standards Determined for DUI Courts (n = 3)</t>
  </si>
  <si>
    <t>Contact Standards for DUI Courts (n = 1)</t>
  </si>
  <si>
    <t>Contact Standards for DUI Courts (n = 0)</t>
  </si>
  <si>
    <t>Contact Standards for DUI Courts (n = 2)</t>
  </si>
  <si>
    <t>Contact Standards for DUI Courts (n = 3)</t>
  </si>
  <si>
    <t>Drug/DUI Hybrid Court</t>
  </si>
  <si>
    <t>How Are Contact Standards Determined for Drug/DUI Hybrid Courts (n = 0)</t>
  </si>
  <si>
    <t>Contact Standards for Drug/DUI Hybrid Courts (n = 0)</t>
  </si>
  <si>
    <t>All Treatment Courts</t>
  </si>
  <si>
    <t xml:space="preserve">DISCLAIMER: Each color represents the same contact standard for the same risk level only across all class size charts (i.e. all green sections for MODERATE risk caseloads represent "F2F every month," whereas all green sections for HIGH risk caseloads represent "F2F every 2 weeks"). </t>
  </si>
  <si>
    <t>General</t>
  </si>
  <si>
    <t>Treatment Court</t>
  </si>
  <si>
    <t>Officer Other Duties</t>
  </si>
  <si>
    <t># of Counties 2024</t>
  </si>
  <si>
    <t>% of Counties</t>
  </si>
  <si>
    <t># of Counties 2023</t>
  </si>
  <si>
    <t>Class 1 Officer Other Duties</t>
  </si>
  <si>
    <t>Class 2 Officer Other Duties</t>
  </si>
  <si>
    <t>Class 2A Officer Other Duties</t>
  </si>
  <si>
    <t>Class 3 Officer Other Duties</t>
  </si>
  <si>
    <t>Class 4 Officer Other Duties</t>
  </si>
  <si>
    <t>Class 5 Officer Other Duties</t>
  </si>
  <si>
    <t>Class 6 Officer Other Duties</t>
  </si>
  <si>
    <t>Class 7 Officer Other Duties</t>
  </si>
  <si>
    <t>Class 8 Officer Other Duties</t>
  </si>
  <si>
    <t>Court Hearings</t>
  </si>
  <si>
    <t>Drug Testing</t>
  </si>
  <si>
    <t>Courtroom Security</t>
  </si>
  <si>
    <t>CRNs</t>
  </si>
  <si>
    <t>Departmental Instructors</t>
  </si>
  <si>
    <t>Parole Investigations</t>
  </si>
  <si>
    <t>ICOTS</t>
  </si>
  <si>
    <t>Transports/Extradition</t>
  </si>
  <si>
    <t>Electronic Monitoring</t>
  </si>
  <si>
    <t>Group/Class Facilitators</t>
  </si>
  <si>
    <t>PSI Reports</t>
  </si>
  <si>
    <t>JPO Transports</t>
  </si>
  <si>
    <t xml:space="preserve">Office Maintenance </t>
  </si>
  <si>
    <t>Sentencing Guidelines</t>
  </si>
  <si>
    <t>Hours Worked Per Week</t>
  </si>
  <si>
    <t>Hours Dedicated to Supervision Per Week</t>
  </si>
  <si>
    <t xml:space="preserve">When Are PSIs Ordered </t>
  </si>
  <si>
    <t>All or Majority of Cases</t>
  </si>
  <si>
    <t>As Requested by Prosecution/Defense</t>
  </si>
  <si>
    <t>Confirm PRS/Guidelines</t>
  </si>
  <si>
    <t>Liklihood of State Sentence</t>
  </si>
  <si>
    <t>If Pa. Sent. Comm. RAI Indicates</t>
  </si>
  <si>
    <t>Aid to Determine Crim. Needs</t>
  </si>
  <si>
    <t>Judicial Request/Court Order</t>
  </si>
  <si>
    <t xml:space="preserve">PSIs Ordered </t>
  </si>
  <si>
    <t>Staff Dedicated to Writing PSIs</t>
  </si>
  <si>
    <t># Counties w/ POs Dedicated</t>
  </si>
  <si>
    <t>% of Counties w/ POs Dedicated</t>
  </si>
  <si>
    <t>Total # POs Dedicated</t>
  </si>
  <si>
    <t>Average # POs Dedicated</t>
  </si>
  <si>
    <t># Counties Reporting Yes</t>
  </si>
  <si>
    <t>% Counties Reporting Yes</t>
  </si>
  <si>
    <t>Does Geography Impact Workload?</t>
  </si>
  <si>
    <t xml:space="preserve">Are there other people not captured in this survey that your department is responsible for monitoring/supervising? </t>
  </si>
  <si>
    <t>Are there other duties or factors that impact the workload of your caseload carrying staff that have not been captured in this survey?</t>
  </si>
  <si>
    <t xml:space="preserve"> Are there additional factors that have impacted caseloads in your county that have not been captured in this survey?</t>
  </si>
  <si>
    <t>Do you currently collect and track recidivism data (technical violations and new arrest) and would you be able to report rates in future surveys?</t>
  </si>
  <si>
    <t>Total # of Other Duties Reported by Class Size</t>
  </si>
  <si>
    <t>Average Caseload/Officer</t>
  </si>
  <si>
    <t>Low Risk Contact Standards (LOW RISK ONLY CASELOADS)</t>
  </si>
  <si>
    <t>Low Risk Contact Standards (Mixed Caseloads)</t>
  </si>
  <si>
    <t>Moderate Risk Contact Standards</t>
  </si>
  <si>
    <t>High Risk Contact Standards</t>
  </si>
  <si>
    <t>Very High Risk Contact Standards</t>
  </si>
  <si>
    <t>Sq. Miles</t>
  </si>
  <si>
    <t>Pop. Density</t>
  </si>
  <si>
    <t>% of County Under Supervision</t>
  </si>
  <si>
    <t>Population 2025</t>
  </si>
  <si>
    <t>Are you currently collecting any data related to Act 2023-44 outcomes?</t>
  </si>
  <si>
    <t>yes, Risk/Needs based caseloads; early termination</t>
  </si>
  <si>
    <t xml:space="preserve">yes, We have adopted a graduated response protocol which has reduced recommitments to jail for technical violations which resulted in extension of periods of supervision.  In addition, we continued the use of early termination process that was in place prior to implementation of Act 44. </t>
  </si>
  <si>
    <t>yes, More D/A Referrals</t>
  </si>
  <si>
    <t>yes, Booking Center, Drug Testing lab, DUI Program, DOP Program, and Electronic Home Monitoring Unit</t>
  </si>
  <si>
    <t xml:space="preserve">yes, Targeted assessments and contact frequency determined on the combination. </t>
  </si>
  <si>
    <t>yes, We created a Sex Offender Unit and a DUI Unit in order to specialize the supervision of these cases.  We also designated two officers to complete the majority of the ORAS/CST assessments.</t>
  </si>
  <si>
    <t>yes, placing all ards on protrack</t>
  </si>
  <si>
    <t xml:space="preserve">yes, Specialize Assessment - IDA to properly identify risk level of DUI client. </t>
  </si>
  <si>
    <t>yes, Early Termination</t>
  </si>
  <si>
    <t xml:space="preserve">yes, The development of our Intake unit has been instrumental in assigning individuals to the proper caseload.  Caseload numbers have been driven down, allowing the supervising officers to appropriate see their individuals and complete the tasks they are required to do.  </t>
  </si>
  <si>
    <t>yes, We continue to use ORAS, MI, Case Planning and some staff are trained in EPICS. We also received more officers to reduce caseloads and implement QA/QC for the department.</t>
  </si>
  <si>
    <t xml:space="preserve">yes, ORAS Risk Assessment. Being able to Identify low risk individuals that can be placed on a very nominal reporting status. </t>
  </si>
  <si>
    <t xml:space="preserve">Have you implemented any significant changes that have positively or negatively impacted caseloads in your county? </t>
  </si>
  <si>
    <r>
      <t xml:space="preserve">4. Do you have staff dedicated to supervising ONLY people on an </t>
    </r>
    <r>
      <rPr>
        <b/>
        <i/>
        <sz val="14"/>
        <color rgb="FF333333"/>
        <rFont val="Arial"/>
        <family val="2"/>
      </rPr>
      <t>administrative caseload</t>
    </r>
    <r>
      <rPr>
        <sz val="12"/>
        <color rgb="FF333333"/>
        <rFont val="Arial"/>
        <family val="2"/>
      </rPr>
      <t>? (People are generally not required to have face-to-face contacts unless there is a need)</t>
    </r>
  </si>
  <si>
    <r>
      <t xml:space="preserve">5. Do you have staff dedicated to supervising ONLY people that have scored as a </t>
    </r>
    <r>
      <rPr>
        <b/>
        <i/>
        <sz val="14"/>
        <color rgb="FF333333"/>
        <rFont val="Arial"/>
        <family val="2"/>
      </rPr>
      <t xml:space="preserve">low risk </t>
    </r>
    <r>
      <rPr>
        <sz val="12"/>
        <color rgb="FF333333"/>
        <rFont val="Arial"/>
        <family val="2"/>
      </rPr>
      <t xml:space="preserve">as determined by a risk and needs assessment? (The staff person does not supervise people that have scored as moderate/medium, high, very high risk to be rearrested, or people that have been placed on an administrative caseload. This also does not include specialized caseloads or problem-solving courts.) </t>
    </r>
  </si>
  <si>
    <r>
      <t xml:space="preserve">6. Do you have staff dedicated to supervising ONLY people that are </t>
    </r>
    <r>
      <rPr>
        <b/>
        <i/>
        <sz val="14"/>
        <color rgb="FF333333"/>
        <rFont val="Arial"/>
        <family val="2"/>
      </rPr>
      <t>moderate or medium risk</t>
    </r>
    <r>
      <rPr>
        <sz val="12"/>
        <color rgb="FF333333"/>
        <rFont val="Arial"/>
        <family val="2"/>
      </rPr>
      <t xml:space="preserve"> as determined by a risk and needs assessment? (The staff person does not supervise people that have scored as low, high, or very high risk to be rearrested, or people that have been placed on an administrative caseload. This also does not include specialized caseloads or problem-solving courts.)</t>
    </r>
  </si>
  <si>
    <r>
      <t xml:space="preserve">7. Do you have staff dedicated to supervising ONLY people that are </t>
    </r>
    <r>
      <rPr>
        <b/>
        <i/>
        <sz val="14"/>
        <color rgb="FF333333"/>
        <rFont val="Arial"/>
        <family val="2"/>
      </rPr>
      <t xml:space="preserve">high-risk </t>
    </r>
    <r>
      <rPr>
        <sz val="12"/>
        <color rgb="FF333333"/>
        <rFont val="Arial"/>
        <family val="2"/>
      </rPr>
      <t>as determined by a risk and needs assessment? (The staff person does not supervise people that have scored as low, or moderate/medium risk to be rearrested, or people that have been placed on an administrative caseload. This also does not include specialized caseloads or problem-solving courts.)</t>
    </r>
  </si>
  <si>
    <r>
      <t xml:space="preserve">8. Do you have staff dedicated to supervising ONLY people that are </t>
    </r>
    <r>
      <rPr>
        <b/>
        <i/>
        <sz val="14"/>
        <color rgb="FF333333"/>
        <rFont val="Arial"/>
        <family val="2"/>
      </rPr>
      <t xml:space="preserve">very high-risk </t>
    </r>
    <r>
      <rPr>
        <sz val="12"/>
        <color rgb="FF333333"/>
        <rFont val="Arial"/>
        <family val="2"/>
      </rPr>
      <t>as determined by a risk and needs assessment? (The staff person does not supervise people that have scored as low, moderate/medium, or high risk to be rearrested, or people that have been placed on an administrative caseload. This also does not include specialized caseloads or problem-solving courts.)</t>
    </r>
  </si>
  <si>
    <r>
      <t xml:space="preserve">10. Do you have </t>
    </r>
    <r>
      <rPr>
        <b/>
        <i/>
        <sz val="14"/>
        <color rgb="FF333333"/>
        <rFont val="Arial"/>
        <family val="2"/>
      </rPr>
      <t>MIXED</t>
    </r>
    <r>
      <rPr>
        <sz val="12"/>
        <color rgb="FF333333"/>
        <rFont val="Arial"/>
        <family val="2"/>
      </rPr>
      <t xml:space="preserve"> caseloads with staff dedicated to supervising people that are low, moderate, high, and very high as determined by a risk and needs assessment? (The staff person does not supervise people that have been placed on an administrative caseload. This also does not include specialized caseloads or problem-solving courts.)</t>
    </r>
  </si>
  <si>
    <r>
      <t xml:space="preserve">9. Do you have MIXED caseloads with staff dedicated to supervising a caseload of ONLY people that are </t>
    </r>
    <r>
      <rPr>
        <b/>
        <i/>
        <sz val="14"/>
        <color rgb="FF333333"/>
        <rFont val="Arial"/>
        <family val="2"/>
      </rPr>
      <t>moderate/medium AND high OR very high-risk</t>
    </r>
    <r>
      <rPr>
        <sz val="12"/>
        <color rgb="FF333333"/>
        <rFont val="Arial"/>
        <family val="2"/>
      </rPr>
      <t xml:space="preserve"> as determined by a risk and needs assessment? (The staff person does not supervise people that have scored as low or people that have been placed on an administrative caseload. This also does not include specialized caseloads or problem-solving courts.)</t>
    </r>
  </si>
  <si>
    <t>PST</t>
  </si>
  <si>
    <t>Number of Counties with Problem Solving Courts by Type (53)</t>
  </si>
  <si>
    <t>Sex Offenses</t>
  </si>
  <si>
    <t>Number of Counties with Specialty Caseload by Type (50)</t>
  </si>
  <si>
    <t># of Counties 2025</t>
  </si>
  <si>
    <t>% of Counties 2025</t>
  </si>
  <si>
    <t>Judicial Request</t>
  </si>
  <si>
    <t>None</t>
  </si>
  <si>
    <r>
      <t xml:space="preserve">5C. What is the required minimum number of face-to-face contacts (office and/or field) on the </t>
    </r>
    <r>
      <rPr>
        <b/>
        <sz val="18"/>
        <color rgb="FF333333"/>
        <rFont val="Arial"/>
        <family val="2"/>
      </rPr>
      <t xml:space="preserve">low-risk </t>
    </r>
    <r>
      <rPr>
        <sz val="12"/>
        <color rgb="FF333333"/>
        <rFont val="Arial"/>
        <family val="2"/>
      </rPr>
      <t>caseload? This includes virtual contact in accordance with current standards. This does not include collateral contacts. [Select one]</t>
    </r>
  </si>
  <si>
    <t>two face to face contacts per month</t>
  </si>
  <si>
    <r>
      <t xml:space="preserve">6C. What is the required minimum number of face-to-face contacts (office and/or field) on the </t>
    </r>
    <r>
      <rPr>
        <b/>
        <sz val="18"/>
        <color rgb="FF333333"/>
        <rFont val="Arial"/>
        <family val="2"/>
      </rPr>
      <t xml:space="preserve">moderate or medium risk </t>
    </r>
    <r>
      <rPr>
        <sz val="12"/>
        <color rgb="FF333333"/>
        <rFont val="Arial"/>
        <family val="2"/>
      </rPr>
      <t>caseload? This includes virtual contact in accordance with current standards. This does not include collateral contacts. [Select one]</t>
    </r>
  </si>
  <si>
    <t>four face to face contacts per month</t>
  </si>
  <si>
    <r>
      <t>7C. What is the required minimum number of face-to-face contacts (office and/or field) on the</t>
    </r>
    <r>
      <rPr>
        <b/>
        <sz val="18"/>
        <color rgb="FF333333"/>
        <rFont val="Arial"/>
        <family val="2"/>
      </rPr>
      <t xml:space="preserve"> high-risk</t>
    </r>
    <r>
      <rPr>
        <sz val="12"/>
        <color rgb="FF333333"/>
        <rFont val="Arial"/>
        <family val="2"/>
      </rPr>
      <t xml:space="preserve"> caseload? This includes virtual contact in accordance with current standards. This does not include collateral contacts. [Select one]</t>
    </r>
  </si>
  <si>
    <r>
      <t xml:space="preserve">8C. What is the required minimum number of face-to-face contacts (office and/or field) on the </t>
    </r>
    <r>
      <rPr>
        <b/>
        <sz val="18"/>
        <color rgb="FF333333"/>
        <rFont val="Arial"/>
        <family val="2"/>
      </rPr>
      <t xml:space="preserve">very high-risk </t>
    </r>
    <r>
      <rPr>
        <sz val="12"/>
        <color rgb="FF333333"/>
        <rFont val="Arial"/>
        <family val="2"/>
      </rPr>
      <t>caseload? This includes virtual contact in accordance with current standards. This does not include collateral contacts. [Select one]</t>
    </r>
  </si>
  <si>
    <r>
      <t xml:space="preserve">9C. What is the required minimum number of face-to-face contacts (office and/or field) for people who are </t>
    </r>
    <r>
      <rPr>
        <b/>
        <sz val="18"/>
        <color rgb="FF333333"/>
        <rFont val="Arial"/>
        <family val="2"/>
      </rPr>
      <t xml:space="preserve">moderate risk </t>
    </r>
    <r>
      <rPr>
        <sz val="12"/>
        <color rgb="FF333333"/>
        <rFont val="Arial"/>
        <family val="2"/>
      </rPr>
      <t>on the moderate and high risk mixed caseload? This includes virtual contact in accordance with current standards. This does not include collateral contacts. [Select one]</t>
    </r>
  </si>
  <si>
    <t>two face-to-face contacts per month</t>
  </si>
  <si>
    <t>three face-to-face contacts per month</t>
  </si>
  <si>
    <t>four face-to-face contacts per month</t>
  </si>
  <si>
    <t>as needed or required</t>
  </si>
  <si>
    <r>
      <t xml:space="preserve">9D. What is the required minimum number of face-to-face contacts (office and/or field) for people who are </t>
    </r>
    <r>
      <rPr>
        <b/>
        <sz val="18"/>
        <color rgb="FF333333"/>
        <rFont val="Arial"/>
        <family val="2"/>
      </rPr>
      <t xml:space="preserve">high risk </t>
    </r>
    <r>
      <rPr>
        <sz val="12"/>
        <color rgb="FF333333"/>
        <rFont val="Arial"/>
        <family val="2"/>
      </rPr>
      <t>on the moderate and high risk mixed caseload? This includes virtual contact in accordance with current standards. This does not include collateral contacts. [Select one]</t>
    </r>
  </si>
  <si>
    <r>
      <t xml:space="preserve">9E. What is the required minimum number of face-to-face contacts (office and/or field) for people who are </t>
    </r>
    <r>
      <rPr>
        <b/>
        <sz val="18"/>
        <color rgb="FF333333"/>
        <rFont val="Arial"/>
        <family val="2"/>
      </rPr>
      <t xml:space="preserve">very-high risk </t>
    </r>
    <r>
      <rPr>
        <sz val="12"/>
        <color rgb="FF333333"/>
        <rFont val="Arial"/>
        <family val="2"/>
      </rPr>
      <t>on the moderate and high risk mixed caseload? This includes virtual contact in accordance with current standards. This does not include collateral contacts. [Select one]</t>
    </r>
  </si>
  <si>
    <r>
      <t>10C. What is the required minimum number of face-to-face contacts (office and/or field) for people who are</t>
    </r>
    <r>
      <rPr>
        <b/>
        <sz val="18"/>
        <color rgb="FF333333"/>
        <rFont val="Arial"/>
        <family val="2"/>
      </rPr>
      <t xml:space="preserve"> low risk </t>
    </r>
    <r>
      <rPr>
        <sz val="12"/>
        <color rgb="FF333333"/>
        <rFont val="Arial"/>
        <family val="2"/>
      </rPr>
      <t xml:space="preserve"> on the low, moderate, high mixed caseload? This includes virtual contact in accordance with current standards. This does not include collateral contacts. [Select one] </t>
    </r>
  </si>
  <si>
    <r>
      <t xml:space="preserve">10D. What is the required minimum number of face-to-face contacts (office and/or field) for people who are </t>
    </r>
    <r>
      <rPr>
        <b/>
        <sz val="18"/>
        <color rgb="FF333333"/>
        <rFont val="Arial"/>
        <family val="2"/>
      </rPr>
      <t xml:space="preserve">moderate risk </t>
    </r>
    <r>
      <rPr>
        <sz val="12"/>
        <color rgb="FF333333"/>
        <rFont val="Arial"/>
        <family val="2"/>
      </rPr>
      <t>on the low, moderate, high risk mixed caseload? This includes virtual contact in accordance with current standards. This does not include collateral contacts. [Select one]</t>
    </r>
  </si>
  <si>
    <r>
      <t xml:space="preserve">10E. What is the required minimum number of face-to-face contacts (office and/or field) for people who are </t>
    </r>
    <r>
      <rPr>
        <b/>
        <sz val="18"/>
        <color rgb="FF333333"/>
        <rFont val="Arial"/>
        <family val="2"/>
      </rPr>
      <t xml:space="preserve">high-risk </t>
    </r>
    <r>
      <rPr>
        <sz val="12"/>
        <color rgb="FF333333"/>
        <rFont val="Arial"/>
        <family val="2"/>
      </rPr>
      <t>on the low, moderate, high risk mixed caseload? This includes virtual contact in accordance with current standards. This does not include collateral contacts. [Select one]</t>
    </r>
  </si>
  <si>
    <r>
      <t xml:space="preserve">10F. What is the required minimum number of face-to-face (office and/or field) contacts for people who are </t>
    </r>
    <r>
      <rPr>
        <b/>
        <sz val="18"/>
        <color rgb="FF333333"/>
        <rFont val="Arial"/>
        <family val="2"/>
      </rPr>
      <t>very-high risk</t>
    </r>
    <r>
      <rPr>
        <sz val="12"/>
        <color rgb="FF333333"/>
        <rFont val="Arial"/>
        <family val="2"/>
      </rPr>
      <t xml:space="preserve"> on the low, moderate, high risk mixed caseload? This includes virtual contact in accordance with current standards. This does not include collateral contacts. [Select one]</t>
    </r>
  </si>
  <si>
    <t>one face-to-face every 4 months</t>
  </si>
  <si>
    <t>County reports contact standards</t>
  </si>
  <si>
    <t>F2F every 4 months</t>
  </si>
  <si>
    <t>Contact Standards Low Risk MIXED Caseloads (n = 29)</t>
  </si>
  <si>
    <t>Contact Standards Moderate Risk Caseloads (n = 51)</t>
  </si>
  <si>
    <t>Contact Standards High Risk Caseloads (n = 54)</t>
  </si>
  <si>
    <t>Contact Standards for Very High Risk Caseloads (n = 50)</t>
  </si>
  <si>
    <r>
      <t xml:space="preserve">12. Do you have a </t>
    </r>
    <r>
      <rPr>
        <b/>
        <sz val="18"/>
        <color rgb="FF333333"/>
        <rFont val="Arial"/>
        <family val="2"/>
      </rPr>
      <t>Drug</t>
    </r>
    <r>
      <rPr>
        <sz val="12"/>
        <color rgb="FF333333"/>
        <rFont val="Arial"/>
        <family val="2"/>
      </rPr>
      <t xml:space="preserve"> Court?</t>
    </r>
  </si>
  <si>
    <r>
      <t xml:space="preserve">13. Do you have a </t>
    </r>
    <r>
      <rPr>
        <b/>
        <sz val="18"/>
        <color rgb="FF333333"/>
        <rFont val="Arial"/>
        <family val="2"/>
      </rPr>
      <t xml:space="preserve">Mental Health </t>
    </r>
    <r>
      <rPr>
        <sz val="12"/>
        <color rgb="FF333333"/>
        <rFont val="Arial"/>
        <family val="2"/>
      </rPr>
      <t>Court?</t>
    </r>
  </si>
  <si>
    <r>
      <t xml:space="preserve">14. Do you have a </t>
    </r>
    <r>
      <rPr>
        <b/>
        <sz val="18"/>
        <color rgb="FF333333"/>
        <rFont val="Arial"/>
        <family val="2"/>
      </rPr>
      <t>Veteran's</t>
    </r>
    <r>
      <rPr>
        <sz val="12"/>
        <color rgb="FF333333"/>
        <rFont val="Arial"/>
        <family val="2"/>
      </rPr>
      <t xml:space="preserve"> Court?</t>
    </r>
  </si>
  <si>
    <r>
      <t xml:space="preserve">16. Do you have a </t>
    </r>
    <r>
      <rPr>
        <b/>
        <sz val="18"/>
        <color rgb="FF333333"/>
        <rFont val="Arial"/>
        <family val="2"/>
      </rPr>
      <t xml:space="preserve">Drug/DUI </t>
    </r>
    <r>
      <rPr>
        <sz val="12"/>
        <color rgb="FF333333"/>
        <rFont val="Arial"/>
        <family val="2"/>
      </rPr>
      <t>Court Hybrid?</t>
    </r>
  </si>
  <si>
    <r>
      <t xml:space="preserve">17. Do you have a problem solving court for people who have engaged in </t>
    </r>
    <r>
      <rPr>
        <b/>
        <sz val="18"/>
        <color rgb="FF333333"/>
        <rFont val="Arial"/>
        <family val="2"/>
      </rPr>
      <t>prostitution</t>
    </r>
    <r>
      <rPr>
        <sz val="12"/>
        <color rgb="FF333333"/>
        <rFont val="Arial"/>
        <family val="2"/>
      </rPr>
      <t>?</t>
    </r>
  </si>
  <si>
    <r>
      <t xml:space="preserve">15. Do you have a </t>
    </r>
    <r>
      <rPr>
        <b/>
        <sz val="18"/>
        <color rgb="FF333333"/>
        <rFont val="Arial"/>
        <family val="2"/>
      </rPr>
      <t>DUI</t>
    </r>
    <r>
      <rPr>
        <sz val="12"/>
        <color rgb="FF333333"/>
        <rFont val="Arial"/>
        <family val="2"/>
      </rPr>
      <t xml:space="preserve"> Court? (Answer "No" if you have have a DUI/Drug Court Hybrid which is captured in question 16)</t>
    </r>
  </si>
  <si>
    <t>How Are Contact Standards Determined for Drug Courts (n = 44)</t>
  </si>
  <si>
    <t>How Are Contact Standards Determined for Mental Health Courts (n = 27)</t>
  </si>
  <si>
    <t>How Are Contact Standards Determined for Veterans Courts (n = 32)</t>
  </si>
  <si>
    <t>How Are Contact Standards Determined for DUI Courts (n = 18)</t>
  </si>
  <si>
    <t>How Are Contact Standards Determined for Drug/DUI Hybrid Courts (n = 9)</t>
  </si>
  <si>
    <t>Restrictive Probation</t>
  </si>
  <si>
    <t>Contact Standards for Veterans Courts (n = 32)</t>
  </si>
  <si>
    <t>Contact Standards for DUI Courts (n = 18)</t>
  </si>
  <si>
    <t>Contact Standards for Drug/DUI Hybrid Courts (n = 9)</t>
  </si>
  <si>
    <r>
      <t xml:space="preserve">32. Do you have staff assigned to supervise a caseload of people that have been </t>
    </r>
    <r>
      <rPr>
        <b/>
        <sz val="16"/>
        <color rgb="FF333333"/>
        <rFont val="Arial"/>
        <family val="2"/>
      </rPr>
      <t>transferred</t>
    </r>
    <r>
      <rPr>
        <sz val="12"/>
        <color rgb="FF333333"/>
        <rFont val="Arial"/>
        <family val="2"/>
      </rPr>
      <t xml:space="preserve"> to another county or state? (This would include both active and not active people as defined by PCCD)</t>
    </r>
  </si>
  <si>
    <r>
      <t xml:space="preserve">31. Do you have staff dedicated to supervising people that are placed on </t>
    </r>
    <r>
      <rPr>
        <b/>
        <sz val="16"/>
        <color rgb="FF333333"/>
        <rFont val="Arial"/>
        <family val="2"/>
      </rPr>
      <t>ARD</t>
    </r>
    <r>
      <rPr>
        <sz val="12"/>
        <color rgb="FF333333"/>
        <rFont val="Arial"/>
        <family val="2"/>
      </rPr>
      <t>?</t>
    </r>
  </si>
  <si>
    <r>
      <t xml:space="preserve">30. Do you have staff dedicated to supervising a caseload of people on </t>
    </r>
    <r>
      <rPr>
        <b/>
        <sz val="16"/>
        <color rgb="FF333333"/>
        <rFont val="Arial"/>
        <family val="2"/>
      </rPr>
      <t>electronic monitoring or house arrest</t>
    </r>
    <r>
      <rPr>
        <sz val="12"/>
        <color rgb="FF333333"/>
        <rFont val="Arial"/>
        <family val="2"/>
      </rPr>
      <t>?</t>
    </r>
  </si>
  <si>
    <r>
      <t xml:space="preserve">29. Do you have staff dedicated to supervising a caseload of people who have been diagnosed with </t>
    </r>
    <r>
      <rPr>
        <b/>
        <sz val="16"/>
        <color rgb="FF333333"/>
        <rFont val="Arial"/>
        <family val="2"/>
      </rPr>
      <t>substance use disorder</t>
    </r>
    <r>
      <rPr>
        <sz val="12"/>
        <color rgb="FF333333"/>
        <rFont val="Arial"/>
        <family val="2"/>
      </rPr>
      <t>?</t>
    </r>
  </si>
  <si>
    <r>
      <t xml:space="preserve">28. Do you have staff dedicated to supervising people who have been convicted of a </t>
    </r>
    <r>
      <rPr>
        <b/>
        <sz val="16"/>
        <color rgb="FF333333"/>
        <rFont val="Arial"/>
        <family val="2"/>
      </rPr>
      <t>firearms</t>
    </r>
    <r>
      <rPr>
        <sz val="12"/>
        <color rgb="FF333333"/>
        <rFont val="Arial"/>
        <family val="2"/>
      </rPr>
      <t xml:space="preserve"> related charge?</t>
    </r>
  </si>
  <si>
    <r>
      <t xml:space="preserve">27. Do you have staff dedicated to supervising a caseload of people that have a history of </t>
    </r>
    <r>
      <rPr>
        <b/>
        <sz val="16"/>
        <color rgb="FF333333"/>
        <rFont val="Arial"/>
        <family val="2"/>
      </rPr>
      <t>gang</t>
    </r>
    <r>
      <rPr>
        <sz val="12"/>
        <color rgb="FF333333"/>
        <rFont val="Arial"/>
        <family val="2"/>
      </rPr>
      <t xml:space="preserve"> activity?</t>
    </r>
  </si>
  <si>
    <r>
      <t xml:space="preserve">26. Do you have staff dedicated to supervising people who are </t>
    </r>
    <r>
      <rPr>
        <b/>
        <sz val="16"/>
        <color rgb="FF333333"/>
        <rFont val="Arial"/>
        <family val="2"/>
      </rPr>
      <t>female</t>
    </r>
    <r>
      <rPr>
        <sz val="12"/>
        <color rgb="FF333333"/>
        <rFont val="Arial"/>
        <family val="2"/>
      </rPr>
      <t>?</t>
    </r>
  </si>
  <si>
    <r>
      <t xml:space="preserve">25. Do you have staff dedicated to supervising people who have a </t>
    </r>
    <r>
      <rPr>
        <b/>
        <sz val="16"/>
        <color rgb="FF333333"/>
        <rFont val="Arial"/>
        <family val="2"/>
      </rPr>
      <t xml:space="preserve">mental health </t>
    </r>
    <r>
      <rPr>
        <sz val="12"/>
        <color rgb="FF333333"/>
        <rFont val="Arial"/>
        <family val="2"/>
      </rPr>
      <t>diagnosis?</t>
    </r>
  </si>
  <si>
    <r>
      <t xml:space="preserve">24. Do you have staff dedicated to supervising people who have been convicted of </t>
    </r>
    <r>
      <rPr>
        <b/>
        <sz val="16"/>
        <color rgb="FF333333"/>
        <rFont val="Arial"/>
        <family val="2"/>
      </rPr>
      <t>DUI</t>
    </r>
    <r>
      <rPr>
        <sz val="12"/>
        <color rgb="FF333333"/>
        <rFont val="Arial"/>
        <family val="2"/>
      </rPr>
      <t>?</t>
    </r>
  </si>
  <si>
    <r>
      <t xml:space="preserve">23. Do you have staff dedicated to supervising people who have been convicted of </t>
    </r>
    <r>
      <rPr>
        <b/>
        <sz val="16"/>
        <color rgb="FF333333"/>
        <rFont val="Arial"/>
        <family val="2"/>
      </rPr>
      <t>domestic violence</t>
    </r>
    <r>
      <rPr>
        <sz val="12"/>
        <color rgb="FF333333"/>
        <rFont val="Arial"/>
        <family val="2"/>
      </rPr>
      <t xml:space="preserve"> (intimate partner violence) related offenses?</t>
    </r>
  </si>
  <si>
    <r>
      <t xml:space="preserve">21. Do you have staff dedicated to a caseload for people that are </t>
    </r>
    <r>
      <rPr>
        <b/>
        <sz val="16"/>
        <color rgb="FF333333"/>
        <rFont val="Arial"/>
        <family val="2"/>
      </rPr>
      <t>pending parole/reentry</t>
    </r>
    <r>
      <rPr>
        <sz val="12"/>
        <color rgb="FF333333"/>
        <rFont val="Arial"/>
        <family val="2"/>
      </rPr>
      <t>?</t>
    </r>
  </si>
  <si>
    <r>
      <t xml:space="preserve">Do you have staff dedicated to supervising a caseload of people ordered to </t>
    </r>
    <r>
      <rPr>
        <b/>
        <sz val="16"/>
        <color rgb="FF333333"/>
        <rFont val="Arial"/>
        <family val="2"/>
      </rPr>
      <t>Intensive Supervision or PRS</t>
    </r>
    <r>
      <rPr>
        <sz val="12"/>
        <color rgb="FF333333"/>
        <rFont val="Arial"/>
        <family val="2"/>
      </rPr>
      <t>?</t>
    </r>
  </si>
  <si>
    <r>
      <t xml:space="preserve">Do you have staff dedicated to supervising a caseload of people </t>
    </r>
    <r>
      <rPr>
        <b/>
        <sz val="16"/>
        <color rgb="FF333333"/>
        <rFont val="Arial"/>
        <family val="2"/>
      </rPr>
      <t>Spanish Speaking</t>
    </r>
    <r>
      <rPr>
        <sz val="12"/>
        <color rgb="FF333333"/>
        <rFont val="Arial"/>
        <family val="2"/>
      </rPr>
      <t>?</t>
    </r>
  </si>
  <si>
    <r>
      <t>22A. How many staff members are assigned to supervise the caseload for people convicted of a</t>
    </r>
    <r>
      <rPr>
        <b/>
        <sz val="16"/>
        <color rgb="FF333333"/>
        <rFont val="Arial"/>
        <family val="2"/>
      </rPr>
      <t xml:space="preserve"> </t>
    </r>
    <r>
      <rPr>
        <sz val="12"/>
        <color rgb="FF333333"/>
        <rFont val="Arial"/>
        <family val="2"/>
      </rPr>
      <t>sexual offense?</t>
    </r>
  </si>
  <si>
    <r>
      <t xml:space="preserve">22. Do you have staff dedicated to supervising people who have been convicted of a </t>
    </r>
    <r>
      <rPr>
        <b/>
        <sz val="16"/>
        <color rgb="FF333333"/>
        <rFont val="Arial"/>
        <family val="2"/>
      </rPr>
      <t>sexual offense</t>
    </r>
    <r>
      <rPr>
        <sz val="12"/>
        <color rgb="FF333333"/>
        <rFont val="Arial"/>
        <family val="2"/>
      </rPr>
      <t>?</t>
    </r>
  </si>
  <si>
    <r>
      <t>20. Do you have staff dedicated to supervising a caseload of people that are under</t>
    </r>
    <r>
      <rPr>
        <b/>
        <sz val="16"/>
        <color rgb="FF333333"/>
        <rFont val="Arial"/>
        <family val="2"/>
      </rPr>
      <t xml:space="preserve"> pretrial supervision</t>
    </r>
    <r>
      <rPr>
        <sz val="12"/>
        <color rgb="FF333333"/>
        <rFont val="Arial"/>
        <family val="2"/>
      </rPr>
      <t>?</t>
    </r>
  </si>
  <si>
    <r>
      <t xml:space="preserve">Do you have staff dedicated to supervising a caseload of people ordered to </t>
    </r>
    <r>
      <rPr>
        <b/>
        <sz val="16"/>
        <color rgb="FF333333"/>
        <rFont val="Arial"/>
        <family val="2"/>
      </rPr>
      <t>Phase 5 Treatment Court</t>
    </r>
    <r>
      <rPr>
        <sz val="12"/>
        <color rgb="FF333333"/>
        <rFont val="Arial"/>
        <family val="2"/>
      </rPr>
      <t>?</t>
    </r>
  </si>
  <si>
    <r>
      <t xml:space="preserve">Do you have staff dedicated to supervising a caseload of people ordered to </t>
    </r>
    <r>
      <rPr>
        <b/>
        <sz val="16"/>
        <color rgb="FF333333"/>
        <rFont val="Arial"/>
        <family val="2"/>
      </rPr>
      <t>City Public Housing</t>
    </r>
    <r>
      <rPr>
        <sz val="12"/>
        <color rgb="FF333333"/>
        <rFont val="Arial"/>
        <family val="2"/>
      </rPr>
      <t>?</t>
    </r>
  </si>
  <si>
    <r>
      <t xml:space="preserve">Do you have staff dedicated to supervising a caseload of people ordered to </t>
    </r>
    <r>
      <rPr>
        <b/>
        <sz val="16"/>
        <color rgb="FF333333"/>
        <rFont val="Arial"/>
        <family val="2"/>
      </rPr>
      <t>IDP/Autism</t>
    </r>
    <r>
      <rPr>
        <sz val="12"/>
        <color rgb="FF333333"/>
        <rFont val="Arial"/>
        <family val="2"/>
      </rPr>
      <t>?</t>
    </r>
  </si>
  <si>
    <t>IS/PRS</t>
  </si>
  <si>
    <t>City Public Housing</t>
  </si>
  <si>
    <r>
      <t xml:space="preserve">18. Do you have a </t>
    </r>
    <r>
      <rPr>
        <b/>
        <sz val="16"/>
        <color rgb="FF333333"/>
        <rFont val="Arial"/>
        <family val="2"/>
      </rPr>
      <t>Sex Offense Court</t>
    </r>
    <r>
      <rPr>
        <sz val="12"/>
        <color rgb="FF333333"/>
        <rFont val="Arial"/>
        <family val="2"/>
      </rPr>
      <t>?</t>
    </r>
  </si>
  <si>
    <r>
      <t xml:space="preserve">18. Do you have a </t>
    </r>
    <r>
      <rPr>
        <b/>
        <sz val="16"/>
        <color rgb="FF333333"/>
        <rFont val="Arial"/>
        <family val="2"/>
      </rPr>
      <t>Gagnon Court</t>
    </r>
    <r>
      <rPr>
        <sz val="12"/>
        <color rgb="FF333333"/>
        <rFont val="Arial"/>
        <family val="2"/>
      </rPr>
      <t>?</t>
    </r>
  </si>
  <si>
    <r>
      <t xml:space="preserve">18. Do you have a </t>
    </r>
    <r>
      <rPr>
        <b/>
        <sz val="16"/>
        <color rgb="FF333333"/>
        <rFont val="Arial"/>
        <family val="2"/>
      </rPr>
      <t>Domestic Violence Court</t>
    </r>
    <r>
      <rPr>
        <sz val="12"/>
        <color rgb="FF333333"/>
        <rFont val="Arial"/>
        <family val="2"/>
      </rPr>
      <t>?</t>
    </r>
  </si>
  <si>
    <r>
      <t xml:space="preserve">18. Do you have a </t>
    </r>
    <r>
      <rPr>
        <b/>
        <sz val="16"/>
        <color rgb="FF333333"/>
        <rFont val="Arial"/>
        <family val="2"/>
      </rPr>
      <t>RP Court</t>
    </r>
    <r>
      <rPr>
        <sz val="12"/>
        <color rgb="FF333333"/>
        <rFont val="Arial"/>
        <family val="2"/>
      </rPr>
      <t>?</t>
    </r>
  </si>
  <si>
    <t>Determined by Receiving County</t>
  </si>
  <si>
    <r>
      <t>33. Do you have staff dedicated to supervising a caseload of people for</t>
    </r>
    <r>
      <rPr>
        <b/>
        <sz val="16"/>
        <color rgb="FF333333"/>
        <rFont val="Arial"/>
        <family val="2"/>
      </rPr>
      <t xml:space="preserve"> monetary compliance</t>
    </r>
    <r>
      <rPr>
        <sz val="12"/>
        <color rgb="FF333333"/>
        <rFont val="Arial"/>
        <family val="2"/>
      </rPr>
      <t>?</t>
    </r>
  </si>
  <si>
    <t>Class Size</t>
  </si>
  <si>
    <t>2A</t>
  </si>
  <si>
    <t>Class 4 (5 Counties w/ Admin Caseloads)</t>
  </si>
  <si>
    <t>Class 6  (10 Counties w/ Admin Caseloads)</t>
  </si>
  <si>
    <t>Class 7 (3 County w/ Admin Caseloads)</t>
  </si>
  <si>
    <t>Mental Health/Wellness (6)</t>
  </si>
  <si>
    <t>Veterans (7)</t>
  </si>
  <si>
    <t>Drug (13)</t>
  </si>
  <si>
    <t>Drug/DUI Hybrid (7)</t>
  </si>
  <si>
    <t>Class 8 (2 Counties w/ Problem Solving Courts)</t>
  </si>
  <si>
    <t>Drug (2)</t>
  </si>
  <si>
    <t>Pretrial (6)</t>
  </si>
  <si>
    <t>EM/HA (4)</t>
  </si>
  <si>
    <t>Transfer (7)</t>
  </si>
  <si>
    <t>Transfer (5)</t>
  </si>
  <si>
    <t>Pretrial (8)</t>
  </si>
  <si>
    <t>Reentry (4)</t>
  </si>
  <si>
    <t>Sexual Offense (9)</t>
  </si>
  <si>
    <t>EM/HA (10)</t>
  </si>
  <si>
    <t>ARD (10)</t>
  </si>
  <si>
    <t>Intensive Supervision/PRS (1)</t>
  </si>
  <si>
    <t>Sexual Offense (2)</t>
  </si>
  <si>
    <t>ARD (2)</t>
  </si>
  <si>
    <t>Act 44 Data Being Collected</t>
  </si>
  <si>
    <t>Contact Standards High Risk Caseloads (n = 4)</t>
  </si>
  <si>
    <t>Contact Standards for Very High Risk Caseloads (n = 4)</t>
  </si>
  <si>
    <t>Contact Standards Moderate Risk Caseloads (n = 7)</t>
  </si>
  <si>
    <t>Contact Standards for Very High Risk Caseloads (n = 8)</t>
  </si>
  <si>
    <t>Contact Standards Low Risk MIXED Caseloads (n = 2)</t>
  </si>
  <si>
    <t>Contact Standards Low Risk MIXED Caseloads (n = 13)</t>
  </si>
  <si>
    <t>Contact Standards Moderate Risk Caseloads (n = 15)</t>
  </si>
  <si>
    <t>Contact Standards High Risk Caseloads (n = 17)</t>
  </si>
  <si>
    <t>Contact Standards for Very High Risk Caseloads (n = 16)</t>
  </si>
  <si>
    <t>Contact Standards Low Risk MIXED Caseloads (n = 4)</t>
  </si>
  <si>
    <t>Contact Standards Moderate Risk Caseloads (n = 2)</t>
  </si>
  <si>
    <t>How Are Contact Standards Determined for Veterans Courts (n = 7)</t>
  </si>
  <si>
    <t>Contact Standards for Veterans Courts (n = 7)</t>
  </si>
  <si>
    <t>How Are Contact Standards Determined for Drug Courts (n = 13)</t>
  </si>
  <si>
    <t>Contact Standards for Drug Courts (n = 13)</t>
  </si>
  <si>
    <t>How Are Contact Standards Determined for Drug/DUI Hybrid Courts (n = 7)</t>
  </si>
  <si>
    <t>Contact Standards for Drug/DUI Hybrid Courts (n = 7)</t>
  </si>
  <si>
    <t>How Are Contact Standards Determined for Drug/DUI Hybrid Courts (n = 1)</t>
  </si>
  <si>
    <t>Contact Standards for Drug/DUI Hybrid Courts (n = 1)</t>
  </si>
  <si>
    <t>How Are Contact Standards Determined for Drug Courts (n = 2)</t>
  </si>
  <si>
    <t>Contact Standards for Drug Courts (n = 2)</t>
  </si>
  <si>
    <t>How Are Contact Standards Determined for Mental Health Courts (n = 0)</t>
  </si>
  <si>
    <t>Contact Standards for Mental Health Courts (n = 0)</t>
  </si>
  <si>
    <t>How Are Contact Standards Determined for Prostitution Courts (n = 2)</t>
  </si>
  <si>
    <t>Contact Standards for Prostitution Courts (n = 2)</t>
  </si>
  <si>
    <t>Domestic Violence Court</t>
  </si>
  <si>
    <t>Sex Offense Court</t>
  </si>
  <si>
    <t>Prostitution Court</t>
  </si>
  <si>
    <t>Contact Standards for Sex Offense Courts (n = 1)</t>
  </si>
  <si>
    <t>How Are Contact Standards Determined for Sex Offense Courts (n = 1)</t>
  </si>
  <si>
    <t>How Are Contact Standards Determined for Domestic Violence Courts (n = 2)</t>
  </si>
  <si>
    <t>Contact Standards for Domestic Violence Courts (n = 2)</t>
  </si>
  <si>
    <t>Gagnon Court</t>
  </si>
  <si>
    <t>How Are Contact Standards Determined for Gagnon Courts (n = 1)</t>
  </si>
  <si>
    <t>Contact Standards for Gagnon Courts (n = 1)</t>
  </si>
  <si>
    <t>Restrictive Probation Court</t>
  </si>
  <si>
    <t>Family Dependency Court</t>
  </si>
  <si>
    <t>How Are Contact Standards Determined for Restrictive Probation Courts (n = 1)</t>
  </si>
  <si>
    <t>Contact Standards for Restrictive Probation Courts (n = 1)</t>
  </si>
  <si>
    <t>Contact Standards for Drug Courts (n = 44)</t>
  </si>
  <si>
    <t>How Are Contact Standards Determined for Family Dependency Courts (n = 1)</t>
  </si>
  <si>
    <t>Contact Standards for Family Dependency Courts (n = 1)</t>
  </si>
  <si>
    <t>How Are Contact Standards Determined for All Treatment Courts (n = 138)</t>
  </si>
  <si>
    <t>How Are Contact Standards Determined for Prostitution Courts (n = 1)</t>
  </si>
  <si>
    <t>Contact Standards for Prostitution Courts (n = 1)</t>
  </si>
  <si>
    <t>How Are Contact Standards Determined for Domestic Violence Courts (n = 1)</t>
  </si>
  <si>
    <t>Contact Standards for Domestic Violence Courts (n = 1)</t>
  </si>
  <si>
    <t>Contact Standards for Family Dependency Courts (n = 0)</t>
  </si>
  <si>
    <t>How Are Contact Standards Determined for Family Dependency Courts (n = 0)</t>
  </si>
  <si>
    <t>Contact Standards for Restrictive Probation Courts (n = 0)</t>
  </si>
  <si>
    <t>How Are Contact Standards Determined for Restrictive Probation Courts (n = 0)</t>
  </si>
  <si>
    <t>Contact Standards for Gagnon Courts (n = 0)</t>
  </si>
  <si>
    <t>How Are Contact Standards Determined for Gagnon Courts (n = 0)</t>
  </si>
  <si>
    <t>How Are Contact Standards Determined for Prostitution Courts (n = 0)</t>
  </si>
  <si>
    <t>Contact Standards for Prostitution Courts (n = 0)</t>
  </si>
  <si>
    <t>How Are Contact Standards Determined for Sex Offense Courts (n = 0)</t>
  </si>
  <si>
    <t>Contact Standards for Sex Offense Courts (n = 0)</t>
  </si>
  <si>
    <t>How Are Contact Standards Determined for Domestic Violence Courts (n = 0)</t>
  </si>
  <si>
    <t>Contact Standards for Domestic Violence Courts (n = 0)</t>
  </si>
  <si>
    <t>Class 3 (11 Counties w/ Admin Caseloads)</t>
  </si>
  <si>
    <t>Domestic Violence (7)</t>
  </si>
  <si>
    <t>Mental Health (5)</t>
  </si>
  <si>
    <t>Female (5)</t>
  </si>
  <si>
    <t>Gang (4)</t>
  </si>
  <si>
    <t>EM/HA (6)</t>
  </si>
  <si>
    <t>Transfer (9)</t>
  </si>
  <si>
    <t>Monetary Compliance (2)</t>
  </si>
  <si>
    <t>Spanish Speaking (2)</t>
  </si>
  <si>
    <t>yes</t>
  </si>
  <si>
    <t>City Public Housing (1)</t>
  </si>
  <si>
    <t>IS/PRS (1)</t>
  </si>
  <si>
    <t>Mental Health/Wellness (10)</t>
  </si>
  <si>
    <t>DUI (6)</t>
  </si>
  <si>
    <t>Restrictive Probation (1)</t>
  </si>
  <si>
    <t>Contact Standards for DUI Courts (n = 6)</t>
  </si>
  <si>
    <t>How Are Contact Standards Determined for DUI Courts (n = 6)</t>
  </si>
  <si>
    <t>Contact Standards for Veterans Courts (n = 9)</t>
  </si>
  <si>
    <t>How Are Contact Standards Determined for Veterans Courts (n = 9)</t>
  </si>
  <si>
    <t>Contact Standards for Mental Health Courts (n = 10)</t>
  </si>
  <si>
    <t>How Are Contact Standards Determined for Mental Health Courts (n = 10)</t>
  </si>
  <si>
    <t>Contact Standards for Drug Courts (n = 11)</t>
  </si>
  <si>
    <t>How Are Contact Standards Determined for Drug Courts (n = 11)</t>
  </si>
  <si>
    <t>Contact Standards for Very High Risk Caseloads (n = 9)</t>
  </si>
  <si>
    <t>Contact Standards High Risk Caseloads (n = 11)</t>
  </si>
  <si>
    <t>Contact Standards Moderate Risk Caseloads (n = 11)</t>
  </si>
  <si>
    <t>Contact Standards Low Risk ONLY Caseloads (n = 8)</t>
  </si>
  <si>
    <t>How Are Contact Standards Determined for All Treatment Courts (n = 39)</t>
  </si>
  <si>
    <t>How Are Contact Standards Determined for Drug Courts (n = 0)</t>
  </si>
  <si>
    <t>Contact Standards for Drug Courts (n = 0)</t>
  </si>
  <si>
    <t>ALL COUNTIES (39 Counties w/ Admin Caseloads)</t>
  </si>
  <si>
    <t>Bench Warrant/ Absconder</t>
  </si>
  <si>
    <t>SPECIALTY CASELOADS</t>
  </si>
  <si>
    <t>How Are Contact Standards Determined for Pretrial Supervision (n = 32)</t>
  </si>
  <si>
    <t>Parole/Reentry</t>
  </si>
  <si>
    <t>How Are Contact Standards Determined for Pretrial Supervision (n = 20)</t>
  </si>
  <si>
    <t>How Are Contact Standards Determined for Pretrial Supervision (n = 40)</t>
  </si>
  <si>
    <t>Results of specialized assessment</t>
  </si>
  <si>
    <t>How Are Contact Standards Determined for Pretrial Supervision (n = 10)</t>
  </si>
  <si>
    <t>How Are Contact Standards Determined for Pretrial Supervision (n = 12)</t>
  </si>
  <si>
    <t>How Are Contact Standards Determined for Pretrial Supervision (n = 16)</t>
  </si>
  <si>
    <t>How Are Contact Standards Determined for Pretrial Supervision (n = 9)</t>
  </si>
  <si>
    <t>How Are Contact Standards Determined for Pretrial Supervision (n = 4)</t>
  </si>
  <si>
    <t>How Are Contact Standards Determined for Pretrial Supervision (n = 1)</t>
  </si>
  <si>
    <t>How Are Contact Standards Determined for Pretrial Supervision (n = 30)</t>
  </si>
  <si>
    <t>% of counties w/ Sexual Offense Caseloads</t>
  </si>
  <si>
    <t>% of counties w/ Parole/Reentry Caseloads</t>
  </si>
  <si>
    <t>% of counties w/ Pretrial Supervision Caseloads</t>
  </si>
  <si>
    <t>% of counties w/ Domestic Violence Caseloads</t>
  </si>
  <si>
    <t>% of counties w/ DUI Caseloads</t>
  </si>
  <si>
    <t>% of counties w/ Mental Health Caseloads</t>
  </si>
  <si>
    <t>% of counties w/  Female Caseloads</t>
  </si>
  <si>
    <t>% of counties w/ Gang  Caseloads</t>
  </si>
  <si>
    <t>% of counties w/ Firearms Caseloads</t>
  </si>
  <si>
    <t>% of counties w/ Substance Abuse  Caseloads</t>
  </si>
  <si>
    <t>% of counties w/ Electronic Monitoring Caseloads</t>
  </si>
  <si>
    <t xml:space="preserve">Substance Abuse </t>
  </si>
  <si>
    <t xml:space="preserve">Pretrial Supervision </t>
  </si>
  <si>
    <t>How Are Contact Standards Determined for Pretrial Supervision (n = 42)</t>
  </si>
  <si>
    <t>Electronic Monitoring/ House Arrest</t>
  </si>
  <si>
    <t>Transferred</t>
  </si>
  <si>
    <t>caseload specific standards</t>
  </si>
  <si>
    <t>How Are Contact Standards Determined for Pretrial Supervision (n = 6)</t>
  </si>
  <si>
    <t>How Are Contact Standards Determined for Pretrial Supervision (n = 2)</t>
  </si>
  <si>
    <t>Intensive Supervision/ Probation w/ Restrictive Conditions</t>
  </si>
  <si>
    <t>Phase 5 Treatment Court</t>
  </si>
  <si>
    <t>ID/ Autism</t>
  </si>
  <si>
    <t>Long travel times between appointments</t>
  </si>
  <si>
    <t>no jails, long distance to transport</t>
  </si>
  <si>
    <t>Geographic Caseload and Service Distribution</t>
  </si>
  <si>
    <t>less services available in rural areas</t>
  </si>
  <si>
    <t>low phone coverage</t>
  </si>
  <si>
    <t>Urban vs. Rural Disparities</t>
  </si>
  <si>
    <t>defendant and jail transportation barriers</t>
  </si>
  <si>
    <t>staff travel time and productivity</t>
  </si>
  <si>
    <t>not able to complete as many visits, spend much time on the road driving</t>
  </si>
  <si>
    <t>certain areas of the county more heavily populated with people under supervision</t>
  </si>
  <si>
    <t>39C - Themes</t>
  </si>
  <si>
    <t>Responses</t>
  </si>
  <si>
    <t>hilly and mountaious terrain, difficult to traverse in winter conditions</t>
  </si>
  <si>
    <t>39E - Themes</t>
  </si>
  <si>
    <r>
      <rPr>
        <sz val="16"/>
        <color rgb="FFFF0000"/>
        <rFont val="Helvetica Neue"/>
        <family val="2"/>
      </rPr>
      <t xml:space="preserve">39 E - Are there other duties or factors that impact the workload of your caseload carrying staff that have not been captured in this survey? </t>
    </r>
    <r>
      <rPr>
        <sz val="16"/>
        <color rgb="FF6B787F"/>
        <rFont val="Helvetica Neue"/>
        <family val="2"/>
      </rPr>
      <t xml:space="preserve">  Respondents shared a range of additional duties and factors impacting caseload staff workloads, with a generally neutral to slightly concerned tone. Many cited staffing challenges, including turnover and vacancies, as significant contributors. Interagency coordination, such as working with law enforcement and attending various meetings, was also frequently mentioned. Some highlighted compliance requirements, grant management, and ongoing staff training as additional burdens. A few noted technology limitations, evidence-based practice implementation, and specific administrative tasks like sentencing documentation and hearing attendance. Overall, responses indicate that multiple operational and administrative duties add to caseload staff workload beyond what the survey captured.</t>
    </r>
  </si>
  <si>
    <t>Training/ Conferences/ Continuing Education</t>
  </si>
  <si>
    <t>Staff Turnover and Vacancies</t>
  </si>
  <si>
    <r>
      <rPr>
        <sz val="16"/>
        <color rgb="FFFF0000"/>
        <rFont val="Helvetica Neue"/>
        <family val="2"/>
      </rPr>
      <t xml:space="preserve">39 C - Some counties have indicated that geography and/or terrain of their county impacts the workload of their staff. If you feel that applies to your county, please indicate how it impacts your staff (either positively or negatively) and how do you feel that this data can be accurately captured? </t>
    </r>
    <r>
      <rPr>
        <sz val="16"/>
        <color rgb="FF6B787F"/>
        <rFont val="Helvetica Neue"/>
        <family val="2"/>
      </rPr>
      <t xml:space="preserve">  Responses indicate that geography and terrain significantly impact staff workload in many counties, primarily due to increased travel times across large or rural areas. Some noted that dispersed populations and limited infrastructure further complicate supervision and reduce productivity. A few highlighted challenges related to office location, defendant transportation, and long distances to jails. While some attempted to capture these effects through time studies or geographic reporting, accurate measurement remains difficult. Overall, most feedback reflects that geographic factors create notable workload burdens, especially in rural settings, though a few reported no impact for their county.</t>
    </r>
  </si>
  <si>
    <t>Act 44, EBP, new caselaw</t>
  </si>
  <si>
    <t>more work for current staff</t>
  </si>
  <si>
    <t>majority of staff with little years of service , 2 or less one county noted</t>
  </si>
  <si>
    <t>Responsees</t>
  </si>
  <si>
    <r>
      <rPr>
        <sz val="16"/>
        <color rgb="FFFF0000"/>
        <rFont val="Helvetica Neue"/>
        <family val="2"/>
      </rPr>
      <t xml:space="preserve">39 F - Are there additional factors that have impacted caseloads in your county that have not been captured in this survey? </t>
    </r>
    <r>
      <rPr>
        <sz val="16"/>
        <color rgb="FF6B787F"/>
        <rFont val="Helvetica Neue"/>
        <family val="2"/>
      </rPr>
      <t xml:space="preserve">  Most respondents indicated there were no additional factors impacting caseloads beyond those already captured in the survey. Among those who did provide input, many highlighted probation staffing challenges, such as staff shortages, high turnover, and vacancies, as key contributors to increased caseload sizes. Some also noted trends in criminal caseloads and referenced recent probation reform legislation and the need to address criminogenic needs, particularly related to gun violence risk. Overall, feedback was limited, with staffing issues emerging as the most consistent theme among those who identified additional factors.</t>
    </r>
  </si>
  <si>
    <t>high turnover rates and vacancies</t>
  </si>
  <si>
    <t>Declining criminal case numbers</t>
  </si>
  <si>
    <t>Act 44</t>
  </si>
  <si>
    <t>Act 44, reductions in violent crime, yet gun violence still an issue to be addressed</t>
  </si>
  <si>
    <t>39F - Themes</t>
  </si>
  <si>
    <t>41 - Themes</t>
  </si>
  <si>
    <t>Risk and Needs Assessments</t>
  </si>
  <si>
    <t>ability to identify low risk and move to less intensive supervision - takes less staff time</t>
  </si>
  <si>
    <t>implimentation of specialized assessments</t>
  </si>
  <si>
    <t>Specialized Caseloads</t>
  </si>
  <si>
    <t>creation of specialized caseloads</t>
  </si>
  <si>
    <t>determine frequency of contacts and target needs better</t>
  </si>
  <si>
    <t>reductions in caseload sizes due to early term</t>
  </si>
  <si>
    <r>
      <rPr>
        <sz val="16"/>
        <color rgb="FFFF0000"/>
        <rFont val="Helvetica Neue"/>
        <family val="2"/>
      </rPr>
      <t xml:space="preserve">42 - How has Act 2023-44 impacted your caseloads or workloads?  </t>
    </r>
    <r>
      <rPr>
        <sz val="16"/>
        <color rgb="FF6B787F"/>
        <rFont val="Helvetica Neue"/>
        <family val="2"/>
      </rPr>
      <t xml:space="preserve">  Responses focused on changes affecting caseloads, with a generally neutral to positive tone. Many counties reported implementing risk assessment tools and risk-based supervision assignments, which helped identify lower-risk individuals and adjust supervision levels. Legislative changes, particularly Act 44, were frequently cited as impacting caseloads, often leading to reduced supervision requirements. Some counties described developing specialized supervision units and adopting early termination or violation response policies to manage caseloads more effectively. A few mentioned improvements in case management systems or increased staffing. Overall, most changes were described as having a positive or streamlining effect on caseload management.</t>
    </r>
  </si>
  <si>
    <r>
      <rPr>
        <sz val="16"/>
        <color rgb="FFFF0000"/>
        <rFont val="Helvetica Neue"/>
        <family val="2"/>
      </rPr>
      <t xml:space="preserve">41 - Have you implemented any significant changes that have positively or negatively impacted caseloads in your county? If yes, please briefly explain. </t>
    </r>
    <r>
      <rPr>
        <sz val="16"/>
        <color rgb="FF6B787F"/>
        <rFont val="Helvetica Neue"/>
        <family val="2"/>
      </rPr>
      <t xml:space="preserve">   Responses focused on changes affecting caseloads, with a generally neutral to positive tone. Many counties reported implementing risk assessment tools and risk-based supervision assignments, which helped identify lower-risk individuals and adjust supervision levels. Legislative changes, particularly Act 44, were frequently cited as impacting caseloads, often leading to reduced supervision requirements. Some counties described developing specialized supervision units and adopting early termination or violation response policies to manage caseloads more effectively. A few mentioned improvements in case management systems or increased staffing. Overall, most changes were described as having a positive or streamlining effect on caseload management.</t>
    </r>
  </si>
  <si>
    <t>42 - Themes</t>
  </si>
  <si>
    <t>Reductions in caseloads</t>
  </si>
  <si>
    <t>increases in administrative burden</t>
  </si>
  <si>
    <t>increased report writing and administrative paperwork work</t>
  </si>
  <si>
    <t>changes to departmental practices</t>
  </si>
  <si>
    <t>Legislation Ambiguity</t>
  </si>
  <si>
    <t>violations</t>
  </si>
  <si>
    <t>less concern for community safety</t>
  </si>
  <si>
    <t xml:space="preserve">hands are tied to supervise appropriately </t>
  </si>
  <si>
    <t>Loss of officer discretion</t>
  </si>
  <si>
    <t xml:space="preserve">great to slightly </t>
  </si>
  <si>
    <t>develop new processes, takes more time</t>
  </si>
  <si>
    <t>Contact Standards Low Risk ONLY Caseloads (n = 20)</t>
  </si>
  <si>
    <t>(This question was a select all that apply. n = number of counties who reported that type of specialty caseload.)</t>
  </si>
  <si>
    <t>How Are Contact Standards Determined for All Treatment Courts (n = 4)</t>
  </si>
  <si>
    <t>How Are Contact Standards Determined for All Treatment Courts (n = 7)</t>
  </si>
  <si>
    <t>How Are Contact Standards Determined for All Treatment Courts (n = 13)</t>
  </si>
  <si>
    <t>How Are Contact Standards Determined for All Treatment Courts (n = 18)</t>
  </si>
  <si>
    <t>How Are Contact Standards Determined for All Treatment Courts (n = 14)</t>
  </si>
  <si>
    <t>How Are Contact Standards Determined for All Treatment Courts (n = 30)</t>
  </si>
  <si>
    <t>How Are Contact Standards Determined for All Treatment Courts (n = 9)</t>
  </si>
  <si>
    <t xml:space="preserve">Electronically </t>
  </si>
  <si>
    <t>Low/ Moderate &amp; Moderate/ Medium</t>
  </si>
  <si>
    <t>Individual's Home Address</t>
  </si>
  <si>
    <t>Counties Following APPA Caseload Size Standards</t>
  </si>
  <si>
    <t>*percentage based on the number of counties who reported that type of risk level caseload</t>
  </si>
  <si>
    <t>Determine County v. State Sentence</t>
  </si>
  <si>
    <t>Determine Supervision v. Incarceration Sentence</t>
  </si>
  <si>
    <r>
      <t xml:space="preserve">18. Do you have a </t>
    </r>
    <r>
      <rPr>
        <b/>
        <sz val="16"/>
        <color rgb="FF333333"/>
        <rFont val="Arial"/>
        <family val="2"/>
      </rPr>
      <t>Family Dependency Court</t>
    </r>
    <r>
      <rPr>
        <sz val="12"/>
        <color rgb="FF333333"/>
        <rFont val="Arial"/>
        <family val="2"/>
      </rPr>
      <t>?</t>
    </r>
  </si>
  <si>
    <t>All Specialty Caseloads</t>
  </si>
  <si>
    <t>As Needed or required</t>
  </si>
  <si>
    <t>How Are Contact Standards Determined for All Specialty Caseloads (n = 258)</t>
  </si>
  <si>
    <t>Arrest/ Warrant Service/ Searches</t>
  </si>
  <si>
    <t>Risk &amp;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</si>
</sst>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hh:mm:ss"/>
    <numFmt numFmtId="165" formatCode="0.0%"/>
    <numFmt numFmtId="166" formatCode="0.0"/>
  </numFmts>
  <fonts count="31"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1"/>
      <color rgb="FF333333"/>
      <name val="Arial"/>
      <family val="2"/>
    </font>
    <font>
      <sz val="11"/>
      <color theme="1"/>
      <name val="Calibri"/>
      <family val="2"/>
      <scheme val="minor"/>
    </font>
    <font>
      <b/>
      <sz val="12"/>
      <color theme="1"/>
      <name val="Calibri"/>
      <family val="2"/>
      <scheme val="minor"/>
    </font>
    <font>
      <b/>
      <sz val="12"/>
      <name val="Calibri"/>
      <family val="2"/>
      <scheme val="minor"/>
    </font>
    <font>
      <sz val="12"/>
      <color rgb="FF333333"/>
      <name val="Arial"/>
      <family val="2"/>
    </font>
    <font>
      <b/>
      <sz val="12"/>
      <color rgb="FF333333"/>
      <name val="Arial"/>
      <family val="2"/>
    </font>
    <font>
      <b/>
      <sz val="11"/>
      <color theme="1"/>
      <name val="Calibri"/>
      <family val="2"/>
      <scheme val="minor"/>
    </font>
    <font>
      <b/>
      <sz val="18"/>
      <color theme="1"/>
      <name val="Calibri"/>
      <family val="2"/>
      <scheme val="minor"/>
    </font>
    <font>
      <sz val="11"/>
      <color rgb="FF000000"/>
      <name val="Calibri"/>
      <family val="2"/>
      <scheme val="minor"/>
    </font>
    <font>
      <b/>
      <sz val="14"/>
      <color theme="1"/>
      <name val="Calibri"/>
      <family val="2"/>
      <scheme val="minor"/>
    </font>
    <font>
      <sz val="14"/>
      <color theme="1"/>
      <name val="Calibri"/>
      <family val="2"/>
      <scheme val="minor"/>
    </font>
    <font>
      <sz val="12"/>
      <color rgb="FF000000"/>
      <name val="Calibri"/>
      <family val="2"/>
      <scheme val="minor"/>
    </font>
    <font>
      <b/>
      <i/>
      <sz val="14"/>
      <color rgb="FF333333"/>
      <name val="Arial"/>
      <family val="2"/>
    </font>
    <font>
      <b/>
      <sz val="18"/>
      <color rgb="FF333333"/>
      <name val="Arial"/>
      <family val="2"/>
    </font>
    <font>
      <u/>
      <sz val="11"/>
      <color theme="10"/>
      <name val="Calibri"/>
      <family val="2"/>
      <scheme val="minor"/>
    </font>
    <font>
      <b/>
      <sz val="16"/>
      <color rgb="FF333333"/>
      <name val="Arial"/>
      <family val="2"/>
    </font>
    <font>
      <sz val="16"/>
      <color rgb="FF6B787F"/>
      <name val="Helvetica Neue"/>
      <family val="2"/>
    </font>
    <font>
      <sz val="16"/>
      <color rgb="FFFF0000"/>
      <name val="Helvetica Neue"/>
      <family val="2"/>
    </font>
  </fonts>
  <fills count="20">
    <fill>
      <patternFill patternType="none"/>
    </fill>
    <fill>
      <patternFill patternType="gray125"/>
    </fill>
    <fill>
      <patternFill patternType="solid">
        <fgColor rgb="FFEAEAE8"/>
      </patternFill>
    </fill>
    <fill>
      <patternFill patternType="solid">
        <fgColor theme="6" tint="0.3999755851924192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6"/>
        <bgColor indexed="64"/>
      </patternFill>
    </fill>
    <fill>
      <patternFill patternType="solid">
        <fgColor theme="5" tint="0.39997558519241921"/>
        <bgColor indexed="64"/>
      </patternFill>
    </fill>
    <fill>
      <patternFill patternType="solid">
        <fgColor theme="7"/>
        <bgColor indexed="64"/>
      </patternFill>
    </fill>
    <fill>
      <patternFill patternType="solid">
        <fgColor theme="4"/>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0" tint="-4.9989318521683403E-2"/>
        <bgColor indexed="64"/>
      </patternFill>
    </fill>
  </fills>
  <borders count="38">
    <border>
      <left/>
      <right/>
      <top/>
      <bottom/>
      <diagonal/>
    </border>
    <border>
      <left style="thin">
        <color rgb="FFA6A6A6"/>
      </left>
      <right style="thin">
        <color rgb="FFA6A6A6"/>
      </right>
      <top style="thin">
        <color rgb="FFA6A6A6"/>
      </top>
      <bottom style="thin">
        <color rgb="FFA6A6A6"/>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rgb="FFA6A6A6"/>
      </bottom>
      <diagonal/>
    </border>
    <border>
      <left style="thin">
        <color rgb="FFA6A6A6"/>
      </left>
      <right style="thin">
        <color rgb="FFA6A6A6"/>
      </right>
      <top style="medium">
        <color indexed="64"/>
      </top>
      <bottom style="thin">
        <color rgb="FFA6A6A6"/>
      </bottom>
      <diagonal/>
    </border>
    <border>
      <left style="thin">
        <color rgb="FFA6A6A6"/>
      </left>
      <right style="thin">
        <color rgb="FFA6A6A6"/>
      </right>
      <top style="medium">
        <color indexed="64"/>
      </top>
      <bottom/>
      <diagonal/>
    </border>
    <border>
      <left style="thin">
        <color rgb="FFA6A6A6"/>
      </left>
      <right style="medium">
        <color indexed="64"/>
      </right>
      <top style="medium">
        <color indexed="64"/>
      </top>
      <bottom style="thin">
        <color rgb="FFA6A6A6"/>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rgb="FFA6A6A6"/>
      </left>
      <right/>
      <top style="thin">
        <color rgb="FFA6A6A6"/>
      </top>
      <bottom style="thin">
        <color rgb="FFA6A6A6"/>
      </bottom>
      <diagonal/>
    </border>
    <border>
      <left style="thin">
        <color indexed="64"/>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double">
        <color indexed="64"/>
      </left>
      <right style="double">
        <color indexed="64"/>
      </right>
      <top style="thin">
        <color rgb="FFA6A6A6"/>
      </top>
      <bottom style="thin">
        <color rgb="FFA6A6A6"/>
      </bottom>
      <diagonal/>
    </border>
    <border>
      <left style="double">
        <color indexed="64"/>
      </left>
      <right style="double">
        <color indexed="64"/>
      </right>
      <top/>
      <bottom/>
      <diagonal/>
    </border>
    <border>
      <left style="double">
        <color indexed="64"/>
      </left>
      <right style="double">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top/>
      <bottom style="thin">
        <color rgb="FFA6A6A6"/>
      </bottom>
      <diagonal/>
    </border>
    <border>
      <left/>
      <right/>
      <top style="medium">
        <color indexed="64"/>
      </top>
      <bottom style="medium">
        <color indexed="64"/>
      </bottom>
      <diagonal/>
    </border>
    <border>
      <left style="thin">
        <color theme="1"/>
      </left>
      <right/>
      <top style="thin">
        <color theme="1"/>
      </top>
      <bottom style="thin">
        <color theme="1"/>
      </bottom>
      <diagonal/>
    </border>
    <border>
      <left style="thin">
        <color theme="1"/>
      </left>
      <right/>
      <top style="thin">
        <color theme="1"/>
      </top>
      <bottom/>
      <diagonal/>
    </border>
  </borders>
  <cellStyleXfs count="3">
    <xf numFmtId="0" fontId="0" fillId="0" borderId="0"/>
    <xf numFmtId="9" fontId="14" fillId="0" borderId="0" applyFont="0" applyFill="0" applyBorder="0" applyAlignment="0" applyProtection="0"/>
    <xf numFmtId="0" fontId="27" fillId="0" borderId="0" applyNumberFormat="0" applyFill="0" applyBorder="0" applyAlignment="0" applyProtection="0"/>
  </cellStyleXfs>
  <cellXfs count="239">
    <xf numFmtId="0" fontId="0" fillId="0" borderId="0" xfId="0"/>
    <xf numFmtId="0" fontId="15" fillId="6" borderId="0" xfId="0" applyFont="1" applyFill="1" applyAlignment="1">
      <alignment wrapText="1"/>
    </xf>
    <xf numFmtId="0" fontId="15" fillId="7" borderId="0" xfId="0" applyFont="1" applyFill="1" applyAlignment="1">
      <alignment wrapText="1"/>
    </xf>
    <xf numFmtId="0" fontId="15" fillId="10" borderId="0" xfId="0" applyFont="1" applyFill="1" applyAlignment="1">
      <alignment wrapText="1"/>
    </xf>
    <xf numFmtId="9" fontId="15" fillId="6" borderId="0" xfId="1" applyFont="1" applyFill="1" applyBorder="1" applyAlignment="1">
      <alignment wrapText="1"/>
    </xf>
    <xf numFmtId="0" fontId="15" fillId="11" borderId="0" xfId="0" applyFont="1" applyFill="1" applyAlignment="1">
      <alignment wrapText="1"/>
    </xf>
    <xf numFmtId="0" fontId="15" fillId="10" borderId="0" xfId="0" applyFont="1" applyFill="1" applyAlignment="1">
      <alignment horizontal="center" wrapText="1"/>
    </xf>
    <xf numFmtId="0" fontId="15" fillId="7" borderId="0" xfId="0" applyFont="1" applyFill="1" applyAlignment="1">
      <alignment horizontal="center" wrapText="1"/>
    </xf>
    <xf numFmtId="165" fontId="15" fillId="6" borderId="0" xfId="0" applyNumberFormat="1" applyFont="1" applyFill="1" applyAlignment="1">
      <alignment horizontal="center" wrapText="1"/>
    </xf>
    <xf numFmtId="0" fontId="15" fillId="11" borderId="0" xfId="0" applyFont="1" applyFill="1" applyAlignment="1">
      <alignment horizontal="center" wrapText="1"/>
    </xf>
    <xf numFmtId="0" fontId="15" fillId="12" borderId="0" xfId="0" applyFont="1" applyFill="1" applyAlignment="1">
      <alignment horizontal="center" wrapText="1"/>
    </xf>
    <xf numFmtId="0" fontId="15" fillId="14" borderId="0" xfId="0" applyFont="1" applyFill="1" applyAlignment="1">
      <alignment wrapText="1"/>
    </xf>
    <xf numFmtId="9" fontId="15" fillId="14" borderId="0" xfId="1" applyFont="1" applyFill="1" applyBorder="1" applyAlignment="1">
      <alignment wrapText="1"/>
    </xf>
    <xf numFmtId="0" fontId="15" fillId="12" borderId="0" xfId="0" applyFont="1" applyFill="1" applyAlignment="1">
      <alignment horizontal="right" wrapText="1"/>
    </xf>
    <xf numFmtId="0" fontId="15" fillId="14" borderId="0" xfId="0" applyFont="1" applyFill="1" applyAlignment="1">
      <alignment horizontal="right" wrapText="1"/>
    </xf>
    <xf numFmtId="9" fontId="15" fillId="12" borderId="0" xfId="1" applyFont="1" applyFill="1" applyBorder="1" applyAlignment="1">
      <alignment horizontal="right" wrapText="1"/>
    </xf>
    <xf numFmtId="0" fontId="15" fillId="12" borderId="0" xfId="1" applyNumberFormat="1" applyFont="1" applyFill="1" applyBorder="1" applyAlignment="1">
      <alignment horizontal="right" wrapText="1"/>
    </xf>
    <xf numFmtId="0" fontId="17" fillId="2" borderId="1" xfId="0" applyFont="1" applyFill="1" applyBorder="1" applyAlignment="1">
      <alignment wrapText="1"/>
    </xf>
    <xf numFmtId="0" fontId="17" fillId="14" borderId="1" xfId="0" applyFont="1" applyFill="1" applyBorder="1" applyAlignment="1">
      <alignment wrapText="1"/>
    </xf>
    <xf numFmtId="0" fontId="12" fillId="0" borderId="0" xfId="0" applyFont="1" applyAlignment="1">
      <alignment wrapText="1"/>
    </xf>
    <xf numFmtId="0" fontId="12" fillId="14" borderId="0" xfId="0" applyFont="1" applyFill="1" applyAlignment="1">
      <alignment wrapText="1"/>
    </xf>
    <xf numFmtId="1" fontId="0" fillId="0" borderId="0" xfId="0" applyNumberFormat="1"/>
    <xf numFmtId="9" fontId="0" fillId="0" borderId="0" xfId="0" applyNumberFormat="1"/>
    <xf numFmtId="0" fontId="0" fillId="0" borderId="2" xfId="0" applyBorder="1"/>
    <xf numFmtId="0" fontId="0" fillId="0" borderId="4" xfId="0" applyBorder="1" applyAlignment="1">
      <alignment horizontal="center"/>
    </xf>
    <xf numFmtId="0" fontId="15" fillId="0" borderId="0" xfId="0" applyFont="1"/>
    <xf numFmtId="0" fontId="0" fillId="0" borderId="5" xfId="0" applyBorder="1"/>
    <xf numFmtId="0" fontId="15" fillId="0" borderId="0" xfId="0" applyFont="1" applyAlignment="1">
      <alignment horizontal="center"/>
    </xf>
    <xf numFmtId="0" fontId="0" fillId="0" borderId="0" xfId="0" applyAlignment="1">
      <alignment horizontal="center"/>
    </xf>
    <xf numFmtId="0" fontId="0" fillId="0" borderId="6" xfId="0" applyBorder="1" applyAlignment="1">
      <alignment horizontal="center"/>
    </xf>
    <xf numFmtId="0" fontId="0" fillId="0" borderId="7" xfId="0" applyBorder="1"/>
    <xf numFmtId="2" fontId="0" fillId="0" borderId="8" xfId="0" applyNumberFormat="1" applyBorder="1"/>
    <xf numFmtId="2" fontId="0" fillId="0" borderId="0" xfId="0" applyNumberFormat="1"/>
    <xf numFmtId="0" fontId="0" fillId="0" borderId="8" xfId="0" applyBorder="1"/>
    <xf numFmtId="0" fontId="0" fillId="0" borderId="6" xfId="0" applyBorder="1"/>
    <xf numFmtId="1" fontId="0" fillId="0" borderId="9" xfId="0" applyNumberFormat="1" applyBorder="1"/>
    <xf numFmtId="0" fontId="0" fillId="0" borderId="10" xfId="0" applyBorder="1"/>
    <xf numFmtId="1" fontId="0" fillId="0" borderId="11" xfId="0" applyNumberFormat="1" applyBorder="1"/>
    <xf numFmtId="0" fontId="0" fillId="0" borderId="12" xfId="0" applyBorder="1"/>
    <xf numFmtId="9" fontId="0" fillId="0" borderId="13" xfId="0" applyNumberFormat="1" applyBorder="1"/>
    <xf numFmtId="9" fontId="0" fillId="0" borderId="6" xfId="0" applyNumberFormat="1" applyBorder="1"/>
    <xf numFmtId="1" fontId="0" fillId="0" borderId="13" xfId="0" applyNumberFormat="1" applyBorder="1"/>
    <xf numFmtId="0" fontId="0" fillId="0" borderId="11" xfId="0" applyBorder="1"/>
    <xf numFmtId="9" fontId="0" fillId="0" borderId="11" xfId="0" applyNumberFormat="1" applyBorder="1"/>
    <xf numFmtId="1" fontId="0" fillId="0" borderId="14" xfId="0" applyNumberFormat="1" applyBorder="1"/>
    <xf numFmtId="0" fontId="0" fillId="0" borderId="13" xfId="0" applyBorder="1"/>
    <xf numFmtId="2" fontId="0" fillId="0" borderId="13" xfId="0" applyNumberFormat="1" applyBorder="1"/>
    <xf numFmtId="2" fontId="0" fillId="0" borderId="6" xfId="0" applyNumberFormat="1" applyBorder="1"/>
    <xf numFmtId="0" fontId="0" fillId="0" borderId="9" xfId="0" applyBorder="1"/>
    <xf numFmtId="1" fontId="0" fillId="0" borderId="6" xfId="0" applyNumberFormat="1" applyBorder="1"/>
    <xf numFmtId="9" fontId="0" fillId="0" borderId="11" xfId="1" applyFont="1" applyBorder="1"/>
    <xf numFmtId="9" fontId="0" fillId="0" borderId="6" xfId="1" applyFont="1" applyBorder="1"/>
    <xf numFmtId="0" fontId="0" fillId="0" borderId="14" xfId="0" applyBorder="1"/>
    <xf numFmtId="9" fontId="0" fillId="0" borderId="13" xfId="1" applyFont="1" applyBorder="1"/>
    <xf numFmtId="0" fontId="0" fillId="0" borderId="5" xfId="0" applyBorder="1" applyAlignment="1">
      <alignment horizontal="center"/>
    </xf>
    <xf numFmtId="9" fontId="0" fillId="0" borderId="0" xfId="1" applyFont="1" applyBorder="1"/>
    <xf numFmtId="0" fontId="0" fillId="0" borderId="0" xfId="1" applyNumberFormat="1" applyFont="1" applyBorder="1"/>
    <xf numFmtId="0" fontId="0" fillId="0" borderId="15" xfId="0" applyBorder="1"/>
    <xf numFmtId="0" fontId="0" fillId="0" borderId="16" xfId="0" applyBorder="1"/>
    <xf numFmtId="0" fontId="0" fillId="0" borderId="17" xfId="0" applyBorder="1"/>
    <xf numFmtId="0" fontId="0" fillId="0" borderId="16" xfId="0" applyBorder="1" applyAlignment="1">
      <alignment horizontal="center"/>
    </xf>
    <xf numFmtId="1" fontId="0" fillId="0" borderId="16" xfId="0" applyNumberFormat="1" applyBorder="1"/>
    <xf numFmtId="2" fontId="0" fillId="0" borderId="11" xfId="0" applyNumberFormat="1" applyBorder="1"/>
    <xf numFmtId="9" fontId="0" fillId="0" borderId="14" xfId="1" applyFont="1" applyBorder="1"/>
    <xf numFmtId="0" fontId="0" fillId="0" borderId="15" xfId="0" applyBorder="1" applyAlignment="1">
      <alignment horizontal="center"/>
    </xf>
    <xf numFmtId="0" fontId="0" fillId="0" borderId="9" xfId="1" applyNumberFormat="1" applyFont="1" applyBorder="1"/>
    <xf numFmtId="0" fontId="0" fillId="0" borderId="8" xfId="1" applyNumberFormat="1" applyFont="1" applyBorder="1"/>
    <xf numFmtId="0" fontId="0" fillId="0" borderId="6" xfId="1" applyNumberFormat="1" applyFont="1" applyBorder="1"/>
    <xf numFmtId="0" fontId="0" fillId="0" borderId="3" xfId="0" applyBorder="1"/>
    <xf numFmtId="0" fontId="0" fillId="0" borderId="4" xfId="0" applyBorder="1"/>
    <xf numFmtId="1" fontId="0" fillId="0" borderId="8" xfId="0" applyNumberFormat="1" applyBorder="1"/>
    <xf numFmtId="166" fontId="0" fillId="0" borderId="0" xfId="0" applyNumberFormat="1"/>
    <xf numFmtId="166" fontId="0" fillId="0" borderId="8" xfId="0" applyNumberFormat="1" applyBorder="1"/>
    <xf numFmtId="1" fontId="0" fillId="0" borderId="13" xfId="1" applyNumberFormat="1" applyFont="1" applyBorder="1"/>
    <xf numFmtId="0" fontId="20" fillId="0" borderId="0" xfId="0" applyFont="1"/>
    <xf numFmtId="0" fontId="21" fillId="0" borderId="0" xfId="0" applyFont="1"/>
    <xf numFmtId="0" fontId="22" fillId="0" borderId="0" xfId="0" applyFont="1" applyAlignment="1">
      <alignment horizontal="center"/>
    </xf>
    <xf numFmtId="0" fontId="22" fillId="0" borderId="0" xfId="0" applyFont="1"/>
    <xf numFmtId="1" fontId="0" fillId="0" borderId="5" xfId="0" applyNumberFormat="1" applyBorder="1"/>
    <xf numFmtId="9" fontId="0" fillId="0" borderId="5" xfId="0" applyNumberFormat="1" applyBorder="1"/>
    <xf numFmtId="0" fontId="23" fillId="15" borderId="0" xfId="0" applyFont="1" applyFill="1"/>
    <xf numFmtId="0" fontId="0" fillId="0" borderId="10" xfId="0" applyBorder="1" applyAlignment="1">
      <alignment wrapText="1"/>
    </xf>
    <xf numFmtId="0" fontId="0" fillId="0" borderId="12" xfId="0" applyBorder="1" applyAlignment="1">
      <alignment wrapText="1"/>
    </xf>
    <xf numFmtId="0" fontId="0" fillId="0" borderId="7" xfId="0" applyBorder="1" applyAlignment="1">
      <alignment wrapText="1"/>
    </xf>
    <xf numFmtId="1" fontId="12" fillId="0" borderId="0" xfId="0" applyNumberFormat="1" applyFont="1" applyAlignment="1">
      <alignment wrapText="1"/>
    </xf>
    <xf numFmtId="0" fontId="18" fillId="2" borderId="21" xfId="0" applyFont="1" applyFill="1" applyBorder="1" applyAlignment="1">
      <alignment wrapText="1"/>
    </xf>
    <xf numFmtId="0" fontId="18" fillId="2" borderId="22" xfId="0" applyFont="1" applyFill="1" applyBorder="1" applyAlignment="1">
      <alignment wrapText="1"/>
    </xf>
    <xf numFmtId="0" fontId="18" fillId="2" borderId="23" xfId="0" applyFont="1" applyFill="1" applyBorder="1" applyAlignment="1">
      <alignment wrapText="1"/>
    </xf>
    <xf numFmtId="166" fontId="0" fillId="0" borderId="0" xfId="0" applyNumberFormat="1" applyAlignment="1">
      <alignment wrapText="1"/>
    </xf>
    <xf numFmtId="3" fontId="0" fillId="0" borderId="24" xfId="0" applyNumberFormat="1" applyBorder="1" applyAlignment="1" applyProtection="1">
      <alignment horizontal="right"/>
      <protection locked="0"/>
    </xf>
    <xf numFmtId="3" fontId="0" fillId="0" borderId="25" xfId="0" applyNumberFormat="1" applyBorder="1" applyAlignment="1" applyProtection="1">
      <alignment horizontal="right"/>
      <protection locked="0"/>
    </xf>
    <xf numFmtId="9" fontId="12" fillId="0" borderId="0" xfId="1" applyFont="1" applyAlignment="1">
      <alignment wrapText="1"/>
    </xf>
    <xf numFmtId="0" fontId="24" fillId="0" borderId="0" xfId="0" applyFont="1" applyAlignment="1">
      <alignment wrapText="1"/>
    </xf>
    <xf numFmtId="3" fontId="15" fillId="8" borderId="0" xfId="0" applyNumberFormat="1" applyFont="1" applyFill="1" applyAlignment="1">
      <alignment horizontal="center" wrapText="1"/>
    </xf>
    <xf numFmtId="3" fontId="15" fillId="8" borderId="0" xfId="0" applyNumberFormat="1" applyFont="1" applyFill="1" applyAlignment="1">
      <alignment wrapText="1"/>
    </xf>
    <xf numFmtId="3" fontId="15" fillId="14" borderId="0" xfId="0" applyNumberFormat="1" applyFont="1" applyFill="1" applyAlignment="1">
      <alignment wrapText="1"/>
    </xf>
    <xf numFmtId="3" fontId="15" fillId="8" borderId="0" xfId="1" applyNumberFormat="1" applyFont="1" applyFill="1" applyBorder="1" applyAlignment="1">
      <alignment wrapText="1"/>
    </xf>
    <xf numFmtId="3" fontId="15" fillId="3" borderId="0" xfId="0" applyNumberFormat="1" applyFont="1" applyFill="1" applyAlignment="1">
      <alignment horizontal="center" wrapText="1"/>
    </xf>
    <xf numFmtId="3" fontId="15" fillId="3" borderId="0" xfId="0" applyNumberFormat="1" applyFont="1" applyFill="1" applyAlignment="1">
      <alignment wrapText="1"/>
    </xf>
    <xf numFmtId="3" fontId="15" fillId="3" borderId="0" xfId="1" applyNumberFormat="1" applyFont="1" applyFill="1" applyBorder="1" applyAlignment="1">
      <alignment wrapText="1"/>
    </xf>
    <xf numFmtId="3" fontId="15" fillId="4" borderId="0" xfId="0" applyNumberFormat="1" applyFont="1" applyFill="1" applyAlignment="1">
      <alignment horizontal="center" wrapText="1"/>
    </xf>
    <xf numFmtId="3" fontId="15" fillId="4" borderId="0" xfId="0" applyNumberFormat="1" applyFont="1" applyFill="1" applyAlignment="1">
      <alignment wrapText="1"/>
    </xf>
    <xf numFmtId="3" fontId="15" fillId="4" borderId="0" xfId="1" applyNumberFormat="1" applyFont="1" applyFill="1" applyBorder="1" applyAlignment="1">
      <alignment wrapText="1"/>
    </xf>
    <xf numFmtId="3" fontId="16" fillId="9" borderId="0" xfId="0" applyNumberFormat="1" applyFont="1" applyFill="1" applyAlignment="1">
      <alignment horizontal="center" wrapText="1"/>
    </xf>
    <xf numFmtId="3" fontId="15" fillId="9" borderId="0" xfId="0" applyNumberFormat="1" applyFont="1" applyFill="1" applyAlignment="1">
      <alignment wrapText="1"/>
    </xf>
    <xf numFmtId="3" fontId="15" fillId="9" borderId="0" xfId="1" applyNumberFormat="1" applyFont="1" applyFill="1" applyBorder="1" applyAlignment="1">
      <alignment wrapText="1"/>
    </xf>
    <xf numFmtId="3" fontId="15" fillId="5" borderId="0" xfId="0" applyNumberFormat="1" applyFont="1" applyFill="1" applyAlignment="1">
      <alignment horizontal="center" wrapText="1"/>
    </xf>
    <xf numFmtId="3" fontId="15" fillId="5" borderId="0" xfId="0" applyNumberFormat="1" applyFont="1" applyFill="1" applyAlignment="1">
      <alignment wrapText="1"/>
    </xf>
    <xf numFmtId="3" fontId="15" fillId="5" borderId="0" xfId="1" applyNumberFormat="1" applyFont="1" applyFill="1" applyBorder="1" applyAlignment="1">
      <alignment wrapText="1"/>
    </xf>
    <xf numFmtId="1" fontId="0" fillId="0" borderId="0" xfId="0" applyNumberFormat="1" applyAlignment="1">
      <alignment horizontal="center"/>
    </xf>
    <xf numFmtId="0" fontId="17" fillId="2" borderId="26" xfId="0" applyFont="1" applyFill="1" applyBorder="1" applyAlignment="1">
      <alignment wrapText="1"/>
    </xf>
    <xf numFmtId="0" fontId="17" fillId="2" borderId="27" xfId="0" applyFont="1" applyFill="1" applyBorder="1" applyAlignment="1">
      <alignment wrapText="1"/>
    </xf>
    <xf numFmtId="0" fontId="12" fillId="0" borderId="10" xfId="0" applyFont="1" applyBorder="1" applyAlignment="1">
      <alignment wrapText="1"/>
    </xf>
    <xf numFmtId="3" fontId="15" fillId="8" borderId="10" xfId="0" applyNumberFormat="1" applyFont="1" applyFill="1" applyBorder="1" applyAlignment="1">
      <alignment wrapText="1"/>
    </xf>
    <xf numFmtId="3" fontId="15" fillId="3" borderId="10" xfId="0" applyNumberFormat="1" applyFont="1" applyFill="1" applyBorder="1" applyAlignment="1">
      <alignment wrapText="1"/>
    </xf>
    <xf numFmtId="3" fontId="15" fillId="4" borderId="10" xfId="0" applyNumberFormat="1" applyFont="1" applyFill="1" applyBorder="1" applyAlignment="1">
      <alignment wrapText="1"/>
    </xf>
    <xf numFmtId="3" fontId="15" fillId="9" borderId="10" xfId="0" applyNumberFormat="1" applyFont="1" applyFill="1" applyBorder="1" applyAlignment="1">
      <alignment wrapText="1"/>
    </xf>
    <xf numFmtId="3" fontId="15" fillId="5" borderId="10" xfId="0" applyNumberFormat="1" applyFont="1" applyFill="1" applyBorder="1" applyAlignment="1">
      <alignment wrapText="1"/>
    </xf>
    <xf numFmtId="0" fontId="15" fillId="10" borderId="10" xfId="0" applyFont="1" applyFill="1" applyBorder="1" applyAlignment="1">
      <alignment wrapText="1"/>
    </xf>
    <xf numFmtId="0" fontId="15" fillId="7" borderId="10" xfId="0" applyFont="1" applyFill="1" applyBorder="1" applyAlignment="1">
      <alignment wrapText="1"/>
    </xf>
    <xf numFmtId="9" fontId="15" fillId="6" borderId="10" xfId="1" applyFont="1" applyFill="1" applyBorder="1" applyAlignment="1">
      <alignment wrapText="1"/>
    </xf>
    <xf numFmtId="0" fontId="15" fillId="11" borderId="10" xfId="0" applyFont="1" applyFill="1" applyBorder="1" applyAlignment="1">
      <alignment wrapText="1"/>
    </xf>
    <xf numFmtId="0" fontId="15" fillId="12" borderId="10" xfId="0" applyFont="1" applyFill="1" applyBorder="1" applyAlignment="1">
      <alignment horizontal="right" wrapText="1"/>
    </xf>
    <xf numFmtId="0" fontId="17" fillId="2" borderId="28" xfId="0" applyFont="1" applyFill="1" applyBorder="1" applyAlignment="1">
      <alignment wrapText="1"/>
    </xf>
    <xf numFmtId="0" fontId="12" fillId="16" borderId="0" xfId="0" applyFont="1" applyFill="1" applyAlignment="1">
      <alignment wrapText="1"/>
    </xf>
    <xf numFmtId="0" fontId="17" fillId="16" borderId="29" xfId="0" applyFont="1" applyFill="1" applyBorder="1" applyAlignment="1">
      <alignment wrapText="1"/>
    </xf>
    <xf numFmtId="0" fontId="12" fillId="16" borderId="30" xfId="0" applyFont="1" applyFill="1" applyBorder="1" applyAlignment="1">
      <alignment wrapText="1"/>
    </xf>
    <xf numFmtId="3" fontId="15" fillId="16" borderId="30" xfId="0" applyNumberFormat="1" applyFont="1" applyFill="1" applyBorder="1" applyAlignment="1">
      <alignment wrapText="1"/>
    </xf>
    <xf numFmtId="0" fontId="15" fillId="16" borderId="30" xfId="0" applyFont="1" applyFill="1" applyBorder="1" applyAlignment="1">
      <alignment wrapText="1"/>
    </xf>
    <xf numFmtId="9" fontId="15" fillId="16" borderId="30" xfId="1" applyFont="1" applyFill="1" applyBorder="1" applyAlignment="1">
      <alignment wrapText="1"/>
    </xf>
    <xf numFmtId="0" fontId="15" fillId="16" borderId="30" xfId="0" applyFont="1" applyFill="1" applyBorder="1" applyAlignment="1">
      <alignment horizontal="right" wrapText="1"/>
    </xf>
    <xf numFmtId="165" fontId="15" fillId="13" borderId="14" xfId="0" applyNumberFormat="1" applyFont="1" applyFill="1" applyBorder="1" applyAlignment="1">
      <alignment horizontal="center" wrapText="1"/>
    </xf>
    <xf numFmtId="0" fontId="15" fillId="13" borderId="14" xfId="0" applyFont="1" applyFill="1" applyBorder="1" applyAlignment="1">
      <alignment wrapText="1"/>
    </xf>
    <xf numFmtId="9" fontId="15" fillId="13" borderId="14" xfId="1" applyFont="1" applyFill="1" applyBorder="1" applyAlignment="1">
      <alignment wrapText="1"/>
    </xf>
    <xf numFmtId="0" fontId="15" fillId="16" borderId="31" xfId="0" applyFont="1" applyFill="1" applyBorder="1" applyAlignment="1">
      <alignment wrapText="1"/>
    </xf>
    <xf numFmtId="9" fontId="15" fillId="14" borderId="14" xfId="1" applyFont="1" applyFill="1" applyBorder="1" applyAlignment="1">
      <alignment wrapText="1"/>
    </xf>
    <xf numFmtId="0" fontId="15" fillId="14" borderId="14" xfId="0" applyFont="1" applyFill="1" applyBorder="1" applyAlignment="1">
      <alignment wrapText="1"/>
    </xf>
    <xf numFmtId="0" fontId="15" fillId="13" borderId="12" xfId="0" applyFont="1" applyFill="1" applyBorder="1" applyAlignment="1">
      <alignment wrapText="1"/>
    </xf>
    <xf numFmtId="0" fontId="11" fillId="0" borderId="0" xfId="0" applyFont="1" applyAlignment="1">
      <alignment wrapText="1"/>
    </xf>
    <xf numFmtId="0" fontId="16" fillId="11" borderId="0" xfId="0" applyFont="1" applyFill="1" applyAlignment="1">
      <alignment wrapText="1"/>
    </xf>
    <xf numFmtId="0" fontId="0" fillId="0" borderId="32" xfId="0" applyBorder="1"/>
    <xf numFmtId="0" fontId="0" fillId="0" borderId="33" xfId="0" applyBorder="1"/>
    <xf numFmtId="0" fontId="0" fillId="0" borderId="32" xfId="0" applyBorder="1" applyAlignment="1">
      <alignment horizontal="center"/>
    </xf>
    <xf numFmtId="9" fontId="0" fillId="0" borderId="14" xfId="0" applyNumberFormat="1" applyBorder="1"/>
    <xf numFmtId="3" fontId="0" fillId="0" borderId="8" xfId="0" applyNumberFormat="1" applyBorder="1"/>
    <xf numFmtId="0" fontId="10" fillId="0" borderId="0" xfId="0" applyFont="1" applyAlignment="1">
      <alignment wrapText="1"/>
    </xf>
    <xf numFmtId="0" fontId="17" fillId="17" borderId="1" xfId="0" applyFont="1" applyFill="1" applyBorder="1" applyAlignment="1">
      <alignment wrapText="1"/>
    </xf>
    <xf numFmtId="0" fontId="10" fillId="17" borderId="0" xfId="0" applyFont="1" applyFill="1" applyAlignment="1">
      <alignment wrapText="1"/>
    </xf>
    <xf numFmtId="0" fontId="12" fillId="17" borderId="0" xfId="0" applyFont="1" applyFill="1" applyAlignment="1">
      <alignment wrapText="1"/>
    </xf>
    <xf numFmtId="0" fontId="17" fillId="18" borderId="1" xfId="0" applyFont="1" applyFill="1" applyBorder="1" applyAlignment="1">
      <alignment wrapText="1"/>
    </xf>
    <xf numFmtId="0" fontId="12" fillId="18" borderId="0" xfId="0" applyFont="1" applyFill="1" applyAlignment="1">
      <alignment wrapText="1"/>
    </xf>
    <xf numFmtId="0" fontId="17" fillId="6" borderId="1" xfId="0" applyFont="1" applyFill="1" applyBorder="1" applyAlignment="1">
      <alignment wrapText="1"/>
    </xf>
    <xf numFmtId="0" fontId="12" fillId="6" borderId="0" xfId="0" applyFont="1" applyFill="1" applyAlignment="1">
      <alignment wrapText="1"/>
    </xf>
    <xf numFmtId="0" fontId="10" fillId="6" borderId="0" xfId="0" applyFont="1" applyFill="1" applyAlignment="1">
      <alignment wrapText="1"/>
    </xf>
    <xf numFmtId="0" fontId="17" fillId="4" borderId="1" xfId="0" applyFont="1" applyFill="1" applyBorder="1" applyAlignment="1">
      <alignment wrapText="1"/>
    </xf>
    <xf numFmtId="0" fontId="10" fillId="4" borderId="0" xfId="0" applyFont="1" applyFill="1" applyAlignment="1">
      <alignment wrapText="1"/>
    </xf>
    <xf numFmtId="0" fontId="12" fillId="4" borderId="0" xfId="0" applyFont="1" applyFill="1" applyAlignment="1">
      <alignment wrapText="1"/>
    </xf>
    <xf numFmtId="0" fontId="10" fillId="18" borderId="0" xfId="0" applyFont="1" applyFill="1" applyAlignment="1">
      <alignment wrapText="1"/>
    </xf>
    <xf numFmtId="0" fontId="18" fillId="4" borderId="20" xfId="0" applyFont="1" applyFill="1" applyBorder="1" applyAlignment="1">
      <alignment wrapText="1"/>
    </xf>
    <xf numFmtId="0" fontId="18" fillId="6" borderId="21" xfId="0" applyFont="1" applyFill="1" applyBorder="1" applyAlignment="1">
      <alignment wrapText="1"/>
    </xf>
    <xf numFmtId="0" fontId="18" fillId="3" borderId="21" xfId="0" applyFont="1" applyFill="1" applyBorder="1" applyAlignment="1">
      <alignment wrapText="1"/>
    </xf>
    <xf numFmtId="0" fontId="18" fillId="17" borderId="22" xfId="0" applyFont="1" applyFill="1" applyBorder="1" applyAlignment="1">
      <alignment wrapText="1"/>
    </xf>
    <xf numFmtId="0" fontId="18" fillId="18" borderId="22" xfId="0" applyFont="1" applyFill="1" applyBorder="1" applyAlignment="1">
      <alignment wrapText="1"/>
    </xf>
    <xf numFmtId="0" fontId="12" fillId="3" borderId="0" xfId="0" applyFont="1" applyFill="1" applyAlignment="1">
      <alignment wrapText="1"/>
    </xf>
    <xf numFmtId="0" fontId="10" fillId="3" borderId="0" xfId="0" applyFont="1" applyFill="1" applyAlignment="1">
      <alignment wrapText="1"/>
    </xf>
    <xf numFmtId="0" fontId="0" fillId="6" borderId="0" xfId="0" applyFill="1"/>
    <xf numFmtId="0" fontId="0" fillId="17" borderId="0" xfId="0" applyFill="1"/>
    <xf numFmtId="0" fontId="0" fillId="18" borderId="0" xfId="0" applyFill="1"/>
    <xf numFmtId="0" fontId="17" fillId="2" borderId="34" xfId="0" applyFont="1" applyFill="1" applyBorder="1" applyAlignment="1">
      <alignment wrapText="1"/>
    </xf>
    <xf numFmtId="0" fontId="17" fillId="5" borderId="1" xfId="0" applyFont="1" applyFill="1" applyBorder="1" applyAlignment="1">
      <alignment wrapText="1"/>
    </xf>
    <xf numFmtId="0" fontId="12" fillId="5" borderId="0" xfId="0" applyFont="1" applyFill="1" applyAlignment="1">
      <alignment wrapText="1"/>
    </xf>
    <xf numFmtId="0" fontId="9" fillId="0" borderId="0" xfId="0" applyFont="1" applyAlignment="1">
      <alignment wrapText="1"/>
    </xf>
    <xf numFmtId="3" fontId="0" fillId="0" borderId="0" xfId="0" applyNumberFormat="1"/>
    <xf numFmtId="0" fontId="8" fillId="0" borderId="0" xfId="0" applyFont="1" applyAlignment="1">
      <alignment wrapText="1"/>
    </xf>
    <xf numFmtId="0" fontId="7" fillId="0" borderId="0" xfId="0" applyFont="1" applyAlignment="1">
      <alignment wrapText="1"/>
    </xf>
    <xf numFmtId="3" fontId="0" fillId="0" borderId="11" xfId="0" applyNumberFormat="1" applyBorder="1"/>
    <xf numFmtId="3" fontId="0" fillId="0" borderId="13" xfId="0" applyNumberFormat="1" applyBorder="1"/>
    <xf numFmtId="0" fontId="19" fillId="0" borderId="0" xfId="0" applyFont="1" applyAlignment="1">
      <alignment horizontal="center"/>
    </xf>
    <xf numFmtId="9" fontId="0" fillId="0" borderId="0" xfId="1" applyFont="1"/>
    <xf numFmtId="9" fontId="0" fillId="0" borderId="8" xfId="1" applyFont="1" applyBorder="1"/>
    <xf numFmtId="0" fontId="19" fillId="0" borderId="0" xfId="0" applyFont="1"/>
    <xf numFmtId="0" fontId="6" fillId="0" borderId="0" xfId="0" applyFont="1" applyAlignment="1">
      <alignment wrapText="1"/>
    </xf>
    <xf numFmtId="0" fontId="6" fillId="4" borderId="0" xfId="0" applyFont="1" applyFill="1" applyAlignment="1">
      <alignment wrapText="1"/>
    </xf>
    <xf numFmtId="0" fontId="6" fillId="3" borderId="0" xfId="0" applyFont="1" applyFill="1" applyAlignment="1">
      <alignment wrapText="1"/>
    </xf>
    <xf numFmtId="0" fontId="6" fillId="6" borderId="0" xfId="0" applyFont="1" applyFill="1" applyAlignment="1">
      <alignment wrapText="1"/>
    </xf>
    <xf numFmtId="0" fontId="6" fillId="17" borderId="0" xfId="0" applyFont="1" applyFill="1" applyAlignment="1">
      <alignment wrapText="1"/>
    </xf>
    <xf numFmtId="0" fontId="6" fillId="18" borderId="0" xfId="0" applyFont="1" applyFill="1" applyAlignment="1">
      <alignment wrapText="1"/>
    </xf>
    <xf numFmtId="0" fontId="0" fillId="0" borderId="8" xfId="1" applyNumberFormat="1" applyFont="1" applyFill="1" applyBorder="1"/>
    <xf numFmtId="0" fontId="0" fillId="0" borderId="18" xfId="0" applyBorder="1"/>
    <xf numFmtId="9" fontId="0" fillId="0" borderId="19" xfId="0" applyNumberFormat="1" applyBorder="1"/>
    <xf numFmtId="0" fontId="5" fillId="0" borderId="0" xfId="0" applyFont="1" applyAlignment="1">
      <alignment wrapText="1"/>
    </xf>
    <xf numFmtId="9" fontId="0" fillId="0" borderId="11" xfId="1" applyFont="1" applyFill="1" applyBorder="1"/>
    <xf numFmtId="9" fontId="0" fillId="0" borderId="6" xfId="1" applyFont="1" applyFill="1" applyBorder="1"/>
    <xf numFmtId="9" fontId="0" fillId="0" borderId="13" xfId="1" applyFont="1" applyFill="1" applyBorder="1"/>
    <xf numFmtId="9" fontId="0" fillId="0" borderId="0" xfId="1" applyFont="1" applyFill="1" applyBorder="1"/>
    <xf numFmtId="0" fontId="27" fillId="0" borderId="0" xfId="2" applyFill="1"/>
    <xf numFmtId="1" fontId="0" fillId="0" borderId="10" xfId="0" applyNumberFormat="1" applyBorder="1"/>
    <xf numFmtId="0" fontId="21" fillId="0" borderId="7" xfId="0" applyFont="1" applyBorder="1"/>
    <xf numFmtId="0" fontId="21" fillId="0" borderId="9" xfId="0" applyFont="1" applyBorder="1"/>
    <xf numFmtId="0" fontId="21" fillId="0" borderId="8" xfId="0" applyFont="1" applyBorder="1"/>
    <xf numFmtId="0" fontId="21" fillId="0" borderId="10" xfId="0" applyFont="1" applyBorder="1"/>
    <xf numFmtId="9" fontId="21" fillId="0" borderId="11" xfId="0" applyNumberFormat="1" applyFont="1" applyBorder="1"/>
    <xf numFmtId="0" fontId="21" fillId="0" borderId="12" xfId="0" applyFont="1" applyBorder="1"/>
    <xf numFmtId="0" fontId="21" fillId="0" borderId="14" xfId="0" applyFont="1" applyBorder="1"/>
    <xf numFmtId="9" fontId="21" fillId="0" borderId="13" xfId="0" applyNumberFormat="1" applyFont="1" applyBorder="1"/>
    <xf numFmtId="0" fontId="4" fillId="0" borderId="0" xfId="0" applyFont="1" applyAlignment="1">
      <alignment wrapText="1"/>
    </xf>
    <xf numFmtId="0" fontId="3" fillId="0" borderId="0" xfId="0" applyFont="1" applyAlignment="1">
      <alignment wrapText="1"/>
    </xf>
    <xf numFmtId="0" fontId="0" fillId="0" borderId="35" xfId="0" applyBorder="1"/>
    <xf numFmtId="0" fontId="19" fillId="0" borderId="0" xfId="0" applyFont="1" applyAlignment="1">
      <alignment horizontal="left"/>
    </xf>
    <xf numFmtId="0" fontId="22" fillId="0" borderId="3" xfId="0" applyFont="1" applyBorder="1"/>
    <xf numFmtId="0" fontId="22" fillId="0" borderId="3" xfId="0" applyFont="1" applyBorder="1" applyAlignment="1">
      <alignment horizontal="center"/>
    </xf>
    <xf numFmtId="0" fontId="22" fillId="0" borderId="2" xfId="0" applyFont="1" applyBorder="1"/>
    <xf numFmtId="0" fontId="22" fillId="0" borderId="4" xfId="0" applyFont="1" applyBorder="1"/>
    <xf numFmtId="9" fontId="21" fillId="0" borderId="0" xfId="0" applyNumberFormat="1" applyFont="1"/>
    <xf numFmtId="0" fontId="0" fillId="0" borderId="36" xfId="0" applyBorder="1"/>
    <xf numFmtId="0" fontId="29" fillId="0" borderId="0" xfId="0" applyFont="1" applyAlignment="1">
      <alignment vertical="top" wrapText="1"/>
    </xf>
    <xf numFmtId="0" fontId="0" fillId="0" borderId="37" xfId="0" applyBorder="1"/>
    <xf numFmtId="0" fontId="0" fillId="0" borderId="0" xfId="0" applyAlignment="1">
      <alignment horizontal="left"/>
    </xf>
    <xf numFmtId="0" fontId="2" fillId="0" borderId="0" xfId="0" applyFont="1" applyAlignment="1">
      <alignment wrapText="1"/>
    </xf>
    <xf numFmtId="0" fontId="0" fillId="0" borderId="12" xfId="0" applyBorder="1" applyAlignment="1">
      <alignment horizontal="center"/>
    </xf>
    <xf numFmtId="0" fontId="0" fillId="0" borderId="10" xfId="0" applyBorder="1" applyAlignment="1">
      <alignment horizontal="center"/>
    </xf>
    <xf numFmtId="0" fontId="0" fillId="19" borderId="12" xfId="0" applyFill="1" applyBorder="1" applyAlignment="1">
      <alignment horizontal="center"/>
    </xf>
    <xf numFmtId="1" fontId="0" fillId="19" borderId="13" xfId="0" applyNumberFormat="1" applyFill="1" applyBorder="1"/>
    <xf numFmtId="0" fontId="0" fillId="19" borderId="10" xfId="0" applyFill="1" applyBorder="1" applyAlignment="1">
      <alignment horizontal="center"/>
    </xf>
    <xf numFmtId="1" fontId="0" fillId="19" borderId="11" xfId="0" applyNumberFormat="1" applyFill="1" applyBorder="1"/>
    <xf numFmtId="0" fontId="13" fillId="0" borderId="1" xfId="0" applyFont="1" applyBorder="1"/>
    <xf numFmtId="164" fontId="0" fillId="0" borderId="0" xfId="0" applyNumberFormat="1"/>
    <xf numFmtId="0" fontId="1" fillId="0" borderId="0" xfId="0" applyFont="1" applyAlignment="1">
      <alignment wrapText="1"/>
    </xf>
    <xf numFmtId="0" fontId="19" fillId="0" borderId="2" xfId="0" applyFont="1" applyBorder="1" applyAlignment="1">
      <alignment horizontal="center"/>
    </xf>
    <xf numFmtId="0" fontId="19" fillId="0" borderId="3" xfId="0" applyFont="1" applyBorder="1" applyAlignment="1">
      <alignment horizontal="center"/>
    </xf>
    <xf numFmtId="0" fontId="19" fillId="0" borderId="4" xfId="0" applyFont="1" applyBorder="1" applyAlignment="1">
      <alignment horizontal="center"/>
    </xf>
    <xf numFmtId="0" fontId="15" fillId="0" borderId="3" xfId="0" applyFont="1" applyBorder="1" applyAlignment="1">
      <alignment horizontal="center"/>
    </xf>
    <xf numFmtId="0" fontId="0" fillId="0" borderId="3" xfId="0" applyBorder="1" applyAlignment="1">
      <alignment horizontal="center"/>
    </xf>
    <xf numFmtId="0" fontId="19" fillId="0" borderId="0" xfId="0" applyFont="1" applyAlignment="1">
      <alignment horizontal="center"/>
    </xf>
    <xf numFmtId="0" fontId="20" fillId="0" borderId="0" xfId="0" applyFont="1" applyAlignment="1">
      <alignment horizontal="center"/>
    </xf>
    <xf numFmtId="0" fontId="22" fillId="0" borderId="0" xfId="0" applyFont="1" applyAlignment="1">
      <alignment horizontal="center"/>
    </xf>
    <xf numFmtId="0" fontId="29" fillId="0" borderId="0" xfId="0" applyFont="1" applyAlignment="1">
      <alignment horizontal="left" vertical="top" wrapText="1"/>
    </xf>
    <xf numFmtId="0" fontId="0" fillId="0" borderId="0" xfId="0" applyBorder="1"/>
    <xf numFmtId="9" fontId="0" fillId="0" borderId="0" xfId="0" applyNumberFormat="1" applyBorder="1"/>
  </cellXfs>
  <cellStyles count="3">
    <cellStyle name="Hyperlink" xfId="2" builtinId="8"/>
    <cellStyle name="Normal" xfId="0" builtinId="0"/>
    <cellStyle name="Percent" xfId="1" builtinId="5"/>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8AD8"/>
      <color rgb="FFFF4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_rels/chart98.xml.rels><?xml version="1.0" encoding="UTF-8" standalone="yes"?>
<Relationships xmlns="http://schemas.openxmlformats.org/package/2006/relationships"><Relationship Id="rId2" Type="http://schemas.microsoft.com/office/2011/relationships/chartColorStyle" Target="colors98.xml"/><Relationship Id="rId1" Type="http://schemas.microsoft.com/office/2011/relationships/chartStyle" Target="style98.xml"/></Relationships>
</file>

<file path=xl/charts/_rels/chart99.xml.rels><?xml version="1.0" encoding="UTF-8" standalone="yes"?>
<Relationships xmlns="http://schemas.openxmlformats.org/package/2006/relationships"><Relationship Id="rId2" Type="http://schemas.microsoft.com/office/2011/relationships/chartColorStyle" Target="colors99.xml"/><Relationship Id="rId1" Type="http://schemas.microsoft.com/office/2011/relationships/chartStyle" Target="style99.xml"/></Relationships>
</file>

<file path=xl/charts/_rels/chart100.xml.rels><?xml version="1.0" encoding="UTF-8" standalone="yes"?>
<Relationships xmlns="http://schemas.openxmlformats.org/package/2006/relationships"><Relationship Id="rId2" Type="http://schemas.microsoft.com/office/2011/relationships/chartColorStyle" Target="colors100.xml"/><Relationship Id="rId1" Type="http://schemas.microsoft.com/office/2011/relationships/chartStyle" Target="style100.xml"/></Relationships>
</file>

<file path=xl/charts/_rels/chart101.xml.rels><?xml version="1.0" encoding="UTF-8" standalone="yes"?>
<Relationships xmlns="http://schemas.openxmlformats.org/package/2006/relationships"><Relationship Id="rId2" Type="http://schemas.microsoft.com/office/2011/relationships/chartColorStyle" Target="colors101.xml"/><Relationship Id="rId1" Type="http://schemas.microsoft.com/office/2011/relationships/chartStyle" Target="style101.xml"/></Relationships>
</file>

<file path=xl/charts/_rels/chart102.xml.rels><?xml version="1.0" encoding="UTF-8" standalone="yes"?>
<Relationships xmlns="http://schemas.openxmlformats.org/package/2006/relationships"><Relationship Id="rId2" Type="http://schemas.microsoft.com/office/2011/relationships/chartColorStyle" Target="colors102.xml"/><Relationship Id="rId1" Type="http://schemas.microsoft.com/office/2011/relationships/chartStyle" Target="style102.xml"/></Relationships>
</file>

<file path=xl/charts/_rels/chart103.xml.rels><?xml version="1.0" encoding="UTF-8" standalone="yes"?>
<Relationships xmlns="http://schemas.openxmlformats.org/package/2006/relationships"><Relationship Id="rId2" Type="http://schemas.microsoft.com/office/2011/relationships/chartColorStyle" Target="colors103.xml"/><Relationship Id="rId1" Type="http://schemas.microsoft.com/office/2011/relationships/chartStyle" Target="style103.xml"/></Relationships>
</file>

<file path=xl/charts/_rels/chart104.xml.rels><?xml version="1.0" encoding="UTF-8" standalone="yes"?>
<Relationships xmlns="http://schemas.openxmlformats.org/package/2006/relationships"><Relationship Id="rId2" Type="http://schemas.microsoft.com/office/2011/relationships/chartColorStyle" Target="colors104.xml"/><Relationship Id="rId1" Type="http://schemas.microsoft.com/office/2011/relationships/chartStyle" Target="style104.xml"/></Relationships>
</file>

<file path=xl/charts/_rels/chart105.xml.rels><?xml version="1.0" encoding="UTF-8" standalone="yes"?>
<Relationships xmlns="http://schemas.openxmlformats.org/package/2006/relationships"><Relationship Id="rId2" Type="http://schemas.microsoft.com/office/2011/relationships/chartColorStyle" Target="colors105.xml"/><Relationship Id="rId1" Type="http://schemas.microsoft.com/office/2011/relationships/chartStyle" Target="style105.xml"/></Relationships>
</file>

<file path=xl/charts/_rels/chart106.xml.rels><?xml version="1.0" encoding="UTF-8" standalone="yes"?>
<Relationships xmlns="http://schemas.openxmlformats.org/package/2006/relationships"><Relationship Id="rId2" Type="http://schemas.microsoft.com/office/2011/relationships/chartColorStyle" Target="colors106.xml"/><Relationship Id="rId1" Type="http://schemas.microsoft.com/office/2011/relationships/chartStyle" Target="style106.xml"/></Relationships>
</file>

<file path=xl/charts/_rels/chart107.xml.rels><?xml version="1.0" encoding="UTF-8" standalone="yes"?>
<Relationships xmlns="http://schemas.openxmlformats.org/package/2006/relationships"><Relationship Id="rId2" Type="http://schemas.microsoft.com/office/2011/relationships/chartColorStyle" Target="colors107.xml"/><Relationship Id="rId1" Type="http://schemas.microsoft.com/office/2011/relationships/chartStyle" Target="style107.xml"/></Relationships>
</file>

<file path=xl/charts/_rels/chart108.xml.rels><?xml version="1.0" encoding="UTF-8" standalone="yes"?>
<Relationships xmlns="http://schemas.openxmlformats.org/package/2006/relationships"><Relationship Id="rId2" Type="http://schemas.microsoft.com/office/2011/relationships/chartColorStyle" Target="colors108.xml"/><Relationship Id="rId1" Type="http://schemas.microsoft.com/office/2011/relationships/chartStyle" Target="style108.xml"/></Relationships>
</file>

<file path=xl/charts/_rels/chart109.xml.rels><?xml version="1.0" encoding="UTF-8" standalone="yes"?>
<Relationships xmlns="http://schemas.openxmlformats.org/package/2006/relationships"><Relationship Id="rId2" Type="http://schemas.microsoft.com/office/2011/relationships/chartColorStyle" Target="colors109.xml"/><Relationship Id="rId1" Type="http://schemas.microsoft.com/office/2011/relationships/chartStyle" Target="style109.xml"/></Relationships>
</file>

<file path=xl/charts/_rels/chart110.xml.rels><?xml version="1.0" encoding="UTF-8" standalone="yes"?>
<Relationships xmlns="http://schemas.openxmlformats.org/package/2006/relationships"><Relationship Id="rId2" Type="http://schemas.microsoft.com/office/2011/relationships/chartColorStyle" Target="colors110.xml"/><Relationship Id="rId1" Type="http://schemas.microsoft.com/office/2011/relationships/chartStyle" Target="style110.xml"/></Relationships>
</file>

<file path=xl/charts/_rels/chart111.xml.rels><?xml version="1.0" encoding="UTF-8" standalone="yes"?>
<Relationships xmlns="http://schemas.openxmlformats.org/package/2006/relationships"><Relationship Id="rId2" Type="http://schemas.microsoft.com/office/2011/relationships/chartColorStyle" Target="colors111.xml"/><Relationship Id="rId1" Type="http://schemas.microsoft.com/office/2011/relationships/chartStyle" Target="style111.xml"/></Relationships>
</file>

<file path=xl/charts/_rels/chart112.xml.rels><?xml version="1.0" encoding="UTF-8" standalone="yes"?>
<Relationships xmlns="http://schemas.openxmlformats.org/package/2006/relationships"><Relationship Id="rId2" Type="http://schemas.microsoft.com/office/2011/relationships/chartColorStyle" Target="colors112.xml"/><Relationship Id="rId1" Type="http://schemas.microsoft.com/office/2011/relationships/chartStyle" Target="style112.xml"/></Relationships>
</file>

<file path=xl/charts/_rels/chart113.xml.rels><?xml version="1.0" encoding="UTF-8" standalone="yes"?>
<Relationships xmlns="http://schemas.openxmlformats.org/package/2006/relationships"><Relationship Id="rId2" Type="http://schemas.microsoft.com/office/2011/relationships/chartColorStyle" Target="colors113.xml"/><Relationship Id="rId1" Type="http://schemas.microsoft.com/office/2011/relationships/chartStyle" Target="style113.xml"/></Relationships>
</file>

<file path=xl/charts/_rels/chart114.xml.rels><?xml version="1.0" encoding="UTF-8" standalone="yes"?>
<Relationships xmlns="http://schemas.openxmlformats.org/package/2006/relationships"><Relationship Id="rId2" Type="http://schemas.microsoft.com/office/2011/relationships/chartColorStyle" Target="colors114.xml"/><Relationship Id="rId1" Type="http://schemas.microsoft.com/office/2011/relationships/chartStyle" Target="style114.xml"/></Relationships>
</file>

<file path=xl/charts/_rels/chart115.xml.rels><?xml version="1.0" encoding="UTF-8" standalone="yes"?>
<Relationships xmlns="http://schemas.openxmlformats.org/package/2006/relationships"><Relationship Id="rId2" Type="http://schemas.microsoft.com/office/2011/relationships/chartColorStyle" Target="colors115.xml"/><Relationship Id="rId1" Type="http://schemas.microsoft.com/office/2011/relationships/chartStyle" Target="style115.xml"/></Relationships>
</file>

<file path=xl/charts/_rels/chart116.xml.rels><?xml version="1.0" encoding="UTF-8" standalone="yes"?>
<Relationships xmlns="http://schemas.openxmlformats.org/package/2006/relationships"><Relationship Id="rId2" Type="http://schemas.microsoft.com/office/2011/relationships/chartColorStyle" Target="colors116.xml"/><Relationship Id="rId1" Type="http://schemas.microsoft.com/office/2011/relationships/chartStyle" Target="style116.xml"/></Relationships>
</file>

<file path=xl/charts/_rels/chart117.xml.rels><?xml version="1.0" encoding="UTF-8" standalone="yes"?>
<Relationships xmlns="http://schemas.openxmlformats.org/package/2006/relationships"><Relationship Id="rId2" Type="http://schemas.microsoft.com/office/2011/relationships/chartColorStyle" Target="colors117.xml"/><Relationship Id="rId1" Type="http://schemas.microsoft.com/office/2011/relationships/chartStyle" Target="style117.xml"/></Relationships>
</file>

<file path=xl/charts/_rels/chart118.xml.rels><?xml version="1.0" encoding="UTF-8" standalone="yes"?>
<Relationships xmlns="http://schemas.openxmlformats.org/package/2006/relationships"><Relationship Id="rId2" Type="http://schemas.microsoft.com/office/2011/relationships/chartColorStyle" Target="colors118.xml"/><Relationship Id="rId1" Type="http://schemas.microsoft.com/office/2011/relationships/chartStyle" Target="style118.xml"/></Relationships>
</file>

<file path=xl/charts/_rels/chart119.xml.rels><?xml version="1.0" encoding="UTF-8" standalone="yes"?>
<Relationships xmlns="http://schemas.openxmlformats.org/package/2006/relationships"><Relationship Id="rId2" Type="http://schemas.microsoft.com/office/2011/relationships/chartColorStyle" Target="colors119.xml"/><Relationship Id="rId1" Type="http://schemas.microsoft.com/office/2011/relationships/chartStyle" Target="style119.xml"/></Relationships>
</file>

<file path=xl/charts/_rels/chart120.xml.rels><?xml version="1.0" encoding="UTF-8" standalone="yes"?>
<Relationships xmlns="http://schemas.openxmlformats.org/package/2006/relationships"><Relationship Id="rId2" Type="http://schemas.microsoft.com/office/2011/relationships/chartColorStyle" Target="colors120.xml"/><Relationship Id="rId1" Type="http://schemas.microsoft.com/office/2011/relationships/chartStyle" Target="style120.xml"/></Relationships>
</file>

<file path=xl/charts/_rels/chart121.xml.rels><?xml version="1.0" encoding="UTF-8" standalone="yes"?>
<Relationships xmlns="http://schemas.openxmlformats.org/package/2006/relationships"><Relationship Id="rId2" Type="http://schemas.microsoft.com/office/2011/relationships/chartColorStyle" Target="colors121.xml"/><Relationship Id="rId1" Type="http://schemas.microsoft.com/office/2011/relationships/chartStyle" Target="style121.xml"/></Relationships>
</file>

<file path=xl/charts/_rels/chart122.xml.rels><?xml version="1.0" encoding="UTF-8" standalone="yes"?>
<Relationships xmlns="http://schemas.openxmlformats.org/package/2006/relationships"><Relationship Id="rId2" Type="http://schemas.microsoft.com/office/2011/relationships/chartColorStyle" Target="colors122.xml"/><Relationship Id="rId1" Type="http://schemas.microsoft.com/office/2011/relationships/chartStyle" Target="style122.xml"/></Relationships>
</file>

<file path=xl/charts/_rels/chart123.xml.rels><?xml version="1.0" encoding="UTF-8" standalone="yes"?>
<Relationships xmlns="http://schemas.openxmlformats.org/package/2006/relationships"><Relationship Id="rId2" Type="http://schemas.microsoft.com/office/2011/relationships/chartColorStyle" Target="colors123.xml"/><Relationship Id="rId1" Type="http://schemas.microsoft.com/office/2011/relationships/chartStyle" Target="style123.xml"/></Relationships>
</file>

<file path=xl/charts/_rels/chart124.xml.rels><?xml version="1.0" encoding="UTF-8" standalone="yes"?>
<Relationships xmlns="http://schemas.openxmlformats.org/package/2006/relationships"><Relationship Id="rId2" Type="http://schemas.microsoft.com/office/2011/relationships/chartColorStyle" Target="colors124.xml"/><Relationship Id="rId1" Type="http://schemas.microsoft.com/office/2011/relationships/chartStyle" Target="style124.xml"/></Relationships>
</file>

<file path=xl/charts/_rels/chart125.xml.rels><?xml version="1.0" encoding="UTF-8" standalone="yes"?>
<Relationships xmlns="http://schemas.openxmlformats.org/package/2006/relationships"><Relationship Id="rId2" Type="http://schemas.microsoft.com/office/2011/relationships/chartColorStyle" Target="colors125.xml"/><Relationship Id="rId1" Type="http://schemas.microsoft.com/office/2011/relationships/chartStyle" Target="style125.xml"/></Relationships>
</file>

<file path=xl/charts/_rels/chart126.xml.rels><?xml version="1.0" encoding="UTF-8" standalone="yes"?>
<Relationships xmlns="http://schemas.openxmlformats.org/package/2006/relationships"><Relationship Id="rId2" Type="http://schemas.microsoft.com/office/2011/relationships/chartColorStyle" Target="colors126.xml"/><Relationship Id="rId1" Type="http://schemas.microsoft.com/office/2011/relationships/chartStyle" Target="style126.xml"/></Relationships>
</file>

<file path=xl/charts/_rels/chart127.xml.rels><?xml version="1.0" encoding="UTF-8" standalone="yes"?>
<Relationships xmlns="http://schemas.openxmlformats.org/package/2006/relationships"><Relationship Id="rId2" Type="http://schemas.microsoft.com/office/2011/relationships/chartColorStyle" Target="colors127.xml"/><Relationship Id="rId1" Type="http://schemas.microsoft.com/office/2011/relationships/chartStyle" Target="style127.xml"/></Relationships>
</file>

<file path=xl/charts/_rels/chart128.xml.rels><?xml version="1.0" encoding="UTF-8" standalone="yes"?>
<Relationships xmlns="http://schemas.openxmlformats.org/package/2006/relationships"><Relationship Id="rId2" Type="http://schemas.microsoft.com/office/2011/relationships/chartColorStyle" Target="colors128.xml"/><Relationship Id="rId1" Type="http://schemas.microsoft.com/office/2011/relationships/chartStyle" Target="style128.xml"/></Relationships>
</file>

<file path=xl/charts/_rels/chart129.xml.rels><?xml version="1.0" encoding="UTF-8" standalone="yes"?>
<Relationships xmlns="http://schemas.openxmlformats.org/package/2006/relationships"><Relationship Id="rId2" Type="http://schemas.microsoft.com/office/2011/relationships/chartColorStyle" Target="colors129.xml"/><Relationship Id="rId1" Type="http://schemas.microsoft.com/office/2011/relationships/chartStyle" Target="style129.xml"/></Relationships>
</file>

<file path=xl/charts/_rels/chart130.xml.rels><?xml version="1.0" encoding="UTF-8" standalone="yes"?>
<Relationships xmlns="http://schemas.openxmlformats.org/package/2006/relationships"><Relationship Id="rId2" Type="http://schemas.microsoft.com/office/2011/relationships/chartColorStyle" Target="colors130.xml"/><Relationship Id="rId1" Type="http://schemas.microsoft.com/office/2011/relationships/chartStyle" Target="style130.xml"/></Relationships>
</file>

<file path=xl/charts/_rels/chart131.xml.rels><?xml version="1.0" encoding="UTF-8" standalone="yes"?>
<Relationships xmlns="http://schemas.openxmlformats.org/package/2006/relationships"><Relationship Id="rId2" Type="http://schemas.microsoft.com/office/2011/relationships/chartColorStyle" Target="colors131.xml"/><Relationship Id="rId1" Type="http://schemas.microsoft.com/office/2011/relationships/chartStyle" Target="style131.xml"/></Relationships>
</file>

<file path=xl/charts/_rels/chart132.xml.rels><?xml version="1.0" encoding="UTF-8" standalone="yes"?>
<Relationships xmlns="http://schemas.openxmlformats.org/package/2006/relationships"><Relationship Id="rId2" Type="http://schemas.microsoft.com/office/2011/relationships/chartColorStyle" Target="colors132.xml"/><Relationship Id="rId1" Type="http://schemas.microsoft.com/office/2011/relationships/chartStyle" Target="style132.xml"/></Relationships>
</file>

<file path=xl/charts/_rels/chart133.xml.rels><?xml version="1.0" encoding="UTF-8" standalone="yes"?>
<Relationships xmlns="http://schemas.openxmlformats.org/package/2006/relationships"><Relationship Id="rId2" Type="http://schemas.microsoft.com/office/2011/relationships/chartColorStyle" Target="colors133.xml"/><Relationship Id="rId1" Type="http://schemas.microsoft.com/office/2011/relationships/chartStyle" Target="style133.xml"/></Relationships>
</file>

<file path=xl/charts/_rels/chart134.xml.rels><?xml version="1.0" encoding="UTF-8" standalone="yes"?>
<Relationships xmlns="http://schemas.openxmlformats.org/package/2006/relationships"><Relationship Id="rId2" Type="http://schemas.microsoft.com/office/2011/relationships/chartColorStyle" Target="colors134.xml"/><Relationship Id="rId1" Type="http://schemas.microsoft.com/office/2011/relationships/chartStyle" Target="style134.xml"/></Relationships>
</file>

<file path=xl/charts/_rels/chart135.xml.rels><?xml version="1.0" encoding="UTF-8" standalone="yes"?>
<Relationships xmlns="http://schemas.openxmlformats.org/package/2006/relationships"><Relationship Id="rId2" Type="http://schemas.microsoft.com/office/2011/relationships/chartColorStyle" Target="colors135.xml"/><Relationship Id="rId1" Type="http://schemas.microsoft.com/office/2011/relationships/chartStyle" Target="style135.xml"/></Relationships>
</file>

<file path=xl/charts/_rels/chart136.xml.rels><?xml version="1.0" encoding="UTF-8" standalone="yes"?>
<Relationships xmlns="http://schemas.openxmlformats.org/package/2006/relationships"><Relationship Id="rId2" Type="http://schemas.microsoft.com/office/2011/relationships/chartColorStyle" Target="colors136.xml"/><Relationship Id="rId1" Type="http://schemas.microsoft.com/office/2011/relationships/chartStyle" Target="style136.xml"/></Relationships>
</file>

<file path=xl/charts/_rels/chart137.xml.rels><?xml version="1.0" encoding="UTF-8" standalone="yes"?>
<Relationships xmlns="http://schemas.openxmlformats.org/package/2006/relationships"><Relationship Id="rId2" Type="http://schemas.microsoft.com/office/2011/relationships/chartColorStyle" Target="colors137.xml"/><Relationship Id="rId1" Type="http://schemas.microsoft.com/office/2011/relationships/chartStyle" Target="style137.xml"/></Relationships>
</file>

<file path=xl/charts/_rels/chart138.xml.rels><?xml version="1.0" encoding="UTF-8" standalone="yes"?>
<Relationships xmlns="http://schemas.openxmlformats.org/package/2006/relationships"><Relationship Id="rId2" Type="http://schemas.microsoft.com/office/2011/relationships/chartColorStyle" Target="colors138.xml"/><Relationship Id="rId1" Type="http://schemas.microsoft.com/office/2011/relationships/chartStyle" Target="style138.xml"/></Relationships>
</file>

<file path=xl/charts/_rels/chart139.xml.rels><?xml version="1.0" encoding="UTF-8" standalone="yes"?>
<Relationships xmlns="http://schemas.openxmlformats.org/package/2006/relationships"><Relationship Id="rId2" Type="http://schemas.microsoft.com/office/2011/relationships/chartColorStyle" Target="colors139.xml"/><Relationship Id="rId1" Type="http://schemas.microsoft.com/office/2011/relationships/chartStyle" Target="style139.xml"/></Relationships>
</file>

<file path=xl/charts/_rels/chart140.xml.rels><?xml version="1.0" encoding="UTF-8" standalone="yes"?>
<Relationships xmlns="http://schemas.openxmlformats.org/package/2006/relationships"><Relationship Id="rId2" Type="http://schemas.microsoft.com/office/2011/relationships/chartColorStyle" Target="colors140.xml"/><Relationship Id="rId1" Type="http://schemas.microsoft.com/office/2011/relationships/chartStyle" Target="style140.xml"/></Relationships>
</file>

<file path=xl/charts/_rels/chart141.xml.rels><?xml version="1.0" encoding="UTF-8" standalone="yes"?>
<Relationships xmlns="http://schemas.openxmlformats.org/package/2006/relationships"><Relationship Id="rId2" Type="http://schemas.microsoft.com/office/2011/relationships/chartColorStyle" Target="colors141.xml"/><Relationship Id="rId1" Type="http://schemas.microsoft.com/office/2011/relationships/chartStyle" Target="style141.xml"/></Relationships>
</file>

<file path=xl/charts/_rels/chart142.xml.rels><?xml version="1.0" encoding="UTF-8" standalone="yes"?>
<Relationships xmlns="http://schemas.openxmlformats.org/package/2006/relationships"><Relationship Id="rId2" Type="http://schemas.microsoft.com/office/2011/relationships/chartColorStyle" Target="colors142.xml"/><Relationship Id="rId1" Type="http://schemas.microsoft.com/office/2011/relationships/chartStyle" Target="style142.xml"/></Relationships>
</file>

<file path=xl/charts/_rels/chart143.xml.rels><?xml version="1.0" encoding="UTF-8" standalone="yes"?>
<Relationships xmlns="http://schemas.openxmlformats.org/package/2006/relationships"><Relationship Id="rId2" Type="http://schemas.microsoft.com/office/2011/relationships/chartColorStyle" Target="colors143.xml"/><Relationship Id="rId1" Type="http://schemas.microsoft.com/office/2011/relationships/chartStyle" Target="style143.xml"/></Relationships>
</file>

<file path=xl/charts/_rels/chart144.xml.rels><?xml version="1.0" encoding="UTF-8" standalone="yes"?>
<Relationships xmlns="http://schemas.openxmlformats.org/package/2006/relationships"><Relationship Id="rId2" Type="http://schemas.microsoft.com/office/2011/relationships/chartColorStyle" Target="colors144.xml"/><Relationship Id="rId1" Type="http://schemas.microsoft.com/office/2011/relationships/chartStyle" Target="style144.xml"/></Relationships>
</file>

<file path=xl/charts/_rels/chart145.xml.rels><?xml version="1.0" encoding="UTF-8" standalone="yes"?>
<Relationships xmlns="http://schemas.openxmlformats.org/package/2006/relationships"><Relationship Id="rId2" Type="http://schemas.microsoft.com/office/2011/relationships/chartColorStyle" Target="colors145.xml"/><Relationship Id="rId1" Type="http://schemas.microsoft.com/office/2011/relationships/chartStyle" Target="style145.xml"/></Relationships>
</file>

<file path=xl/charts/_rels/chart146.xml.rels><?xml version="1.0" encoding="UTF-8" standalone="yes"?>
<Relationships xmlns="http://schemas.openxmlformats.org/package/2006/relationships"><Relationship Id="rId2" Type="http://schemas.microsoft.com/office/2011/relationships/chartColorStyle" Target="colors146.xml"/><Relationship Id="rId1" Type="http://schemas.microsoft.com/office/2011/relationships/chartStyle" Target="style146.xml"/></Relationships>
</file>

<file path=xl/charts/_rels/chart147.xml.rels><?xml version="1.0" encoding="UTF-8" standalone="yes"?>
<Relationships xmlns="http://schemas.openxmlformats.org/package/2006/relationships"><Relationship Id="rId2" Type="http://schemas.microsoft.com/office/2011/relationships/chartColorStyle" Target="colors147.xml"/><Relationship Id="rId1" Type="http://schemas.microsoft.com/office/2011/relationships/chartStyle" Target="style147.xml"/></Relationships>
</file>

<file path=xl/charts/_rels/chart148.xml.rels><?xml version="1.0" encoding="UTF-8" standalone="yes"?>
<Relationships xmlns="http://schemas.openxmlformats.org/package/2006/relationships"><Relationship Id="rId2" Type="http://schemas.microsoft.com/office/2011/relationships/chartColorStyle" Target="colors148.xml"/><Relationship Id="rId1" Type="http://schemas.microsoft.com/office/2011/relationships/chartStyle" Target="style148.xml"/></Relationships>
</file>

<file path=xl/charts/_rels/chart149.xml.rels><?xml version="1.0" encoding="UTF-8" standalone="yes"?>
<Relationships xmlns="http://schemas.openxmlformats.org/package/2006/relationships"><Relationship Id="rId2" Type="http://schemas.microsoft.com/office/2011/relationships/chartColorStyle" Target="colors149.xml"/><Relationship Id="rId1" Type="http://schemas.microsoft.com/office/2011/relationships/chartStyle" Target="style149.xml"/></Relationships>
</file>

<file path=xl/charts/_rels/chart150.xml.rels><?xml version="1.0" encoding="UTF-8" standalone="yes"?>
<Relationships xmlns="http://schemas.openxmlformats.org/package/2006/relationships"><Relationship Id="rId2" Type="http://schemas.microsoft.com/office/2011/relationships/chartColorStyle" Target="colors150.xml"/><Relationship Id="rId1" Type="http://schemas.microsoft.com/office/2011/relationships/chartStyle" Target="style150.xml"/></Relationships>
</file>

<file path=xl/charts/_rels/chart151.xml.rels><?xml version="1.0" encoding="UTF-8" standalone="yes"?>
<Relationships xmlns="http://schemas.openxmlformats.org/package/2006/relationships"><Relationship Id="rId2" Type="http://schemas.microsoft.com/office/2011/relationships/chartColorStyle" Target="colors151.xml"/><Relationship Id="rId1" Type="http://schemas.microsoft.com/office/2011/relationships/chartStyle" Target="style151.xml"/></Relationships>
</file>

<file path=xl/charts/_rels/chart152.xml.rels><?xml version="1.0" encoding="UTF-8" standalone="yes"?>
<Relationships xmlns="http://schemas.openxmlformats.org/package/2006/relationships"><Relationship Id="rId2" Type="http://schemas.microsoft.com/office/2011/relationships/chartColorStyle" Target="colors152.xml"/><Relationship Id="rId1" Type="http://schemas.microsoft.com/office/2011/relationships/chartStyle" Target="style152.xml"/></Relationships>
</file>

<file path=xl/charts/_rels/chart153.xml.rels><?xml version="1.0" encoding="UTF-8" standalone="yes"?>
<Relationships xmlns="http://schemas.openxmlformats.org/package/2006/relationships"><Relationship Id="rId2" Type="http://schemas.microsoft.com/office/2011/relationships/chartColorStyle" Target="colors153.xml"/><Relationship Id="rId1" Type="http://schemas.microsoft.com/office/2011/relationships/chartStyle" Target="style153.xml"/></Relationships>
</file>

<file path=xl/charts/_rels/chart154.xml.rels><?xml version="1.0" encoding="UTF-8" standalone="yes"?>
<Relationships xmlns="http://schemas.openxmlformats.org/package/2006/relationships"><Relationship Id="rId2" Type="http://schemas.microsoft.com/office/2011/relationships/chartColorStyle" Target="colors154.xml"/><Relationship Id="rId1" Type="http://schemas.microsoft.com/office/2011/relationships/chartStyle" Target="style154.xml"/></Relationships>
</file>

<file path=xl/charts/_rels/chart155.xml.rels><?xml version="1.0" encoding="UTF-8" standalone="yes"?>
<Relationships xmlns="http://schemas.openxmlformats.org/package/2006/relationships"><Relationship Id="rId2" Type="http://schemas.microsoft.com/office/2011/relationships/chartColorStyle" Target="colors155.xml"/><Relationship Id="rId1" Type="http://schemas.microsoft.com/office/2011/relationships/chartStyle" Target="style155.xml"/></Relationships>
</file>

<file path=xl/charts/_rels/chart156.xml.rels><?xml version="1.0" encoding="UTF-8" standalone="yes"?>
<Relationships xmlns="http://schemas.openxmlformats.org/package/2006/relationships"><Relationship Id="rId2" Type="http://schemas.microsoft.com/office/2011/relationships/chartColorStyle" Target="colors156.xml"/><Relationship Id="rId1" Type="http://schemas.microsoft.com/office/2011/relationships/chartStyle" Target="style156.xml"/></Relationships>
</file>

<file path=xl/charts/_rels/chart157.xml.rels><?xml version="1.0" encoding="UTF-8" standalone="yes"?>
<Relationships xmlns="http://schemas.openxmlformats.org/package/2006/relationships"><Relationship Id="rId2" Type="http://schemas.microsoft.com/office/2011/relationships/chartColorStyle" Target="colors157.xml"/><Relationship Id="rId1" Type="http://schemas.microsoft.com/office/2011/relationships/chartStyle" Target="style157.xml"/></Relationships>
</file>

<file path=xl/charts/_rels/chart158.xml.rels><?xml version="1.0" encoding="UTF-8" standalone="yes"?>
<Relationships xmlns="http://schemas.openxmlformats.org/package/2006/relationships"><Relationship Id="rId2" Type="http://schemas.microsoft.com/office/2011/relationships/chartColorStyle" Target="colors158.xml"/><Relationship Id="rId1" Type="http://schemas.microsoft.com/office/2011/relationships/chartStyle" Target="style158.xml"/></Relationships>
</file>

<file path=xl/charts/_rels/chart159.xml.rels><?xml version="1.0" encoding="UTF-8" standalone="yes"?>
<Relationships xmlns="http://schemas.openxmlformats.org/package/2006/relationships"><Relationship Id="rId2" Type="http://schemas.microsoft.com/office/2011/relationships/chartColorStyle" Target="colors159.xml"/><Relationship Id="rId1" Type="http://schemas.microsoft.com/office/2011/relationships/chartStyle" Target="style159.xml"/></Relationships>
</file>

<file path=xl/charts/_rels/chart160.xml.rels><?xml version="1.0" encoding="UTF-8" standalone="yes"?>
<Relationships xmlns="http://schemas.openxmlformats.org/package/2006/relationships"><Relationship Id="rId2" Type="http://schemas.microsoft.com/office/2011/relationships/chartColorStyle" Target="colors160.xml"/><Relationship Id="rId1" Type="http://schemas.microsoft.com/office/2011/relationships/chartStyle" Target="style160.xml"/></Relationships>
</file>

<file path=xl/charts/_rels/chart161.xml.rels><?xml version="1.0" encoding="UTF-8" standalone="yes"?>
<Relationships xmlns="http://schemas.openxmlformats.org/package/2006/relationships"><Relationship Id="rId2" Type="http://schemas.microsoft.com/office/2011/relationships/chartColorStyle" Target="colors161.xml"/><Relationship Id="rId1" Type="http://schemas.microsoft.com/office/2011/relationships/chartStyle" Target="style161.xml"/></Relationships>
</file>

<file path=xl/charts/_rels/chart162.xml.rels><?xml version="1.0" encoding="UTF-8" standalone="yes"?>
<Relationships xmlns="http://schemas.openxmlformats.org/package/2006/relationships"><Relationship Id="rId2" Type="http://schemas.microsoft.com/office/2011/relationships/chartColorStyle" Target="colors162.xml"/><Relationship Id="rId1" Type="http://schemas.microsoft.com/office/2011/relationships/chartStyle" Target="style162.xml"/></Relationships>
</file>

<file path=xl/charts/_rels/chart163.xml.rels><?xml version="1.0" encoding="UTF-8" standalone="yes"?>
<Relationships xmlns="http://schemas.openxmlformats.org/package/2006/relationships"><Relationship Id="rId2" Type="http://schemas.microsoft.com/office/2011/relationships/chartColorStyle" Target="colors163.xml"/><Relationship Id="rId1" Type="http://schemas.microsoft.com/office/2011/relationships/chartStyle" Target="style163.xml"/></Relationships>
</file>

<file path=xl/charts/_rels/chart164.xml.rels><?xml version="1.0" encoding="UTF-8" standalone="yes"?>
<Relationships xmlns="http://schemas.openxmlformats.org/package/2006/relationships"><Relationship Id="rId2" Type="http://schemas.microsoft.com/office/2011/relationships/chartColorStyle" Target="colors164.xml"/><Relationship Id="rId1" Type="http://schemas.microsoft.com/office/2011/relationships/chartStyle" Target="style164.xml"/></Relationships>
</file>

<file path=xl/charts/_rels/chart165.xml.rels><?xml version="1.0" encoding="UTF-8" standalone="yes"?>
<Relationships xmlns="http://schemas.openxmlformats.org/package/2006/relationships"><Relationship Id="rId2" Type="http://schemas.microsoft.com/office/2011/relationships/chartColorStyle" Target="colors165.xml"/><Relationship Id="rId1" Type="http://schemas.microsoft.com/office/2011/relationships/chartStyle" Target="style165.xml"/></Relationships>
</file>

<file path=xl/charts/_rels/chart166.xml.rels><?xml version="1.0" encoding="UTF-8" standalone="yes"?>
<Relationships xmlns="http://schemas.openxmlformats.org/package/2006/relationships"><Relationship Id="rId2" Type="http://schemas.microsoft.com/office/2011/relationships/chartColorStyle" Target="colors166.xml"/><Relationship Id="rId1" Type="http://schemas.microsoft.com/office/2011/relationships/chartStyle" Target="style166.xml"/></Relationships>
</file>

<file path=xl/charts/_rels/chart167.xml.rels><?xml version="1.0" encoding="UTF-8" standalone="yes"?>
<Relationships xmlns="http://schemas.openxmlformats.org/package/2006/relationships"><Relationship Id="rId2" Type="http://schemas.microsoft.com/office/2011/relationships/chartColorStyle" Target="colors167.xml"/><Relationship Id="rId1" Type="http://schemas.microsoft.com/office/2011/relationships/chartStyle" Target="style167.xml"/></Relationships>
</file>

<file path=xl/charts/_rels/chart168.xml.rels><?xml version="1.0" encoding="UTF-8" standalone="yes"?>
<Relationships xmlns="http://schemas.openxmlformats.org/package/2006/relationships"><Relationship Id="rId2" Type="http://schemas.microsoft.com/office/2011/relationships/chartColorStyle" Target="colors168.xml"/><Relationship Id="rId1" Type="http://schemas.microsoft.com/office/2011/relationships/chartStyle" Target="style168.xml"/></Relationships>
</file>

<file path=xl/charts/_rels/chart169.xml.rels><?xml version="1.0" encoding="UTF-8" standalone="yes"?>
<Relationships xmlns="http://schemas.openxmlformats.org/package/2006/relationships"><Relationship Id="rId2" Type="http://schemas.microsoft.com/office/2011/relationships/chartColorStyle" Target="colors169.xml"/><Relationship Id="rId1" Type="http://schemas.microsoft.com/office/2011/relationships/chartStyle" Target="style169.xml"/></Relationships>
</file>

<file path=xl/charts/_rels/chart170.xml.rels><?xml version="1.0" encoding="UTF-8" standalone="yes"?>
<Relationships xmlns="http://schemas.openxmlformats.org/package/2006/relationships"><Relationship Id="rId2" Type="http://schemas.microsoft.com/office/2011/relationships/chartColorStyle" Target="colors170.xml"/><Relationship Id="rId1" Type="http://schemas.microsoft.com/office/2011/relationships/chartStyle" Target="style17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by Class Size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Data'!$C$22:$C$30</c:f>
              <c:strCache>
                <c:ptCount val="9"/>
                <c:pt idx="0">
                  <c:v>Class 1</c:v>
                </c:pt>
                <c:pt idx="1">
                  <c:v>Class 2</c:v>
                </c:pt>
                <c:pt idx="2">
                  <c:v>Class 2A</c:v>
                </c:pt>
                <c:pt idx="3">
                  <c:v>Class 3</c:v>
                </c:pt>
                <c:pt idx="4">
                  <c:v>Class 4</c:v>
                </c:pt>
                <c:pt idx="5">
                  <c:v>Class 5</c:v>
                </c:pt>
                <c:pt idx="6">
                  <c:v>Class 6</c:v>
                </c:pt>
                <c:pt idx="7">
                  <c:v>Class 7</c:v>
                </c:pt>
                <c:pt idx="8">
                  <c:v>Class 8 </c:v>
                </c:pt>
              </c:strCache>
            </c:strRef>
          </c:cat>
          <c:val>
            <c:numRef>
              <c:f>'Caseload Data'!$D$22:$D$30</c:f>
              <c:numCache>
                <c:formatCode>0</c:formatCode>
                <c:ptCount val="9"/>
                <c:pt idx="0">
                  <c:v>79.113744075829388</c:v>
                </c:pt>
                <c:pt idx="1">
                  <c:v>116.72857142857143</c:v>
                </c:pt>
                <c:pt idx="2">
                  <c:v>112.05170462893432</c:v>
                </c:pt>
                <c:pt idx="3">
                  <c:v>108.09706609166469</c:v>
                </c:pt>
                <c:pt idx="4">
                  <c:v>88.167849200640731</c:v>
                </c:pt>
                <c:pt idx="5">
                  <c:v>89.699164578111933</c:v>
                </c:pt>
                <c:pt idx="6">
                  <c:v>70.061641257293431</c:v>
                </c:pt>
                <c:pt idx="7">
                  <c:v>49.014610389610397</c:v>
                </c:pt>
                <c:pt idx="8">
                  <c:v>59.220000000000006</c:v>
                </c:pt>
              </c:numCache>
            </c:numRef>
          </c:val>
          <c:extLst>
            <c:ext xmlns:c16="http://schemas.microsoft.com/office/drawing/2014/chart" uri="{C3380CC4-5D6E-409C-BE32-E72D297353CC}">
              <c16:uniqueId val="{00000000-89C6-3F4C-BA4D-CA03A1082B82}"/>
            </c:ext>
          </c:extLst>
        </c:ser>
        <c:dLbls>
          <c:dLblPos val="outEnd"/>
          <c:showLegendKey val="0"/>
          <c:showVal val="1"/>
          <c:showCatName val="0"/>
          <c:showSerName val="0"/>
          <c:showPercent val="0"/>
          <c:showBubbleSize val="0"/>
        </c:dLbls>
        <c:gapWidth val="219"/>
        <c:overlap val="-27"/>
        <c:axId val="746457872"/>
        <c:axId val="746457512"/>
      </c:barChart>
      <c:catAx>
        <c:axId val="7464578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6457512"/>
        <c:crosses val="autoZero"/>
        <c:auto val="1"/>
        <c:lblAlgn val="ctr"/>
        <c:lblOffset val="100"/>
        <c:noMultiLvlLbl val="0"/>
      </c:catAx>
      <c:valAx>
        <c:axId val="746457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64578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 Counties with Risk Level Specific Caseloads by Risk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Data'!$G$22:$G$28</c:f>
              <c:strCache>
                <c:ptCount val="7"/>
                <c:pt idx="0">
                  <c:v>Admin</c:v>
                </c:pt>
                <c:pt idx="1">
                  <c:v>Low </c:v>
                </c:pt>
                <c:pt idx="2">
                  <c:v>Moderate </c:v>
                </c:pt>
                <c:pt idx="3">
                  <c:v>Moderate &amp; High</c:v>
                </c:pt>
                <c:pt idx="4">
                  <c:v>High </c:v>
                </c:pt>
                <c:pt idx="5">
                  <c:v>Very High </c:v>
                </c:pt>
                <c:pt idx="6">
                  <c:v>Mixed</c:v>
                </c:pt>
              </c:strCache>
            </c:strRef>
          </c:cat>
          <c:val>
            <c:numRef>
              <c:f>'Caseload Data'!$H$22:$H$28</c:f>
              <c:numCache>
                <c:formatCode>0</c:formatCode>
                <c:ptCount val="7"/>
                <c:pt idx="0" formatCode="General">
                  <c:v>39</c:v>
                </c:pt>
                <c:pt idx="1">
                  <c:v>20</c:v>
                </c:pt>
                <c:pt idx="2" formatCode="General">
                  <c:v>5</c:v>
                </c:pt>
                <c:pt idx="3" formatCode="General">
                  <c:v>24</c:v>
                </c:pt>
                <c:pt idx="4" formatCode="General">
                  <c:v>7</c:v>
                </c:pt>
                <c:pt idx="5" formatCode="General">
                  <c:v>3</c:v>
                </c:pt>
                <c:pt idx="6" formatCode="General">
                  <c:v>31</c:v>
                </c:pt>
              </c:numCache>
            </c:numRef>
          </c:val>
          <c:extLst>
            <c:ext xmlns:c16="http://schemas.microsoft.com/office/drawing/2014/chart" uri="{C3380CC4-5D6E-409C-BE32-E72D297353CC}">
              <c16:uniqueId val="{00000000-16D5-EB46-8DFA-660B6B8E46E3}"/>
            </c:ext>
          </c:extLst>
        </c:ser>
        <c:dLbls>
          <c:dLblPos val="outEnd"/>
          <c:showLegendKey val="0"/>
          <c:showVal val="1"/>
          <c:showCatName val="0"/>
          <c:showSerName val="0"/>
          <c:showPercent val="0"/>
          <c:showBubbleSize val="0"/>
        </c:dLbls>
        <c:gapWidth val="219"/>
        <c:overlap val="-27"/>
        <c:axId val="1213594744"/>
        <c:axId val="1213604824"/>
      </c:barChart>
      <c:catAx>
        <c:axId val="121359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04824"/>
        <c:crosses val="autoZero"/>
        <c:auto val="1"/>
        <c:lblAlgn val="ctr"/>
        <c:lblOffset val="100"/>
        <c:noMultiLvlLbl val="0"/>
      </c:catAx>
      <c:valAx>
        <c:axId val="12136048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94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 of Counties with Risk Level Specific Caseloads by Risk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Data'!$G$22:$G$28</c:f>
              <c:strCache>
                <c:ptCount val="7"/>
                <c:pt idx="0">
                  <c:v>Admin</c:v>
                </c:pt>
                <c:pt idx="1">
                  <c:v>Low </c:v>
                </c:pt>
                <c:pt idx="2">
                  <c:v>Moderate </c:v>
                </c:pt>
                <c:pt idx="3">
                  <c:v>Moderate &amp; High</c:v>
                </c:pt>
                <c:pt idx="4">
                  <c:v>High </c:v>
                </c:pt>
                <c:pt idx="5">
                  <c:v>Very High </c:v>
                </c:pt>
                <c:pt idx="6">
                  <c:v>Mixed</c:v>
                </c:pt>
              </c:strCache>
            </c:strRef>
          </c:cat>
          <c:val>
            <c:numRef>
              <c:f>'Caseload Data'!$I$22:$I$28</c:f>
              <c:numCache>
                <c:formatCode>0%</c:formatCode>
                <c:ptCount val="7"/>
                <c:pt idx="0">
                  <c:v>0.609375</c:v>
                </c:pt>
                <c:pt idx="1">
                  <c:v>0.3125</c:v>
                </c:pt>
                <c:pt idx="2">
                  <c:v>9.2592592592592587E-2</c:v>
                </c:pt>
                <c:pt idx="3">
                  <c:v>0.375</c:v>
                </c:pt>
                <c:pt idx="4">
                  <c:v>0.12962962962962962</c:v>
                </c:pt>
                <c:pt idx="5">
                  <c:v>5.5555555555555552E-2</c:v>
                </c:pt>
                <c:pt idx="6">
                  <c:v>0.484375</c:v>
                </c:pt>
              </c:numCache>
            </c:numRef>
          </c:val>
          <c:extLst>
            <c:ext xmlns:c16="http://schemas.microsoft.com/office/drawing/2014/chart" uri="{C3380CC4-5D6E-409C-BE32-E72D297353CC}">
              <c16:uniqueId val="{00000000-DA87-2A4F-BF92-3FA3F771820D}"/>
            </c:ext>
          </c:extLst>
        </c:ser>
        <c:dLbls>
          <c:dLblPos val="outEnd"/>
          <c:showLegendKey val="0"/>
          <c:showVal val="1"/>
          <c:showCatName val="0"/>
          <c:showSerName val="0"/>
          <c:showPercent val="0"/>
          <c:showBubbleSize val="0"/>
        </c:dLbls>
        <c:gapWidth val="219"/>
        <c:overlap val="-27"/>
        <c:axId val="1213594744"/>
        <c:axId val="1213604824"/>
      </c:barChart>
      <c:catAx>
        <c:axId val="121359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04824"/>
        <c:crosses val="autoZero"/>
        <c:auto val="1"/>
        <c:lblAlgn val="ctr"/>
        <c:lblOffset val="100"/>
        <c:noMultiLvlLbl val="0"/>
      </c:catAx>
      <c:valAx>
        <c:axId val="1213604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94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Data'!$H$45:$H$51</c:f>
              <c:numCache>
                <c:formatCode>0</c:formatCode>
                <c:ptCount val="7"/>
                <c:pt idx="0">
                  <c:v>258.53947368421052</c:v>
                </c:pt>
                <c:pt idx="1">
                  <c:v>237.1</c:v>
                </c:pt>
                <c:pt idx="2">
                  <c:v>66.166666666666671</c:v>
                </c:pt>
                <c:pt idx="3">
                  <c:v>82.461538461538467</c:v>
                </c:pt>
                <c:pt idx="4">
                  <c:v>44.125</c:v>
                </c:pt>
                <c:pt idx="5">
                  <c:v>51</c:v>
                </c:pt>
                <c:pt idx="6">
                  <c:v>84.903225806451616</c:v>
                </c:pt>
              </c:numCache>
            </c:numRef>
          </c:val>
          <c:extLst>
            <c:ext xmlns:c16="http://schemas.microsoft.com/office/drawing/2014/chart" uri="{C3380CC4-5D6E-409C-BE32-E72D297353CC}">
              <c16:uniqueId val="{00000000-2FC8-ED48-941A-27BBF8A4C438}"/>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2FC8-ED48-941A-27BBF8A4C438}"/>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 of Counties within APPA Caseload Size Standards based on Risk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Data'!$C$35:$C$39</c:f>
              <c:strCache>
                <c:ptCount val="5"/>
                <c:pt idx="0">
                  <c:v>Low </c:v>
                </c:pt>
                <c:pt idx="1">
                  <c:v>Moderate </c:v>
                </c:pt>
                <c:pt idx="2">
                  <c:v>Moderate &amp; High</c:v>
                </c:pt>
                <c:pt idx="3">
                  <c:v>High </c:v>
                </c:pt>
                <c:pt idx="4">
                  <c:v>Very High </c:v>
                </c:pt>
              </c:strCache>
            </c:strRef>
          </c:cat>
          <c:val>
            <c:numRef>
              <c:f>'Caseload Data'!$E$35:$E$39</c:f>
              <c:numCache>
                <c:formatCode>0%</c:formatCode>
                <c:ptCount val="5"/>
                <c:pt idx="0">
                  <c:v>0.5</c:v>
                </c:pt>
                <c:pt idx="1">
                  <c:v>0.16666666666666666</c:v>
                </c:pt>
                <c:pt idx="2">
                  <c:v>0.26923076923076922</c:v>
                </c:pt>
                <c:pt idx="3">
                  <c:v>0.625</c:v>
                </c:pt>
                <c:pt idx="4">
                  <c:v>0</c:v>
                </c:pt>
              </c:numCache>
            </c:numRef>
          </c:val>
          <c:extLst>
            <c:ext xmlns:c16="http://schemas.microsoft.com/office/drawing/2014/chart" uri="{C3380CC4-5D6E-409C-BE32-E72D297353CC}">
              <c16:uniqueId val="{00000000-433D-4740-846A-B303369FEA1C}"/>
            </c:ext>
          </c:extLst>
        </c:ser>
        <c:dLbls>
          <c:dLblPos val="outEnd"/>
          <c:showLegendKey val="0"/>
          <c:showVal val="1"/>
          <c:showCatName val="0"/>
          <c:showSerName val="0"/>
          <c:showPercent val="0"/>
          <c:showBubbleSize val="0"/>
        </c:dLbls>
        <c:gapWidth val="219"/>
        <c:overlap val="-27"/>
        <c:axId val="1213594744"/>
        <c:axId val="1213604824"/>
      </c:barChart>
      <c:catAx>
        <c:axId val="121359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04824"/>
        <c:crosses val="autoZero"/>
        <c:auto val="1"/>
        <c:lblAlgn val="ctr"/>
        <c:lblOffset val="100"/>
        <c:noMultiLvlLbl val="0"/>
      </c:catAx>
      <c:valAx>
        <c:axId val="1213604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94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 of Counties within APPA Caseload Size Standards Based on Risk Level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Data'!$C$35:$C$39</c:f>
              <c:strCache>
                <c:ptCount val="5"/>
                <c:pt idx="0">
                  <c:v>Low </c:v>
                </c:pt>
                <c:pt idx="1">
                  <c:v>Moderate </c:v>
                </c:pt>
                <c:pt idx="2">
                  <c:v>Moderate &amp; High</c:v>
                </c:pt>
                <c:pt idx="3">
                  <c:v>High </c:v>
                </c:pt>
                <c:pt idx="4">
                  <c:v>Very High </c:v>
                </c:pt>
              </c:strCache>
            </c:strRef>
          </c:cat>
          <c:val>
            <c:numRef>
              <c:f>'Caseload Data'!$D$35:$D$39</c:f>
              <c:numCache>
                <c:formatCode>General</c:formatCode>
                <c:ptCount val="5"/>
                <c:pt idx="0" formatCode="0">
                  <c:v>10</c:v>
                </c:pt>
                <c:pt idx="1">
                  <c:v>1</c:v>
                </c:pt>
                <c:pt idx="2">
                  <c:v>7</c:v>
                </c:pt>
                <c:pt idx="3">
                  <c:v>5</c:v>
                </c:pt>
                <c:pt idx="4">
                  <c:v>0</c:v>
                </c:pt>
              </c:numCache>
            </c:numRef>
          </c:val>
          <c:extLst>
            <c:ext xmlns:c16="http://schemas.microsoft.com/office/drawing/2014/chart" uri="{C3380CC4-5D6E-409C-BE32-E72D297353CC}">
              <c16:uniqueId val="{00000000-7A38-524F-89E6-5A8DF4E0ACE0}"/>
            </c:ext>
          </c:extLst>
        </c:ser>
        <c:dLbls>
          <c:dLblPos val="outEnd"/>
          <c:showLegendKey val="0"/>
          <c:showVal val="1"/>
          <c:showCatName val="0"/>
          <c:showSerName val="0"/>
          <c:showPercent val="0"/>
          <c:showBubbleSize val="0"/>
        </c:dLbls>
        <c:gapWidth val="219"/>
        <c:overlap val="-27"/>
        <c:axId val="1213594744"/>
        <c:axId val="1213604824"/>
      </c:barChart>
      <c:catAx>
        <c:axId val="1213594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04824"/>
        <c:crosses val="autoZero"/>
        <c:auto val="1"/>
        <c:lblAlgn val="ctr"/>
        <c:lblOffset val="100"/>
        <c:noMultiLvlLbl val="0"/>
      </c:catAx>
      <c:valAx>
        <c:axId val="1213604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947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Size by County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accent6"/>
              </a:solidFill>
              <a:ln>
                <a:noFill/>
              </a:ln>
              <a:effectLst/>
            </c:spPr>
            <c:extLst>
              <c:ext xmlns:c16="http://schemas.microsoft.com/office/drawing/2014/chart" uri="{C3380CC4-5D6E-409C-BE32-E72D297353CC}">
                <c16:uniqueId val="{00000001-0BA9-4044-BC82-B109E2D09E60}"/>
              </c:ext>
            </c:extLst>
          </c:dPt>
          <c:dPt>
            <c:idx val="1"/>
            <c:invertIfNegative val="0"/>
            <c:bubble3D val="0"/>
            <c:spPr>
              <a:solidFill>
                <a:schemeClr val="accent5"/>
              </a:solidFill>
              <a:ln>
                <a:noFill/>
              </a:ln>
              <a:effectLst/>
            </c:spPr>
            <c:extLst>
              <c:ext xmlns:c16="http://schemas.microsoft.com/office/drawing/2014/chart" uri="{C3380CC4-5D6E-409C-BE32-E72D297353CC}">
                <c16:uniqueId val="{00000003-0BA9-4044-BC82-B109E2D09E60}"/>
              </c:ext>
            </c:extLst>
          </c:dPt>
          <c:dPt>
            <c:idx val="2"/>
            <c:invertIfNegative val="0"/>
            <c:bubble3D val="0"/>
            <c:spPr>
              <a:solidFill>
                <a:schemeClr val="accent4"/>
              </a:solidFill>
              <a:ln>
                <a:noFill/>
              </a:ln>
              <a:effectLst/>
            </c:spPr>
            <c:extLst>
              <c:ext xmlns:c16="http://schemas.microsoft.com/office/drawing/2014/chart" uri="{C3380CC4-5D6E-409C-BE32-E72D297353CC}">
                <c16:uniqueId val="{00000005-0BA9-4044-BC82-B109E2D09E60}"/>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BA9-4044-BC82-B109E2D09E60}"/>
              </c:ext>
            </c:extLst>
          </c:dPt>
          <c:dPt>
            <c:idx val="4"/>
            <c:invertIfNegative val="0"/>
            <c:bubble3D val="0"/>
            <c:spPr>
              <a:solidFill>
                <a:schemeClr val="accent4"/>
              </a:solidFill>
              <a:ln>
                <a:noFill/>
              </a:ln>
              <a:effectLst/>
            </c:spPr>
            <c:extLst>
              <c:ext xmlns:c16="http://schemas.microsoft.com/office/drawing/2014/chart" uri="{C3380CC4-5D6E-409C-BE32-E72D297353CC}">
                <c16:uniqueId val="{00000009-0BA9-4044-BC82-B109E2D09E60}"/>
              </c:ext>
            </c:extLst>
          </c:dPt>
          <c:dPt>
            <c:idx val="5"/>
            <c:invertIfNegative val="0"/>
            <c:bubble3D val="0"/>
            <c:spPr>
              <a:solidFill>
                <a:schemeClr val="accent4"/>
              </a:solidFill>
              <a:ln>
                <a:noFill/>
              </a:ln>
              <a:effectLst/>
            </c:spPr>
            <c:extLst>
              <c:ext xmlns:c16="http://schemas.microsoft.com/office/drawing/2014/chart" uri="{C3380CC4-5D6E-409C-BE32-E72D297353CC}">
                <c16:uniqueId val="{0000000B-0BA9-4044-BC82-B109E2D09E60}"/>
              </c:ext>
            </c:extLst>
          </c:dPt>
          <c:dPt>
            <c:idx val="6"/>
            <c:invertIfNegative val="0"/>
            <c:bubble3D val="0"/>
            <c:spPr>
              <a:solidFill>
                <a:schemeClr val="accent3"/>
              </a:solidFill>
              <a:ln>
                <a:noFill/>
              </a:ln>
              <a:effectLst/>
            </c:spPr>
            <c:extLst>
              <c:ext xmlns:c16="http://schemas.microsoft.com/office/drawing/2014/chart" uri="{C3380CC4-5D6E-409C-BE32-E72D297353CC}">
                <c16:uniqueId val="{0000000D-0BA9-4044-BC82-B109E2D09E60}"/>
              </c:ext>
            </c:extLst>
          </c:dPt>
          <c:dPt>
            <c:idx val="7"/>
            <c:invertIfNegative val="0"/>
            <c:bubble3D val="0"/>
            <c:spPr>
              <a:solidFill>
                <a:schemeClr val="accent3"/>
              </a:solidFill>
              <a:ln>
                <a:noFill/>
              </a:ln>
              <a:effectLst/>
            </c:spPr>
            <c:extLst>
              <c:ext xmlns:c16="http://schemas.microsoft.com/office/drawing/2014/chart" uri="{C3380CC4-5D6E-409C-BE32-E72D297353CC}">
                <c16:uniqueId val="{0000000F-0BA9-4044-BC82-B109E2D09E60}"/>
              </c:ext>
            </c:extLst>
          </c:dPt>
          <c:dPt>
            <c:idx val="8"/>
            <c:invertIfNegative val="0"/>
            <c:bubble3D val="0"/>
            <c:spPr>
              <a:solidFill>
                <a:schemeClr val="accent3"/>
              </a:solidFill>
              <a:ln>
                <a:noFill/>
              </a:ln>
              <a:effectLst/>
            </c:spPr>
            <c:extLst>
              <c:ext xmlns:c16="http://schemas.microsoft.com/office/drawing/2014/chart" uri="{C3380CC4-5D6E-409C-BE32-E72D297353CC}">
                <c16:uniqueId val="{00000011-0BA9-4044-BC82-B109E2D09E60}"/>
              </c:ext>
            </c:extLst>
          </c:dPt>
          <c:dPt>
            <c:idx val="9"/>
            <c:invertIfNegative val="0"/>
            <c:bubble3D val="0"/>
            <c:spPr>
              <a:solidFill>
                <a:schemeClr val="accent3"/>
              </a:solidFill>
              <a:ln>
                <a:noFill/>
              </a:ln>
              <a:effectLst/>
            </c:spPr>
            <c:extLst>
              <c:ext xmlns:c16="http://schemas.microsoft.com/office/drawing/2014/chart" uri="{C3380CC4-5D6E-409C-BE32-E72D297353CC}">
                <c16:uniqueId val="{00000013-0BA9-4044-BC82-B109E2D09E60}"/>
              </c:ext>
            </c:extLst>
          </c:dPt>
          <c:dPt>
            <c:idx val="10"/>
            <c:invertIfNegative val="0"/>
            <c:bubble3D val="0"/>
            <c:spPr>
              <a:solidFill>
                <a:schemeClr val="accent3"/>
              </a:solidFill>
              <a:ln>
                <a:noFill/>
              </a:ln>
              <a:effectLst/>
            </c:spPr>
            <c:extLst>
              <c:ext xmlns:c16="http://schemas.microsoft.com/office/drawing/2014/chart" uri="{C3380CC4-5D6E-409C-BE32-E72D297353CC}">
                <c16:uniqueId val="{00000015-0BA9-4044-BC82-B109E2D09E60}"/>
              </c:ext>
            </c:extLst>
          </c:dPt>
          <c:dPt>
            <c:idx val="11"/>
            <c:invertIfNegative val="0"/>
            <c:bubble3D val="0"/>
            <c:spPr>
              <a:solidFill>
                <a:schemeClr val="accent3"/>
              </a:solidFill>
              <a:ln>
                <a:noFill/>
              </a:ln>
              <a:effectLst/>
            </c:spPr>
            <c:extLst>
              <c:ext xmlns:c16="http://schemas.microsoft.com/office/drawing/2014/chart" uri="{C3380CC4-5D6E-409C-BE32-E72D297353CC}">
                <c16:uniqueId val="{00000017-0BA9-4044-BC82-B109E2D09E60}"/>
              </c:ext>
            </c:extLst>
          </c:dPt>
          <c:dPt>
            <c:idx val="12"/>
            <c:invertIfNegative val="0"/>
            <c:bubble3D val="0"/>
            <c:spPr>
              <a:solidFill>
                <a:schemeClr val="accent3"/>
              </a:solidFill>
              <a:ln>
                <a:noFill/>
              </a:ln>
              <a:effectLst/>
            </c:spPr>
            <c:extLst>
              <c:ext xmlns:c16="http://schemas.microsoft.com/office/drawing/2014/chart" uri="{C3380CC4-5D6E-409C-BE32-E72D297353CC}">
                <c16:uniqueId val="{00000019-0BA9-4044-BC82-B109E2D09E60}"/>
              </c:ext>
            </c:extLst>
          </c:dPt>
          <c:dPt>
            <c:idx val="13"/>
            <c:invertIfNegative val="0"/>
            <c:bubble3D val="0"/>
            <c:spPr>
              <a:solidFill>
                <a:schemeClr val="accent3"/>
              </a:solidFill>
              <a:ln>
                <a:noFill/>
              </a:ln>
              <a:effectLst/>
            </c:spPr>
            <c:extLst>
              <c:ext xmlns:c16="http://schemas.microsoft.com/office/drawing/2014/chart" uri="{C3380CC4-5D6E-409C-BE32-E72D297353CC}">
                <c16:uniqueId val="{0000001B-0BA9-4044-BC82-B109E2D09E60}"/>
              </c:ext>
            </c:extLst>
          </c:dPt>
          <c:dPt>
            <c:idx val="14"/>
            <c:invertIfNegative val="0"/>
            <c:bubble3D val="0"/>
            <c:spPr>
              <a:solidFill>
                <a:schemeClr val="accent3"/>
              </a:solidFill>
              <a:ln>
                <a:noFill/>
              </a:ln>
              <a:effectLst/>
            </c:spPr>
            <c:extLst>
              <c:ext xmlns:c16="http://schemas.microsoft.com/office/drawing/2014/chart" uri="{C3380CC4-5D6E-409C-BE32-E72D297353CC}">
                <c16:uniqueId val="{0000001D-0BA9-4044-BC82-B109E2D09E60}"/>
              </c:ext>
            </c:extLst>
          </c:dPt>
          <c:dPt>
            <c:idx val="15"/>
            <c:invertIfNegative val="0"/>
            <c:bubble3D val="0"/>
            <c:spPr>
              <a:solidFill>
                <a:schemeClr val="accent3"/>
              </a:solidFill>
              <a:ln>
                <a:noFill/>
              </a:ln>
              <a:effectLst/>
            </c:spPr>
            <c:extLst>
              <c:ext xmlns:c16="http://schemas.microsoft.com/office/drawing/2014/chart" uri="{C3380CC4-5D6E-409C-BE32-E72D297353CC}">
                <c16:uniqueId val="{0000001F-0BA9-4044-BC82-B109E2D09E60}"/>
              </c:ext>
            </c:extLst>
          </c:dPt>
          <c:dPt>
            <c:idx val="16"/>
            <c:invertIfNegative val="0"/>
            <c:bubble3D val="0"/>
            <c:spPr>
              <a:solidFill>
                <a:schemeClr val="accent3"/>
              </a:solidFill>
              <a:ln>
                <a:noFill/>
              </a:ln>
              <a:effectLst/>
            </c:spPr>
            <c:extLst>
              <c:ext xmlns:c16="http://schemas.microsoft.com/office/drawing/2014/chart" uri="{C3380CC4-5D6E-409C-BE32-E72D297353CC}">
                <c16:uniqueId val="{00000021-0BA9-4044-BC82-B109E2D09E60}"/>
              </c:ext>
            </c:extLst>
          </c:dPt>
          <c:dPt>
            <c:idx val="17"/>
            <c:invertIfNegative val="0"/>
            <c:bubble3D val="0"/>
            <c:spPr>
              <a:solidFill>
                <a:schemeClr val="accent2"/>
              </a:solidFill>
              <a:ln>
                <a:noFill/>
              </a:ln>
              <a:effectLst/>
            </c:spPr>
            <c:extLst>
              <c:ext xmlns:c16="http://schemas.microsoft.com/office/drawing/2014/chart" uri="{C3380CC4-5D6E-409C-BE32-E72D297353CC}">
                <c16:uniqueId val="{00000023-0BA9-4044-BC82-B109E2D09E60}"/>
              </c:ext>
            </c:extLst>
          </c:dPt>
          <c:dPt>
            <c:idx val="18"/>
            <c:invertIfNegative val="0"/>
            <c:bubble3D val="0"/>
            <c:spPr>
              <a:solidFill>
                <a:schemeClr val="accent2"/>
              </a:solidFill>
              <a:ln>
                <a:noFill/>
              </a:ln>
              <a:effectLst/>
            </c:spPr>
            <c:extLst>
              <c:ext xmlns:c16="http://schemas.microsoft.com/office/drawing/2014/chart" uri="{C3380CC4-5D6E-409C-BE32-E72D297353CC}">
                <c16:uniqueId val="{00000025-0BA9-4044-BC82-B109E2D09E60}"/>
              </c:ext>
            </c:extLst>
          </c:dPt>
          <c:dPt>
            <c:idx val="19"/>
            <c:invertIfNegative val="0"/>
            <c:bubble3D val="0"/>
            <c:spPr>
              <a:solidFill>
                <a:schemeClr val="accent2"/>
              </a:solidFill>
              <a:ln>
                <a:noFill/>
              </a:ln>
              <a:effectLst/>
            </c:spPr>
            <c:extLst>
              <c:ext xmlns:c16="http://schemas.microsoft.com/office/drawing/2014/chart" uri="{C3380CC4-5D6E-409C-BE32-E72D297353CC}">
                <c16:uniqueId val="{00000027-0BA9-4044-BC82-B109E2D09E60}"/>
              </c:ext>
            </c:extLst>
          </c:dPt>
          <c:dPt>
            <c:idx val="20"/>
            <c:invertIfNegative val="0"/>
            <c:bubble3D val="0"/>
            <c:spPr>
              <a:solidFill>
                <a:schemeClr val="accent2"/>
              </a:solidFill>
              <a:ln>
                <a:noFill/>
              </a:ln>
              <a:effectLst/>
            </c:spPr>
            <c:extLst>
              <c:ext xmlns:c16="http://schemas.microsoft.com/office/drawing/2014/chart" uri="{C3380CC4-5D6E-409C-BE32-E72D297353CC}">
                <c16:uniqueId val="{00000029-0BA9-4044-BC82-B109E2D09E60}"/>
              </c:ext>
            </c:extLst>
          </c:dPt>
          <c:dPt>
            <c:idx val="21"/>
            <c:invertIfNegative val="0"/>
            <c:bubble3D val="0"/>
            <c:spPr>
              <a:solidFill>
                <a:schemeClr val="accent2"/>
              </a:solidFill>
              <a:ln>
                <a:noFill/>
              </a:ln>
              <a:effectLst/>
            </c:spPr>
            <c:extLst>
              <c:ext xmlns:c16="http://schemas.microsoft.com/office/drawing/2014/chart" uri="{C3380CC4-5D6E-409C-BE32-E72D297353CC}">
                <c16:uniqueId val="{0000002B-0BA9-4044-BC82-B109E2D09E60}"/>
              </c:ext>
            </c:extLst>
          </c:dPt>
          <c:dPt>
            <c:idx val="22"/>
            <c:invertIfNegative val="0"/>
            <c:bubble3D val="0"/>
            <c:spPr>
              <a:solidFill>
                <a:schemeClr val="accent2"/>
              </a:solidFill>
              <a:ln>
                <a:noFill/>
              </a:ln>
              <a:effectLst/>
            </c:spPr>
            <c:extLst>
              <c:ext xmlns:c16="http://schemas.microsoft.com/office/drawing/2014/chart" uri="{C3380CC4-5D6E-409C-BE32-E72D297353CC}">
                <c16:uniqueId val="{0000002D-0BA9-4044-BC82-B109E2D09E60}"/>
              </c:ext>
            </c:extLst>
          </c:dPt>
          <c:dPt>
            <c:idx val="23"/>
            <c:invertIfNegative val="0"/>
            <c:bubble3D val="0"/>
            <c:spPr>
              <a:solidFill>
                <a:schemeClr val="accent2"/>
              </a:solidFill>
              <a:ln>
                <a:noFill/>
              </a:ln>
              <a:effectLst/>
            </c:spPr>
            <c:extLst>
              <c:ext xmlns:c16="http://schemas.microsoft.com/office/drawing/2014/chart" uri="{C3380CC4-5D6E-409C-BE32-E72D297353CC}">
                <c16:uniqueId val="{0000002F-0BA9-4044-BC82-B109E2D09E60}"/>
              </c:ext>
            </c:extLst>
          </c:dPt>
          <c:dPt>
            <c:idx val="24"/>
            <c:invertIfNegative val="0"/>
            <c:bubble3D val="0"/>
            <c:spPr>
              <a:solidFill>
                <a:schemeClr val="accent2"/>
              </a:solidFill>
              <a:ln>
                <a:noFill/>
              </a:ln>
              <a:effectLst/>
            </c:spPr>
            <c:extLst>
              <c:ext xmlns:c16="http://schemas.microsoft.com/office/drawing/2014/chart" uri="{C3380CC4-5D6E-409C-BE32-E72D297353CC}">
                <c16:uniqueId val="{00000031-0BA9-4044-BC82-B109E2D09E60}"/>
              </c:ext>
            </c:extLst>
          </c:dPt>
          <c:dPt>
            <c:idx val="25"/>
            <c:invertIfNegative val="0"/>
            <c:bubble3D val="0"/>
            <c:spPr>
              <a:solidFill>
                <a:schemeClr val="accent2"/>
              </a:solidFill>
              <a:ln>
                <a:noFill/>
              </a:ln>
              <a:effectLst/>
            </c:spPr>
            <c:extLst>
              <c:ext xmlns:c16="http://schemas.microsoft.com/office/drawing/2014/chart" uri="{C3380CC4-5D6E-409C-BE32-E72D297353CC}">
                <c16:uniqueId val="{00000033-0BA9-4044-BC82-B109E2D09E60}"/>
              </c:ext>
            </c:extLst>
          </c:dPt>
          <c:dPt>
            <c:idx val="26"/>
            <c:invertIfNegative val="0"/>
            <c:bubble3D val="0"/>
            <c:spPr>
              <a:solidFill>
                <a:schemeClr val="tx2"/>
              </a:solidFill>
              <a:ln>
                <a:noFill/>
              </a:ln>
              <a:effectLst/>
            </c:spPr>
            <c:extLst>
              <c:ext xmlns:c16="http://schemas.microsoft.com/office/drawing/2014/chart" uri="{C3380CC4-5D6E-409C-BE32-E72D297353CC}">
                <c16:uniqueId val="{00000035-0BA9-4044-BC82-B109E2D09E60}"/>
              </c:ext>
            </c:extLst>
          </c:dPt>
          <c:dPt>
            <c:idx val="27"/>
            <c:invertIfNegative val="0"/>
            <c:bubble3D val="0"/>
            <c:spPr>
              <a:solidFill>
                <a:schemeClr val="tx2"/>
              </a:solidFill>
              <a:ln>
                <a:noFill/>
              </a:ln>
              <a:effectLst/>
            </c:spPr>
            <c:extLst>
              <c:ext xmlns:c16="http://schemas.microsoft.com/office/drawing/2014/chart" uri="{C3380CC4-5D6E-409C-BE32-E72D297353CC}">
                <c16:uniqueId val="{00000037-0BA9-4044-BC82-B109E2D09E60}"/>
              </c:ext>
            </c:extLst>
          </c:dPt>
          <c:dPt>
            <c:idx val="28"/>
            <c:invertIfNegative val="0"/>
            <c:bubble3D val="0"/>
            <c:spPr>
              <a:solidFill>
                <a:schemeClr val="tx2"/>
              </a:solidFill>
              <a:ln>
                <a:noFill/>
              </a:ln>
              <a:effectLst/>
            </c:spPr>
            <c:extLst>
              <c:ext xmlns:c16="http://schemas.microsoft.com/office/drawing/2014/chart" uri="{C3380CC4-5D6E-409C-BE32-E72D297353CC}">
                <c16:uniqueId val="{00000039-0BA9-4044-BC82-B109E2D09E60}"/>
              </c:ext>
            </c:extLst>
          </c:dPt>
          <c:dPt>
            <c:idx val="29"/>
            <c:invertIfNegative val="0"/>
            <c:bubble3D val="0"/>
            <c:spPr>
              <a:solidFill>
                <a:schemeClr val="tx2"/>
              </a:solidFill>
              <a:ln>
                <a:noFill/>
              </a:ln>
              <a:effectLst/>
            </c:spPr>
            <c:extLst>
              <c:ext xmlns:c16="http://schemas.microsoft.com/office/drawing/2014/chart" uri="{C3380CC4-5D6E-409C-BE32-E72D297353CC}">
                <c16:uniqueId val="{0000003B-0BA9-4044-BC82-B109E2D09E60}"/>
              </c:ext>
            </c:extLst>
          </c:dPt>
          <c:dPt>
            <c:idx val="30"/>
            <c:invertIfNegative val="0"/>
            <c:bubble3D val="0"/>
            <c:spPr>
              <a:solidFill>
                <a:schemeClr val="tx2"/>
              </a:solidFill>
              <a:ln>
                <a:noFill/>
              </a:ln>
              <a:effectLst/>
            </c:spPr>
            <c:extLst>
              <c:ext xmlns:c16="http://schemas.microsoft.com/office/drawing/2014/chart" uri="{C3380CC4-5D6E-409C-BE32-E72D297353CC}">
                <c16:uniqueId val="{0000003D-0BA9-4044-BC82-B109E2D09E60}"/>
              </c:ext>
            </c:extLst>
          </c:dPt>
          <c:dPt>
            <c:idx val="31"/>
            <c:invertIfNegative val="0"/>
            <c:bubble3D val="0"/>
            <c:spPr>
              <a:solidFill>
                <a:schemeClr val="tx2"/>
              </a:solidFill>
              <a:ln>
                <a:noFill/>
              </a:ln>
              <a:effectLst/>
            </c:spPr>
            <c:extLst>
              <c:ext xmlns:c16="http://schemas.microsoft.com/office/drawing/2014/chart" uri="{C3380CC4-5D6E-409C-BE32-E72D297353CC}">
                <c16:uniqueId val="{0000003F-0BA9-4044-BC82-B109E2D09E60}"/>
              </c:ext>
            </c:extLst>
          </c:dPt>
          <c:dPt>
            <c:idx val="55"/>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54-02E9-C342-87A5-26599EAAFB64}"/>
              </c:ext>
            </c:extLst>
          </c:dPt>
          <c:dPt>
            <c:idx val="56"/>
            <c:invertIfNegative val="0"/>
            <c:bubble3D val="0"/>
            <c:spPr>
              <a:solidFill>
                <a:schemeClr val="bg2">
                  <a:lumMod val="50000"/>
                </a:schemeClr>
              </a:solidFill>
              <a:ln>
                <a:noFill/>
              </a:ln>
              <a:effectLst/>
            </c:spPr>
            <c:extLst>
              <c:ext xmlns:c16="http://schemas.microsoft.com/office/drawing/2014/chart" uri="{C3380CC4-5D6E-409C-BE32-E72D297353CC}">
                <c16:uniqueId val="{00000041-0BA9-4044-BC82-B109E2D09E60}"/>
              </c:ext>
            </c:extLst>
          </c:dPt>
          <c:dPt>
            <c:idx val="57"/>
            <c:invertIfNegative val="0"/>
            <c:bubble3D val="0"/>
            <c:spPr>
              <a:solidFill>
                <a:schemeClr val="bg2">
                  <a:lumMod val="50000"/>
                </a:schemeClr>
              </a:solidFill>
              <a:ln>
                <a:noFill/>
              </a:ln>
              <a:effectLst/>
            </c:spPr>
            <c:extLst>
              <c:ext xmlns:c16="http://schemas.microsoft.com/office/drawing/2014/chart" uri="{C3380CC4-5D6E-409C-BE32-E72D297353CC}">
                <c16:uniqueId val="{00000043-0BA9-4044-BC82-B109E2D09E60}"/>
              </c:ext>
            </c:extLst>
          </c:dPt>
          <c:dPt>
            <c:idx val="58"/>
            <c:invertIfNegative val="0"/>
            <c:bubble3D val="0"/>
            <c:spPr>
              <a:solidFill>
                <a:schemeClr val="bg2">
                  <a:lumMod val="50000"/>
                </a:schemeClr>
              </a:solidFill>
              <a:ln>
                <a:noFill/>
              </a:ln>
              <a:effectLst/>
            </c:spPr>
            <c:extLst>
              <c:ext xmlns:c16="http://schemas.microsoft.com/office/drawing/2014/chart" uri="{C3380CC4-5D6E-409C-BE32-E72D297353CC}">
                <c16:uniqueId val="{00000045-0BA9-4044-BC82-B109E2D09E60}"/>
              </c:ext>
            </c:extLst>
          </c:dPt>
          <c:dPt>
            <c:idx val="59"/>
            <c:invertIfNegative val="0"/>
            <c:bubble3D val="0"/>
            <c:spPr>
              <a:solidFill>
                <a:srgbClr val="FF40FF"/>
              </a:solidFill>
              <a:ln>
                <a:solidFill>
                  <a:srgbClr val="FF40FF"/>
                </a:solidFill>
              </a:ln>
              <a:effectLst/>
            </c:spPr>
            <c:extLst>
              <c:ext xmlns:c16="http://schemas.microsoft.com/office/drawing/2014/chart" uri="{C3380CC4-5D6E-409C-BE32-E72D297353CC}">
                <c16:uniqueId val="{00000047-0BA9-4044-BC82-B109E2D09E60}"/>
              </c:ext>
            </c:extLst>
          </c:dPt>
          <c:dPt>
            <c:idx val="60"/>
            <c:invertIfNegative val="0"/>
            <c:bubble3D val="0"/>
            <c:spPr>
              <a:solidFill>
                <a:srgbClr val="FF33CC"/>
              </a:solidFill>
              <a:ln>
                <a:noFill/>
              </a:ln>
              <a:effectLst/>
            </c:spPr>
            <c:extLst>
              <c:ext xmlns:c16="http://schemas.microsoft.com/office/drawing/2014/chart" uri="{C3380CC4-5D6E-409C-BE32-E72D297353CC}">
                <c16:uniqueId val="{00000049-0BA9-4044-BC82-B109E2D09E60}"/>
              </c:ext>
            </c:extLst>
          </c:dPt>
          <c:dPt>
            <c:idx val="61"/>
            <c:invertIfNegative val="0"/>
            <c:bubble3D val="0"/>
            <c:spPr>
              <a:solidFill>
                <a:srgbClr val="FF33CC"/>
              </a:solidFill>
              <a:ln>
                <a:noFill/>
              </a:ln>
              <a:effectLst/>
            </c:spPr>
            <c:extLst>
              <c:ext xmlns:c16="http://schemas.microsoft.com/office/drawing/2014/chart" uri="{C3380CC4-5D6E-409C-BE32-E72D297353CC}">
                <c16:uniqueId val="{0000004B-0BA9-4044-BC82-B109E2D09E60}"/>
              </c:ext>
            </c:extLst>
          </c:dPt>
          <c:dPt>
            <c:idx val="62"/>
            <c:invertIfNegative val="0"/>
            <c:bubble3D val="0"/>
            <c:spPr>
              <a:solidFill>
                <a:srgbClr val="FF33CC"/>
              </a:solidFill>
              <a:ln>
                <a:noFill/>
              </a:ln>
              <a:effectLst/>
            </c:spPr>
            <c:extLst>
              <c:ext xmlns:c16="http://schemas.microsoft.com/office/drawing/2014/chart" uri="{C3380CC4-5D6E-409C-BE32-E72D297353CC}">
                <c16:uniqueId val="{0000004D-0BA9-4044-BC82-B109E2D09E60}"/>
              </c:ext>
            </c:extLst>
          </c:dPt>
          <c:dPt>
            <c:idx val="63"/>
            <c:invertIfNegative val="0"/>
            <c:bubble3D val="0"/>
            <c:spPr>
              <a:solidFill>
                <a:srgbClr val="FF33CC"/>
              </a:solidFill>
              <a:ln>
                <a:noFill/>
              </a:ln>
              <a:effectLst/>
            </c:spPr>
            <c:extLst>
              <c:ext xmlns:c16="http://schemas.microsoft.com/office/drawing/2014/chart" uri="{C3380CC4-5D6E-409C-BE32-E72D297353CC}">
                <c16:uniqueId val="{0000004F-0BA9-4044-BC82-B109E2D09E60}"/>
              </c:ext>
            </c:extLst>
          </c:dPt>
          <c:dPt>
            <c:idx val="64"/>
            <c:invertIfNegative val="0"/>
            <c:bubble3D val="0"/>
            <c:spPr>
              <a:solidFill>
                <a:srgbClr val="FF33CC"/>
              </a:solidFill>
              <a:ln>
                <a:noFill/>
              </a:ln>
              <a:effectLst/>
            </c:spPr>
            <c:extLst>
              <c:ext xmlns:c16="http://schemas.microsoft.com/office/drawing/2014/chart" uri="{C3380CC4-5D6E-409C-BE32-E72D297353CC}">
                <c16:uniqueId val="{00000051-0BA9-4044-BC82-B109E2D09E60}"/>
              </c:ext>
            </c:extLst>
          </c:dPt>
          <c:dPt>
            <c:idx val="65"/>
            <c:invertIfNegative val="0"/>
            <c:bubble3D val="0"/>
            <c:spPr>
              <a:solidFill>
                <a:srgbClr val="FF33CC"/>
              </a:solidFill>
              <a:ln>
                <a:noFill/>
              </a:ln>
              <a:effectLst/>
            </c:spPr>
            <c:extLst>
              <c:ext xmlns:c16="http://schemas.microsoft.com/office/drawing/2014/chart" uri="{C3380CC4-5D6E-409C-BE32-E72D297353CC}">
                <c16:uniqueId val="{00000053-0BA9-4044-BC82-B109E2D09E60}"/>
              </c:ext>
            </c:extLst>
          </c:dPt>
          <c:cat>
            <c:strRef>
              <c:f>('Caseload Data'!$O$5,'Caseload Data'!$O$8,'Caseload Data'!$O$11:$O$14,'Caseload Data'!$O$17:$O$27,'Caseload Data'!$O$32:$O$40,'Caseload Data'!$O$43:$O$48,'Caseload Data'!$O$51:$O$73,'Caseload Data'!$O$77:$O$80,'Caseload Data'!$O$83:$O$87)</c:f>
              <c:strCache>
                <c:ptCount val="64"/>
                <c:pt idx="0">
                  <c:v>Philadelphia</c:v>
                </c:pt>
                <c:pt idx="1">
                  <c:v>Allegheny</c:v>
                </c:pt>
                <c:pt idx="2">
                  <c:v>Bucks</c:v>
                </c:pt>
                <c:pt idx="3">
                  <c:v>Lancaster</c:v>
                </c:pt>
                <c:pt idx="4">
                  <c:v>Montgomery</c:v>
                </c:pt>
                <c:pt idx="5">
                  <c:v>Delaware</c:v>
                </c:pt>
                <c:pt idx="6">
                  <c:v>York</c:v>
                </c:pt>
                <c:pt idx="7">
                  <c:v>Berks</c:v>
                </c:pt>
                <c:pt idx="8">
                  <c:v>Lackawanna</c:v>
                </c:pt>
                <c:pt idx="9">
                  <c:v>Cumberland</c:v>
                </c:pt>
                <c:pt idx="10">
                  <c:v>Westmoreland</c:v>
                </c:pt>
                <c:pt idx="11">
                  <c:v>Erie</c:v>
                </c:pt>
                <c:pt idx="12">
                  <c:v>Lehigh</c:v>
                </c:pt>
                <c:pt idx="13">
                  <c:v>Dauphin</c:v>
                </c:pt>
                <c:pt idx="14">
                  <c:v>Luzerne</c:v>
                </c:pt>
                <c:pt idx="15">
                  <c:v>Northampton</c:v>
                </c:pt>
                <c:pt idx="16">
                  <c:v>Chester</c:v>
                </c:pt>
                <c:pt idx="17">
                  <c:v>Schuylkill</c:v>
                </c:pt>
                <c:pt idx="18">
                  <c:v>Cambria</c:v>
                </c:pt>
                <c:pt idx="19">
                  <c:v>Franklin</c:v>
                </c:pt>
                <c:pt idx="20">
                  <c:v>Butler</c:v>
                </c:pt>
                <c:pt idx="21">
                  <c:v>Fayette</c:v>
                </c:pt>
                <c:pt idx="22">
                  <c:v>Centre</c:v>
                </c:pt>
                <c:pt idx="23">
                  <c:v>Beaver</c:v>
                </c:pt>
                <c:pt idx="24">
                  <c:v>Washington</c:v>
                </c:pt>
                <c:pt idx="25">
                  <c:v>Monroe</c:v>
                </c:pt>
                <c:pt idx="26">
                  <c:v>Lebanon</c:v>
                </c:pt>
                <c:pt idx="27">
                  <c:v>Lawrence</c:v>
                </c:pt>
                <c:pt idx="28">
                  <c:v>Lycoming</c:v>
                </c:pt>
                <c:pt idx="29">
                  <c:v>Adams</c:v>
                </c:pt>
                <c:pt idx="30">
                  <c:v>Northumberland</c:v>
                </c:pt>
                <c:pt idx="31">
                  <c:v>Blair</c:v>
                </c:pt>
                <c:pt idx="32">
                  <c:v>Susquehanna</c:v>
                </c:pt>
                <c:pt idx="33">
                  <c:v>Tioga</c:v>
                </c:pt>
                <c:pt idx="34">
                  <c:v>Wayne</c:v>
                </c:pt>
                <c:pt idx="35">
                  <c:v>Elk</c:v>
                </c:pt>
                <c:pt idx="36">
                  <c:v>Crawford</c:v>
                </c:pt>
                <c:pt idx="37">
                  <c:v>Mifflin</c:v>
                </c:pt>
                <c:pt idx="38">
                  <c:v>Clinton</c:v>
                </c:pt>
                <c:pt idx="39">
                  <c:v>Venango</c:v>
                </c:pt>
                <c:pt idx="40">
                  <c:v>Bradford</c:v>
                </c:pt>
                <c:pt idx="41">
                  <c:v>Indiana</c:v>
                </c:pt>
                <c:pt idx="42">
                  <c:v>Greene</c:v>
                </c:pt>
                <c:pt idx="43">
                  <c:v>Pike</c:v>
                </c:pt>
                <c:pt idx="44">
                  <c:v>Clarion</c:v>
                </c:pt>
                <c:pt idx="45">
                  <c:v>Warren</c:v>
                </c:pt>
                <c:pt idx="46">
                  <c:v>Somerset</c:v>
                </c:pt>
                <c:pt idx="47">
                  <c:v>Armstrong</c:v>
                </c:pt>
                <c:pt idx="48">
                  <c:v>Jefferson</c:v>
                </c:pt>
                <c:pt idx="49">
                  <c:v>Perry</c:v>
                </c:pt>
                <c:pt idx="50">
                  <c:v>Clearfield</c:v>
                </c:pt>
                <c:pt idx="51">
                  <c:v>Carbon</c:v>
                </c:pt>
                <c:pt idx="52">
                  <c:v>Huntingdon</c:v>
                </c:pt>
                <c:pt idx="53">
                  <c:v>Bedford</c:v>
                </c:pt>
                <c:pt idx="54">
                  <c:v>Mckean</c:v>
                </c:pt>
                <c:pt idx="55">
                  <c:v>Snyder</c:v>
                </c:pt>
                <c:pt idx="56">
                  <c:v>Union</c:v>
                </c:pt>
                <c:pt idx="57">
                  <c:v>Juniata</c:v>
                </c:pt>
                <c:pt idx="58">
                  <c:v>Wyoming</c:v>
                </c:pt>
                <c:pt idx="59">
                  <c:v>Cameron</c:v>
                </c:pt>
                <c:pt idx="60">
                  <c:v>Forest</c:v>
                </c:pt>
                <c:pt idx="61">
                  <c:v>Fulton</c:v>
                </c:pt>
                <c:pt idx="62">
                  <c:v>Potter</c:v>
                </c:pt>
                <c:pt idx="63">
                  <c:v>Sullivan</c:v>
                </c:pt>
              </c:strCache>
            </c:strRef>
          </c:cat>
          <c:val>
            <c:numRef>
              <c:f>('Caseload Data'!$P$5,'Caseload Data'!$P$8,'Caseload Data'!$P$11:$P$14,'Caseload Data'!$P$17:$P$27,'Caseload Data'!$P$32:$P$40,'Caseload Data'!$P$43:$P$48,'Caseload Data'!$P$51:$P$73,'Caseload Data'!$P$77:$P$80,'Caseload Data'!$P$83:$P$87)</c:f>
              <c:numCache>
                <c:formatCode>0</c:formatCode>
                <c:ptCount val="64"/>
                <c:pt idx="0">
                  <c:v>79.113744075829388</c:v>
                </c:pt>
                <c:pt idx="1">
                  <c:v>116.72857142857143</c:v>
                </c:pt>
                <c:pt idx="2">
                  <c:v>82.306451612903231</c:v>
                </c:pt>
                <c:pt idx="3">
                  <c:v>83.358974358974365</c:v>
                </c:pt>
                <c:pt idx="4">
                  <c:v>113.80701754385964</c:v>
                </c:pt>
                <c:pt idx="5">
                  <c:v>168.734375</c:v>
                </c:pt>
                <c:pt idx="6">
                  <c:v>76.390804597701148</c:v>
                </c:pt>
                <c:pt idx="7">
                  <c:v>83.254901960784309</c:v>
                </c:pt>
                <c:pt idx="8">
                  <c:v>83.551724137931032</c:v>
                </c:pt>
                <c:pt idx="9">
                  <c:v>89.18518518518519</c:v>
                </c:pt>
                <c:pt idx="10">
                  <c:v>93.31481481481481</c:v>
                </c:pt>
                <c:pt idx="11">
                  <c:v>103.20588235294117</c:v>
                </c:pt>
                <c:pt idx="12">
                  <c:v>104.45945945945945</c:v>
                </c:pt>
                <c:pt idx="13">
                  <c:v>115.20930232558139</c:v>
                </c:pt>
                <c:pt idx="14">
                  <c:v>131.69565217391303</c:v>
                </c:pt>
                <c:pt idx="15">
                  <c:v>153.88</c:v>
                </c:pt>
                <c:pt idx="16">
                  <c:v>154.91999999999999</c:v>
                </c:pt>
                <c:pt idx="17">
                  <c:v>43.617647058823529</c:v>
                </c:pt>
                <c:pt idx="18">
                  <c:v>67.15789473684211</c:v>
                </c:pt>
                <c:pt idx="19">
                  <c:v>74.041666666666671</c:v>
                </c:pt>
                <c:pt idx="20">
                  <c:v>74.954545454545453</c:v>
                </c:pt>
                <c:pt idx="21">
                  <c:v>90.875</c:v>
                </c:pt>
                <c:pt idx="22">
                  <c:v>98.933333333333337</c:v>
                </c:pt>
                <c:pt idx="23">
                  <c:v>104.9375</c:v>
                </c:pt>
                <c:pt idx="24">
                  <c:v>106.05555555555556</c:v>
                </c:pt>
                <c:pt idx="25">
                  <c:v>132.9375</c:v>
                </c:pt>
                <c:pt idx="26">
                  <c:v>49.94736842105263</c:v>
                </c:pt>
                <c:pt idx="27">
                  <c:v>69</c:v>
                </c:pt>
                <c:pt idx="28">
                  <c:v>80.714285714285708</c:v>
                </c:pt>
                <c:pt idx="29">
                  <c:v>81.533333333333331</c:v>
                </c:pt>
                <c:pt idx="30">
                  <c:v>97</c:v>
                </c:pt>
                <c:pt idx="31">
                  <c:v>160</c:v>
                </c:pt>
                <c:pt idx="32">
                  <c:v>31.888888888888889</c:v>
                </c:pt>
                <c:pt idx="33">
                  <c:v>38.333333333333336</c:v>
                </c:pt>
                <c:pt idx="34">
                  <c:v>43.285714285714285</c:v>
                </c:pt>
                <c:pt idx="35">
                  <c:v>45</c:v>
                </c:pt>
                <c:pt idx="36">
                  <c:v>46.055555555555557</c:v>
                </c:pt>
                <c:pt idx="37">
                  <c:v>54.5</c:v>
                </c:pt>
                <c:pt idx="38">
                  <c:v>58.222222222222221</c:v>
                </c:pt>
                <c:pt idx="39">
                  <c:v>59.166666666666664</c:v>
                </c:pt>
                <c:pt idx="40">
                  <c:v>59.333333333333336</c:v>
                </c:pt>
                <c:pt idx="41">
                  <c:v>60.416666666666664</c:v>
                </c:pt>
                <c:pt idx="42">
                  <c:v>61.142857142857146</c:v>
                </c:pt>
                <c:pt idx="43">
                  <c:v>61.857142857142854</c:v>
                </c:pt>
                <c:pt idx="44">
                  <c:v>66</c:v>
                </c:pt>
                <c:pt idx="45">
                  <c:v>70.571428571428569</c:v>
                </c:pt>
                <c:pt idx="46">
                  <c:v>70.888888888888886</c:v>
                </c:pt>
                <c:pt idx="47">
                  <c:v>72.63636363636364</c:v>
                </c:pt>
                <c:pt idx="48">
                  <c:v>85.777777777777771</c:v>
                </c:pt>
                <c:pt idx="49">
                  <c:v>96.25</c:v>
                </c:pt>
                <c:pt idx="50">
                  <c:v>97.5</c:v>
                </c:pt>
                <c:pt idx="51">
                  <c:v>101.09090909090909</c:v>
                </c:pt>
                <c:pt idx="52">
                  <c:v>102.71428571428571</c:v>
                </c:pt>
                <c:pt idx="53">
                  <c:v>114.28571428571429</c:v>
                </c:pt>
                <c:pt idx="54">
                  <c:v>114.5</c:v>
                </c:pt>
                <c:pt idx="55">
                  <c:v>32.272727272727273</c:v>
                </c:pt>
                <c:pt idx="56">
                  <c:v>39</c:v>
                </c:pt>
                <c:pt idx="57">
                  <c:v>57.5</c:v>
                </c:pt>
                <c:pt idx="58">
                  <c:v>67.285714285714292</c:v>
                </c:pt>
                <c:pt idx="59">
                  <c:v>16</c:v>
                </c:pt>
                <c:pt idx="60">
                  <c:v>34.5</c:v>
                </c:pt>
                <c:pt idx="61">
                  <c:v>47.6</c:v>
                </c:pt>
                <c:pt idx="62">
                  <c:v>96</c:v>
                </c:pt>
                <c:pt idx="63">
                  <c:v>102</c:v>
                </c:pt>
              </c:numCache>
            </c:numRef>
          </c:val>
          <c:extLst>
            <c:ext xmlns:c16="http://schemas.microsoft.com/office/drawing/2014/chart" uri="{C3380CC4-5D6E-409C-BE32-E72D297353CC}">
              <c16:uniqueId val="{00000054-0BA9-4044-BC82-B109E2D09E60}"/>
            </c:ext>
          </c:extLst>
        </c:ser>
        <c:dLbls>
          <c:showLegendKey val="0"/>
          <c:showVal val="0"/>
          <c:showCatName val="0"/>
          <c:showSerName val="0"/>
          <c:showPercent val="0"/>
          <c:showBubbleSize val="0"/>
        </c:dLbls>
        <c:gapWidth val="219"/>
        <c:overlap val="-27"/>
        <c:axId val="216264215"/>
        <c:axId val="216262415"/>
      </c:barChart>
      <c:catAx>
        <c:axId val="216264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6262415"/>
        <c:crosses val="autoZero"/>
        <c:auto val="1"/>
        <c:lblAlgn val="ctr"/>
        <c:lblOffset val="100"/>
        <c:noMultiLvlLbl val="0"/>
      </c:catAx>
      <c:valAx>
        <c:axId val="216262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62642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1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Data'!$O$5</c:f>
              <c:strCache>
                <c:ptCount val="1"/>
                <c:pt idx="0">
                  <c:v>Philadelphia</c:v>
                </c:pt>
              </c:strCache>
            </c:strRef>
          </c:cat>
          <c:val>
            <c:numRef>
              <c:f>'Caseload Data'!$P$5</c:f>
              <c:numCache>
                <c:formatCode>0</c:formatCode>
                <c:ptCount val="1"/>
                <c:pt idx="0">
                  <c:v>79.113744075829388</c:v>
                </c:pt>
              </c:numCache>
            </c:numRef>
          </c:val>
          <c:extLst>
            <c:ext xmlns:c16="http://schemas.microsoft.com/office/drawing/2014/chart" uri="{C3380CC4-5D6E-409C-BE32-E72D297353CC}">
              <c16:uniqueId val="{00000000-C7C2-594C-B1E3-FDE4B33F409B}"/>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2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Data'!$O$8</c:f>
              <c:strCache>
                <c:ptCount val="1"/>
                <c:pt idx="0">
                  <c:v>Allegheny</c:v>
                </c:pt>
              </c:strCache>
            </c:strRef>
          </c:cat>
          <c:val>
            <c:numRef>
              <c:f>'Caseload Data'!$P$8</c:f>
              <c:numCache>
                <c:formatCode>0</c:formatCode>
                <c:ptCount val="1"/>
                <c:pt idx="0">
                  <c:v>116.72857142857143</c:v>
                </c:pt>
              </c:numCache>
            </c:numRef>
          </c:val>
          <c:extLst>
            <c:ext xmlns:c16="http://schemas.microsoft.com/office/drawing/2014/chart" uri="{C3380CC4-5D6E-409C-BE32-E72D297353CC}">
              <c16:uniqueId val="{00000000-1196-F248-B21D-48C45F601193}"/>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2A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Data'!$O$11:$O$14</c:f>
              <c:strCache>
                <c:ptCount val="4"/>
                <c:pt idx="0">
                  <c:v>Bucks</c:v>
                </c:pt>
                <c:pt idx="1">
                  <c:v>Lancaster</c:v>
                </c:pt>
                <c:pt idx="2">
                  <c:v>Montgomery</c:v>
                </c:pt>
                <c:pt idx="3">
                  <c:v>Delaware</c:v>
                </c:pt>
              </c:strCache>
            </c:strRef>
          </c:cat>
          <c:val>
            <c:numRef>
              <c:f>'Caseload Data'!$P$11:$P$14</c:f>
              <c:numCache>
                <c:formatCode>0</c:formatCode>
                <c:ptCount val="4"/>
                <c:pt idx="0">
                  <c:v>82.306451612903231</c:v>
                </c:pt>
                <c:pt idx="1">
                  <c:v>83.358974358974365</c:v>
                </c:pt>
                <c:pt idx="2">
                  <c:v>113.80701754385964</c:v>
                </c:pt>
                <c:pt idx="3">
                  <c:v>168.734375</c:v>
                </c:pt>
              </c:numCache>
            </c:numRef>
          </c:val>
          <c:extLst>
            <c:ext xmlns:c16="http://schemas.microsoft.com/office/drawing/2014/chart" uri="{C3380CC4-5D6E-409C-BE32-E72D297353CC}">
              <c16:uniqueId val="{00000000-C005-EF47-843F-9D032195EBB0}"/>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3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Data'!$O$17:$O$27</c:f>
              <c:strCache>
                <c:ptCount val="11"/>
                <c:pt idx="0">
                  <c:v>York</c:v>
                </c:pt>
                <c:pt idx="1">
                  <c:v>Berks</c:v>
                </c:pt>
                <c:pt idx="2">
                  <c:v>Lackawanna</c:v>
                </c:pt>
                <c:pt idx="3">
                  <c:v>Cumberland</c:v>
                </c:pt>
                <c:pt idx="4">
                  <c:v>Westmoreland</c:v>
                </c:pt>
                <c:pt idx="5">
                  <c:v>Erie</c:v>
                </c:pt>
                <c:pt idx="6">
                  <c:v>Lehigh</c:v>
                </c:pt>
                <c:pt idx="7">
                  <c:v>Dauphin</c:v>
                </c:pt>
                <c:pt idx="8">
                  <c:v>Luzerne</c:v>
                </c:pt>
                <c:pt idx="9">
                  <c:v>Northampton</c:v>
                </c:pt>
                <c:pt idx="10">
                  <c:v>Chester</c:v>
                </c:pt>
              </c:strCache>
            </c:strRef>
          </c:cat>
          <c:val>
            <c:numRef>
              <c:f>'Caseload Data'!$P$17:$P$27</c:f>
              <c:numCache>
                <c:formatCode>0</c:formatCode>
                <c:ptCount val="11"/>
                <c:pt idx="0">
                  <c:v>76.390804597701148</c:v>
                </c:pt>
                <c:pt idx="1">
                  <c:v>83.254901960784309</c:v>
                </c:pt>
                <c:pt idx="2">
                  <c:v>83.551724137931032</c:v>
                </c:pt>
                <c:pt idx="3">
                  <c:v>89.18518518518519</c:v>
                </c:pt>
                <c:pt idx="4">
                  <c:v>93.31481481481481</c:v>
                </c:pt>
                <c:pt idx="5">
                  <c:v>103.20588235294117</c:v>
                </c:pt>
                <c:pt idx="6">
                  <c:v>104.45945945945945</c:v>
                </c:pt>
                <c:pt idx="7">
                  <c:v>115.20930232558139</c:v>
                </c:pt>
                <c:pt idx="8">
                  <c:v>131.69565217391303</c:v>
                </c:pt>
                <c:pt idx="9">
                  <c:v>153.88</c:v>
                </c:pt>
                <c:pt idx="10">
                  <c:v>154.91999999999999</c:v>
                </c:pt>
              </c:numCache>
            </c:numRef>
          </c:val>
          <c:extLst>
            <c:ext xmlns:c16="http://schemas.microsoft.com/office/drawing/2014/chart" uri="{C3380CC4-5D6E-409C-BE32-E72D297353CC}">
              <c16:uniqueId val="{00000000-7873-2C4C-A69D-9D7F83F78056}"/>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4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Data'!$O$32:$O$40</c:f>
              <c:strCache>
                <c:ptCount val="9"/>
                <c:pt idx="0">
                  <c:v>Schuylkill</c:v>
                </c:pt>
                <c:pt idx="1">
                  <c:v>Cambria</c:v>
                </c:pt>
                <c:pt idx="2">
                  <c:v>Franklin</c:v>
                </c:pt>
                <c:pt idx="3">
                  <c:v>Butler</c:v>
                </c:pt>
                <c:pt idx="4">
                  <c:v>Fayette</c:v>
                </c:pt>
                <c:pt idx="5">
                  <c:v>Centre</c:v>
                </c:pt>
                <c:pt idx="6">
                  <c:v>Beaver</c:v>
                </c:pt>
                <c:pt idx="7">
                  <c:v>Washington</c:v>
                </c:pt>
                <c:pt idx="8">
                  <c:v>Monroe</c:v>
                </c:pt>
              </c:strCache>
            </c:strRef>
          </c:cat>
          <c:val>
            <c:numRef>
              <c:f>'Caseload Data'!$P$32:$P$40</c:f>
              <c:numCache>
                <c:formatCode>0</c:formatCode>
                <c:ptCount val="9"/>
                <c:pt idx="0">
                  <c:v>43.617647058823529</c:v>
                </c:pt>
                <c:pt idx="1">
                  <c:v>67.15789473684211</c:v>
                </c:pt>
                <c:pt idx="2">
                  <c:v>74.041666666666671</c:v>
                </c:pt>
                <c:pt idx="3">
                  <c:v>74.954545454545453</c:v>
                </c:pt>
                <c:pt idx="4">
                  <c:v>90.875</c:v>
                </c:pt>
                <c:pt idx="5">
                  <c:v>98.933333333333337</c:v>
                </c:pt>
                <c:pt idx="6">
                  <c:v>104.9375</c:v>
                </c:pt>
                <c:pt idx="7">
                  <c:v>106.05555555555556</c:v>
                </c:pt>
                <c:pt idx="8">
                  <c:v>132.9375</c:v>
                </c:pt>
              </c:numCache>
            </c:numRef>
          </c:val>
          <c:extLst>
            <c:ext xmlns:c16="http://schemas.microsoft.com/office/drawing/2014/chart" uri="{C3380CC4-5D6E-409C-BE32-E72D297353CC}">
              <c16:uniqueId val="{00000000-B8B4-F84F-B3FB-319FC8531BD6}"/>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5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Data'!$O$43:$O$48</c:f>
              <c:strCache>
                <c:ptCount val="6"/>
                <c:pt idx="0">
                  <c:v>Lebanon</c:v>
                </c:pt>
                <c:pt idx="1">
                  <c:v>Lawrence</c:v>
                </c:pt>
                <c:pt idx="2">
                  <c:v>Lycoming</c:v>
                </c:pt>
                <c:pt idx="3">
                  <c:v>Adams</c:v>
                </c:pt>
                <c:pt idx="4">
                  <c:v>Northumberland</c:v>
                </c:pt>
                <c:pt idx="5">
                  <c:v>Blair</c:v>
                </c:pt>
              </c:strCache>
            </c:strRef>
          </c:cat>
          <c:val>
            <c:numRef>
              <c:f>'Caseload Data'!$P$43:$P$48</c:f>
              <c:numCache>
                <c:formatCode>0</c:formatCode>
                <c:ptCount val="6"/>
                <c:pt idx="0">
                  <c:v>49.94736842105263</c:v>
                </c:pt>
                <c:pt idx="1">
                  <c:v>69</c:v>
                </c:pt>
                <c:pt idx="2">
                  <c:v>80.714285714285708</c:v>
                </c:pt>
                <c:pt idx="3">
                  <c:v>81.533333333333331</c:v>
                </c:pt>
                <c:pt idx="4">
                  <c:v>97</c:v>
                </c:pt>
                <c:pt idx="5">
                  <c:v>160</c:v>
                </c:pt>
              </c:numCache>
            </c:numRef>
          </c:val>
          <c:extLst>
            <c:ext xmlns:c16="http://schemas.microsoft.com/office/drawing/2014/chart" uri="{C3380CC4-5D6E-409C-BE32-E72D297353CC}">
              <c16:uniqueId val="{00000000-C2BE-A843-8E7B-BB50F1F624F8}"/>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6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Data'!$O$51:$O$73</c:f>
              <c:strCache>
                <c:ptCount val="23"/>
                <c:pt idx="0">
                  <c:v>Susquehanna</c:v>
                </c:pt>
                <c:pt idx="1">
                  <c:v>Tioga</c:v>
                </c:pt>
                <c:pt idx="2">
                  <c:v>Wayne</c:v>
                </c:pt>
                <c:pt idx="3">
                  <c:v>Elk</c:v>
                </c:pt>
                <c:pt idx="4">
                  <c:v>Crawford</c:v>
                </c:pt>
                <c:pt idx="5">
                  <c:v>Mifflin</c:v>
                </c:pt>
                <c:pt idx="6">
                  <c:v>Clinton</c:v>
                </c:pt>
                <c:pt idx="7">
                  <c:v>Venango</c:v>
                </c:pt>
                <c:pt idx="8">
                  <c:v>Bradford</c:v>
                </c:pt>
                <c:pt idx="9">
                  <c:v>Indiana</c:v>
                </c:pt>
                <c:pt idx="10">
                  <c:v>Greene</c:v>
                </c:pt>
                <c:pt idx="11">
                  <c:v>Pike</c:v>
                </c:pt>
                <c:pt idx="12">
                  <c:v>Clarion</c:v>
                </c:pt>
                <c:pt idx="13">
                  <c:v>Warren</c:v>
                </c:pt>
                <c:pt idx="14">
                  <c:v>Somerset</c:v>
                </c:pt>
                <c:pt idx="15">
                  <c:v>Armstrong</c:v>
                </c:pt>
                <c:pt idx="16">
                  <c:v>Jefferson</c:v>
                </c:pt>
                <c:pt idx="17">
                  <c:v>Perry</c:v>
                </c:pt>
                <c:pt idx="18">
                  <c:v>Clearfield</c:v>
                </c:pt>
                <c:pt idx="19">
                  <c:v>Carbon</c:v>
                </c:pt>
                <c:pt idx="20">
                  <c:v>Huntingdon</c:v>
                </c:pt>
                <c:pt idx="21">
                  <c:v>Bedford</c:v>
                </c:pt>
                <c:pt idx="22">
                  <c:v>Mckean</c:v>
                </c:pt>
              </c:strCache>
            </c:strRef>
          </c:cat>
          <c:val>
            <c:numRef>
              <c:f>'Caseload Data'!$P$51:$P$73</c:f>
              <c:numCache>
                <c:formatCode>0</c:formatCode>
                <c:ptCount val="23"/>
                <c:pt idx="0">
                  <c:v>31.888888888888889</c:v>
                </c:pt>
                <c:pt idx="1">
                  <c:v>38.333333333333336</c:v>
                </c:pt>
                <c:pt idx="2">
                  <c:v>43.285714285714285</c:v>
                </c:pt>
                <c:pt idx="3">
                  <c:v>45</c:v>
                </c:pt>
                <c:pt idx="4">
                  <c:v>46.055555555555557</c:v>
                </c:pt>
                <c:pt idx="5">
                  <c:v>54.5</c:v>
                </c:pt>
                <c:pt idx="6">
                  <c:v>58.222222222222221</c:v>
                </c:pt>
                <c:pt idx="7">
                  <c:v>59.166666666666664</c:v>
                </c:pt>
                <c:pt idx="8">
                  <c:v>59.333333333333336</c:v>
                </c:pt>
                <c:pt idx="9">
                  <c:v>60.416666666666664</c:v>
                </c:pt>
                <c:pt idx="10">
                  <c:v>61.142857142857146</c:v>
                </c:pt>
                <c:pt idx="11">
                  <c:v>61.857142857142854</c:v>
                </c:pt>
                <c:pt idx="12">
                  <c:v>66</c:v>
                </c:pt>
                <c:pt idx="13">
                  <c:v>70.571428571428569</c:v>
                </c:pt>
                <c:pt idx="14">
                  <c:v>70.888888888888886</c:v>
                </c:pt>
                <c:pt idx="15">
                  <c:v>72.63636363636364</c:v>
                </c:pt>
                <c:pt idx="16">
                  <c:v>85.777777777777771</c:v>
                </c:pt>
                <c:pt idx="17">
                  <c:v>96.25</c:v>
                </c:pt>
                <c:pt idx="18">
                  <c:v>97.5</c:v>
                </c:pt>
                <c:pt idx="19">
                  <c:v>101.09090909090909</c:v>
                </c:pt>
                <c:pt idx="20">
                  <c:v>102.71428571428571</c:v>
                </c:pt>
                <c:pt idx="21">
                  <c:v>114.28571428571429</c:v>
                </c:pt>
                <c:pt idx="22">
                  <c:v>114.5</c:v>
                </c:pt>
              </c:numCache>
            </c:numRef>
          </c:val>
          <c:extLst>
            <c:ext xmlns:c16="http://schemas.microsoft.com/office/drawing/2014/chart" uri="{C3380CC4-5D6E-409C-BE32-E72D297353CC}">
              <c16:uniqueId val="{00000000-D6F8-C74D-B5AE-7F323F423B94}"/>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7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Data'!$O$77:$O$80</c:f>
              <c:strCache>
                <c:ptCount val="4"/>
                <c:pt idx="0">
                  <c:v>Snyder</c:v>
                </c:pt>
                <c:pt idx="1">
                  <c:v>Union</c:v>
                </c:pt>
                <c:pt idx="2">
                  <c:v>Juniata</c:v>
                </c:pt>
                <c:pt idx="3">
                  <c:v>Wyoming</c:v>
                </c:pt>
              </c:strCache>
            </c:strRef>
          </c:cat>
          <c:val>
            <c:numRef>
              <c:f>'Caseload Data'!$P$77:$P$80</c:f>
              <c:numCache>
                <c:formatCode>0</c:formatCode>
                <c:ptCount val="4"/>
                <c:pt idx="0">
                  <c:v>32.272727272727273</c:v>
                </c:pt>
                <c:pt idx="1">
                  <c:v>39</c:v>
                </c:pt>
                <c:pt idx="2">
                  <c:v>57.5</c:v>
                </c:pt>
                <c:pt idx="3">
                  <c:v>67.285714285714292</c:v>
                </c:pt>
              </c:numCache>
            </c:numRef>
          </c:val>
          <c:extLst>
            <c:ext xmlns:c16="http://schemas.microsoft.com/office/drawing/2014/chart" uri="{C3380CC4-5D6E-409C-BE32-E72D297353CC}">
              <c16:uniqueId val="{00000000-D98F-1D4D-8764-94626323EDC5}"/>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8 Average Caselod Sizes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Data'!$O$83:$O$87</c:f>
              <c:strCache>
                <c:ptCount val="5"/>
                <c:pt idx="0">
                  <c:v>Cameron</c:v>
                </c:pt>
                <c:pt idx="1">
                  <c:v>Forest</c:v>
                </c:pt>
                <c:pt idx="2">
                  <c:v>Fulton</c:v>
                </c:pt>
                <c:pt idx="3">
                  <c:v>Potter</c:v>
                </c:pt>
                <c:pt idx="4">
                  <c:v>Sullivan</c:v>
                </c:pt>
              </c:strCache>
            </c:strRef>
          </c:cat>
          <c:val>
            <c:numRef>
              <c:f>'Caseload Data'!$P$83:$P$87</c:f>
              <c:numCache>
                <c:formatCode>0</c:formatCode>
                <c:ptCount val="5"/>
                <c:pt idx="0">
                  <c:v>16</c:v>
                </c:pt>
                <c:pt idx="1">
                  <c:v>34.5</c:v>
                </c:pt>
                <c:pt idx="2">
                  <c:v>47.6</c:v>
                </c:pt>
                <c:pt idx="3">
                  <c:v>96</c:v>
                </c:pt>
                <c:pt idx="4">
                  <c:v>102</c:v>
                </c:pt>
              </c:numCache>
            </c:numRef>
          </c:val>
          <c:extLst>
            <c:ext xmlns:c16="http://schemas.microsoft.com/office/drawing/2014/chart" uri="{C3380CC4-5D6E-409C-BE32-E72D297353CC}">
              <c16:uniqueId val="{00000000-5E16-294D-A8DD-69F7EDC683B7}"/>
            </c:ext>
          </c:extLst>
        </c:ser>
        <c:dLbls>
          <c:dLblPos val="outEnd"/>
          <c:showLegendKey val="0"/>
          <c:showVal val="1"/>
          <c:showCatName val="0"/>
          <c:showSerName val="0"/>
          <c:showPercent val="0"/>
          <c:showBubbleSize val="0"/>
        </c:dLbls>
        <c:gapWidth val="219"/>
        <c:overlap val="-27"/>
        <c:axId val="1213631104"/>
        <c:axId val="1213636504"/>
      </c:barChart>
      <c:catAx>
        <c:axId val="1213631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6504"/>
        <c:crosses val="autoZero"/>
        <c:auto val="1"/>
        <c:lblAlgn val="ctr"/>
        <c:lblOffset val="100"/>
        <c:noMultiLvlLbl val="0"/>
      </c:catAx>
      <c:valAx>
        <c:axId val="121363650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631104"/>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Data'!$T$5:$T$11</c:f>
              <c:numCache>
                <c:formatCode>0</c:formatCode>
                <c:ptCount val="7"/>
                <c:pt idx="0">
                  <c:v>241</c:v>
                </c:pt>
                <c:pt idx="6" formatCode="#,##0">
                  <c:v>65</c:v>
                </c:pt>
              </c:numCache>
            </c:numRef>
          </c:val>
          <c:extLst>
            <c:ext xmlns:c16="http://schemas.microsoft.com/office/drawing/2014/chart" uri="{C3380CC4-5D6E-409C-BE32-E72D297353CC}">
              <c16:uniqueId val="{00000000-C68D-AB4B-83F8-489C9C6F7DC0}"/>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C68D-AB4B-83F8-489C9C6F7DC0}"/>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Data'!$T$16:$T$22</c:f>
              <c:numCache>
                <c:formatCode>#,##0</c:formatCode>
                <c:ptCount val="7"/>
                <c:pt idx="0" formatCode="0">
                  <c:v>447</c:v>
                </c:pt>
                <c:pt idx="1">
                  <c:v>353</c:v>
                </c:pt>
                <c:pt idx="3" formatCode="0">
                  <c:v>48</c:v>
                </c:pt>
              </c:numCache>
            </c:numRef>
          </c:val>
          <c:extLst>
            <c:ext xmlns:c16="http://schemas.microsoft.com/office/drawing/2014/chart" uri="{C3380CC4-5D6E-409C-BE32-E72D297353CC}">
              <c16:uniqueId val="{00000000-9DDA-F948-AFA4-98DC1F31C23D}"/>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9DDA-F948-AFA4-98DC1F31C23D}"/>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Data'!$T$28:$T$34</c:f>
              <c:numCache>
                <c:formatCode>0</c:formatCode>
                <c:ptCount val="7"/>
                <c:pt idx="0">
                  <c:v>393</c:v>
                </c:pt>
                <c:pt idx="1">
                  <c:v>349</c:v>
                </c:pt>
                <c:pt idx="3">
                  <c:v>96.666666666666671</c:v>
                </c:pt>
                <c:pt idx="6">
                  <c:v>135</c:v>
                </c:pt>
              </c:numCache>
            </c:numRef>
          </c:val>
          <c:extLst>
            <c:ext xmlns:c16="http://schemas.microsoft.com/office/drawing/2014/chart" uri="{C3380CC4-5D6E-409C-BE32-E72D297353CC}">
              <c16:uniqueId val="{00000000-7962-884F-A25F-A9F06A8B8AFC}"/>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7962-884F-A25F-A9F06A8B8AFC}"/>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Data'!$T$47:$T$53</c:f>
              <c:numCache>
                <c:formatCode>0</c:formatCode>
                <c:ptCount val="7"/>
                <c:pt idx="0">
                  <c:v>615.79999999999995</c:v>
                </c:pt>
                <c:pt idx="1">
                  <c:v>145.33333333333334</c:v>
                </c:pt>
                <c:pt idx="2">
                  <c:v>76</c:v>
                </c:pt>
                <c:pt idx="3" formatCode="#,##0">
                  <c:v>108.8</c:v>
                </c:pt>
                <c:pt idx="4">
                  <c:v>56</c:v>
                </c:pt>
                <c:pt idx="5">
                  <c:v>51</c:v>
                </c:pt>
                <c:pt idx="6">
                  <c:v>149</c:v>
                </c:pt>
              </c:numCache>
            </c:numRef>
          </c:val>
          <c:extLst>
            <c:ext xmlns:c16="http://schemas.microsoft.com/office/drawing/2014/chart" uri="{C3380CC4-5D6E-409C-BE32-E72D297353CC}">
              <c16:uniqueId val="{00000000-AF07-534B-90A4-26CC6D303FB6}"/>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AF07-534B-90A4-26CC6D303FB6}"/>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Data'!$T$38:$T$44</c:f>
              <c:numCache>
                <c:formatCode>0</c:formatCode>
                <c:ptCount val="7"/>
                <c:pt idx="0">
                  <c:v>235.54545454545453</c:v>
                </c:pt>
                <c:pt idx="1">
                  <c:v>255.125</c:v>
                </c:pt>
                <c:pt idx="2" formatCode="#,##0">
                  <c:v>50</c:v>
                </c:pt>
                <c:pt idx="3">
                  <c:v>72.375</c:v>
                </c:pt>
                <c:pt idx="4" formatCode="#,##0">
                  <c:v>35</c:v>
                </c:pt>
                <c:pt idx="6">
                  <c:v>92.333333333333329</c:v>
                </c:pt>
              </c:numCache>
            </c:numRef>
          </c:val>
          <c:extLst>
            <c:ext xmlns:c16="http://schemas.microsoft.com/office/drawing/2014/chart" uri="{C3380CC4-5D6E-409C-BE32-E72D297353CC}">
              <c16:uniqueId val="{00000000-DC82-D449-9E0A-5CD89461F94E}"/>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DC82-D449-9E0A-5CD89461F94E}"/>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Data'!$T$62:$T$68</c:f>
              <c:numCache>
                <c:formatCode>0</c:formatCode>
                <c:ptCount val="7"/>
                <c:pt idx="0">
                  <c:v>163.875</c:v>
                </c:pt>
                <c:pt idx="1">
                  <c:v>220</c:v>
                </c:pt>
                <c:pt idx="2">
                  <c:v>57.5</c:v>
                </c:pt>
                <c:pt idx="3">
                  <c:v>83.6</c:v>
                </c:pt>
                <c:pt idx="4">
                  <c:v>29</c:v>
                </c:pt>
                <c:pt idx="6">
                  <c:v>100.5</c:v>
                </c:pt>
              </c:numCache>
            </c:numRef>
          </c:val>
          <c:extLst>
            <c:ext xmlns:c16="http://schemas.microsoft.com/office/drawing/2014/chart" uri="{C3380CC4-5D6E-409C-BE32-E72D297353CC}">
              <c16:uniqueId val="{00000000-450B-D54B-AA1D-D3ABB124BD6A}"/>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450B-D54B-AA1D-D3ABB124BD6A}"/>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Data'!$T$74:$T$80</c:f>
              <c:numCache>
                <c:formatCode>0</c:formatCode>
                <c:ptCount val="7"/>
                <c:pt idx="0">
                  <c:v>107.44444444444444</c:v>
                </c:pt>
                <c:pt idx="1">
                  <c:v>184.66666666666666</c:v>
                </c:pt>
                <c:pt idx="2">
                  <c:v>80</c:v>
                </c:pt>
                <c:pt idx="3">
                  <c:v>76.666666666666671</c:v>
                </c:pt>
                <c:pt idx="4" formatCode="#,##0">
                  <c:v>46</c:v>
                </c:pt>
                <c:pt idx="6">
                  <c:v>74.357142857142861</c:v>
                </c:pt>
              </c:numCache>
            </c:numRef>
          </c:val>
          <c:extLst>
            <c:ext xmlns:c16="http://schemas.microsoft.com/office/drawing/2014/chart" uri="{C3380CC4-5D6E-409C-BE32-E72D297353CC}">
              <c16:uniqueId val="{00000000-3B98-7749-AE0D-7D04F71A3B5C}"/>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3B98-7749-AE0D-7D04F71A3B5C}"/>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Data'!$T$85:$T$91</c:f>
              <c:numCache>
                <c:formatCode>General</c:formatCode>
                <c:ptCount val="7"/>
                <c:pt idx="0" formatCode="0">
                  <c:v>90.666666666666671</c:v>
                </c:pt>
                <c:pt idx="3" formatCode="0">
                  <c:v>35</c:v>
                </c:pt>
                <c:pt idx="6" formatCode="0">
                  <c:v>53</c:v>
                </c:pt>
              </c:numCache>
            </c:numRef>
          </c:val>
          <c:extLst>
            <c:ext xmlns:c16="http://schemas.microsoft.com/office/drawing/2014/chart" uri="{C3380CC4-5D6E-409C-BE32-E72D297353CC}">
              <c16:uniqueId val="{00000000-6932-3B48-90E8-C03AAF5D902A}"/>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6932-3B48-90E8-C03AAF5D902A}"/>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Caseloads by Risk Level</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Reported</c:v>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Data'!$T$94:$T$100</c:f>
              <c:numCache>
                <c:formatCode>General</c:formatCode>
                <c:ptCount val="7"/>
                <c:pt idx="6" formatCode="0">
                  <c:v>52.5</c:v>
                </c:pt>
              </c:numCache>
            </c:numRef>
          </c:val>
          <c:extLst>
            <c:ext xmlns:c16="http://schemas.microsoft.com/office/drawing/2014/chart" uri="{C3380CC4-5D6E-409C-BE32-E72D297353CC}">
              <c16:uniqueId val="{00000000-2464-9F40-8990-6D38AA4456A1}"/>
            </c:ext>
          </c:extLst>
        </c:ser>
        <c:ser>
          <c:idx val="1"/>
          <c:order val="1"/>
          <c:tx>
            <c:v>APPA Standard</c:v>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Data'!$C$67:$C$73</c:f>
              <c:strCache>
                <c:ptCount val="7"/>
                <c:pt idx="0">
                  <c:v>Admin</c:v>
                </c:pt>
                <c:pt idx="1">
                  <c:v>Low</c:v>
                </c:pt>
                <c:pt idx="2">
                  <c:v>Moderate </c:v>
                </c:pt>
                <c:pt idx="3">
                  <c:v>Moderate &amp; High</c:v>
                </c:pt>
                <c:pt idx="4">
                  <c:v>High </c:v>
                </c:pt>
                <c:pt idx="5">
                  <c:v>Very High </c:v>
                </c:pt>
                <c:pt idx="6">
                  <c:v>Mixed</c:v>
                </c:pt>
              </c:strCache>
            </c:strRef>
          </c:cat>
          <c:val>
            <c:numRef>
              <c:f>'Caseload Data'!$D$67:$D$73</c:f>
              <c:numCache>
                <c:formatCode>General</c:formatCode>
                <c:ptCount val="7"/>
                <c:pt idx="1">
                  <c:v>200</c:v>
                </c:pt>
                <c:pt idx="2">
                  <c:v>50</c:v>
                </c:pt>
                <c:pt idx="3">
                  <c:v>50</c:v>
                </c:pt>
                <c:pt idx="4">
                  <c:v>50</c:v>
                </c:pt>
                <c:pt idx="5">
                  <c:v>20</c:v>
                </c:pt>
              </c:numCache>
            </c:numRef>
          </c:val>
          <c:extLst>
            <c:ext xmlns:c16="http://schemas.microsoft.com/office/drawing/2014/chart" uri="{C3380CC4-5D6E-409C-BE32-E72D297353CC}">
              <c16:uniqueId val="{00000001-2464-9F40-8990-6D38AA4456A1}"/>
            </c:ext>
          </c:extLst>
        </c:ser>
        <c:dLbls>
          <c:dLblPos val="outEnd"/>
          <c:showLegendKey val="0"/>
          <c:showVal val="1"/>
          <c:showCatName val="0"/>
          <c:showSerName val="0"/>
          <c:showPercent val="0"/>
          <c:showBubbleSize val="0"/>
        </c:dLbls>
        <c:gapWidth val="219"/>
        <c:overlap val="-27"/>
        <c:axId val="1430629232"/>
        <c:axId val="1430624552"/>
      </c:barChart>
      <c:catAx>
        <c:axId val="143062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4552"/>
        <c:crosses val="autoZero"/>
        <c:auto val="1"/>
        <c:lblAlgn val="ctr"/>
        <c:lblOffset val="100"/>
        <c:noMultiLvlLbl val="0"/>
      </c:catAx>
      <c:valAx>
        <c:axId val="1430624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30629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r>
              <a:rPr lang="en-US"/>
              <a:t>Average Caseload Size by County</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FF40FF"/>
              </a:solidFill>
              <a:ln>
                <a:solidFill>
                  <a:srgbClr val="FF40FF"/>
                </a:solidFill>
              </a:ln>
              <a:effectLst/>
            </c:spPr>
            <c:extLst>
              <c:ext xmlns:c16="http://schemas.microsoft.com/office/drawing/2014/chart" uri="{C3380CC4-5D6E-409C-BE32-E72D297353CC}">
                <c16:uniqueId val="{00000001-A458-D74A-8288-E97333396089}"/>
              </c:ext>
            </c:extLst>
          </c:dPt>
          <c:dPt>
            <c:idx val="1"/>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03-A458-D74A-8288-E97333396089}"/>
              </c:ext>
            </c:extLst>
          </c:dPt>
          <c:dPt>
            <c:idx val="2"/>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05-A458-D74A-8288-E97333396089}"/>
              </c:ext>
            </c:extLst>
          </c:dPt>
          <c:dPt>
            <c:idx val="3"/>
            <c:invertIfNegative val="0"/>
            <c:bubble3D val="0"/>
            <c:spPr>
              <a:solidFill>
                <a:srgbClr val="FF40FF"/>
              </a:solidFill>
              <a:ln>
                <a:solidFill>
                  <a:srgbClr val="FF40FF"/>
                </a:solidFill>
              </a:ln>
              <a:effectLst/>
            </c:spPr>
            <c:extLst>
              <c:ext xmlns:c16="http://schemas.microsoft.com/office/drawing/2014/chart" uri="{C3380CC4-5D6E-409C-BE32-E72D297353CC}">
                <c16:uniqueId val="{00000007-A458-D74A-8288-E97333396089}"/>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9-A458-D74A-8288-E97333396089}"/>
              </c:ext>
            </c:extLst>
          </c:dPt>
          <c:dPt>
            <c:idx val="5"/>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0B-A458-D74A-8288-E97333396089}"/>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D-A458-D74A-8288-E97333396089}"/>
              </c:ext>
            </c:extLst>
          </c:dPt>
          <c:dPt>
            <c:idx val="7"/>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0F-A458-D74A-8288-E97333396089}"/>
              </c:ext>
            </c:extLst>
          </c:dPt>
          <c:dPt>
            <c:idx val="8"/>
            <c:invertIfNegative val="0"/>
            <c:bubble3D val="0"/>
            <c:spPr>
              <a:solidFill>
                <a:schemeClr val="accent1"/>
              </a:solidFill>
              <a:ln>
                <a:noFill/>
              </a:ln>
              <a:effectLst/>
            </c:spPr>
            <c:extLst>
              <c:ext xmlns:c16="http://schemas.microsoft.com/office/drawing/2014/chart" uri="{C3380CC4-5D6E-409C-BE32-E72D297353CC}">
                <c16:uniqueId val="{00000011-A458-D74A-8288-E97333396089}"/>
              </c:ext>
            </c:extLst>
          </c:dPt>
          <c:dPt>
            <c:idx val="9"/>
            <c:invertIfNegative val="0"/>
            <c:bubble3D val="0"/>
            <c:spPr>
              <a:solidFill>
                <a:schemeClr val="accent1"/>
              </a:solidFill>
              <a:ln>
                <a:noFill/>
              </a:ln>
              <a:effectLst/>
            </c:spPr>
            <c:extLst>
              <c:ext xmlns:c16="http://schemas.microsoft.com/office/drawing/2014/chart" uri="{C3380CC4-5D6E-409C-BE32-E72D297353CC}">
                <c16:uniqueId val="{00000013-A458-D74A-8288-E97333396089}"/>
              </c:ext>
            </c:extLst>
          </c:dPt>
          <c:dPt>
            <c:idx val="10"/>
            <c:invertIfNegative val="0"/>
            <c:bubble3D val="0"/>
            <c:spPr>
              <a:solidFill>
                <a:srgbClr val="FF40FF"/>
              </a:solidFill>
              <a:ln>
                <a:solidFill>
                  <a:srgbClr val="FF40FF"/>
                </a:solidFill>
              </a:ln>
              <a:effectLst/>
            </c:spPr>
            <c:extLst>
              <c:ext xmlns:c16="http://schemas.microsoft.com/office/drawing/2014/chart" uri="{C3380CC4-5D6E-409C-BE32-E72D297353CC}">
                <c16:uniqueId val="{00000015-A458-D74A-8288-E97333396089}"/>
              </c:ext>
            </c:extLst>
          </c:dPt>
          <c:dPt>
            <c:idx val="11"/>
            <c:invertIfNegative val="0"/>
            <c:bubble3D val="0"/>
            <c:spPr>
              <a:solidFill>
                <a:schemeClr val="tx2"/>
              </a:solidFill>
              <a:ln>
                <a:solidFill>
                  <a:schemeClr val="tx2"/>
                </a:solidFill>
              </a:ln>
              <a:effectLst/>
            </c:spPr>
            <c:extLst>
              <c:ext xmlns:c16="http://schemas.microsoft.com/office/drawing/2014/chart" uri="{C3380CC4-5D6E-409C-BE32-E72D297353CC}">
                <c16:uniqueId val="{00000017-A458-D74A-8288-E97333396089}"/>
              </c:ext>
            </c:extLst>
          </c:dPt>
          <c:dPt>
            <c:idx val="12"/>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19-A458-D74A-8288-E97333396089}"/>
              </c:ext>
            </c:extLst>
          </c:dPt>
          <c:dPt>
            <c:idx val="13"/>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1B-A458-D74A-8288-E97333396089}"/>
              </c:ext>
            </c:extLst>
          </c:dPt>
          <c:dPt>
            <c:idx val="14"/>
            <c:invertIfNegative val="0"/>
            <c:bubble3D val="0"/>
            <c:spPr>
              <a:solidFill>
                <a:schemeClr val="accent1"/>
              </a:solidFill>
              <a:ln>
                <a:noFill/>
              </a:ln>
              <a:effectLst/>
            </c:spPr>
            <c:extLst>
              <c:ext xmlns:c16="http://schemas.microsoft.com/office/drawing/2014/chart" uri="{C3380CC4-5D6E-409C-BE32-E72D297353CC}">
                <c16:uniqueId val="{0000001D-A458-D74A-8288-E97333396089}"/>
              </c:ext>
            </c:extLst>
          </c:dPt>
          <c:dPt>
            <c:idx val="15"/>
            <c:invertIfNegative val="0"/>
            <c:bubble3D val="0"/>
            <c:spPr>
              <a:solidFill>
                <a:schemeClr val="accent1"/>
              </a:solidFill>
              <a:ln>
                <a:noFill/>
              </a:ln>
              <a:effectLst/>
            </c:spPr>
            <c:extLst>
              <c:ext xmlns:c16="http://schemas.microsoft.com/office/drawing/2014/chart" uri="{C3380CC4-5D6E-409C-BE32-E72D297353CC}">
                <c16:uniqueId val="{0000001F-A458-D74A-8288-E97333396089}"/>
              </c:ext>
            </c:extLst>
          </c:dPt>
          <c:dPt>
            <c:idx val="16"/>
            <c:invertIfNegative val="0"/>
            <c:bubble3D val="0"/>
            <c:spPr>
              <a:solidFill>
                <a:schemeClr val="accent1"/>
              </a:solidFill>
              <a:ln>
                <a:noFill/>
              </a:ln>
              <a:effectLst/>
            </c:spPr>
            <c:extLst>
              <c:ext xmlns:c16="http://schemas.microsoft.com/office/drawing/2014/chart" uri="{C3380CC4-5D6E-409C-BE32-E72D297353CC}">
                <c16:uniqueId val="{00000021-A458-D74A-8288-E97333396089}"/>
              </c:ext>
            </c:extLst>
          </c:dPt>
          <c:dPt>
            <c:idx val="17"/>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23-A458-D74A-8288-E97333396089}"/>
              </c:ext>
            </c:extLst>
          </c:dPt>
          <c:dPt>
            <c:idx val="18"/>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25-A458-D74A-8288-E97333396089}"/>
              </c:ext>
            </c:extLst>
          </c:dPt>
          <c:dPt>
            <c:idx val="19"/>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27-A458-D74A-8288-E97333396089}"/>
              </c:ext>
            </c:extLst>
          </c:dPt>
          <c:dPt>
            <c:idx val="20"/>
            <c:invertIfNegative val="0"/>
            <c:bubble3D val="0"/>
            <c:spPr>
              <a:solidFill>
                <a:schemeClr val="accent1"/>
              </a:solidFill>
              <a:ln>
                <a:noFill/>
              </a:ln>
              <a:effectLst/>
            </c:spPr>
            <c:extLst>
              <c:ext xmlns:c16="http://schemas.microsoft.com/office/drawing/2014/chart" uri="{C3380CC4-5D6E-409C-BE32-E72D297353CC}">
                <c16:uniqueId val="{00000029-A458-D74A-8288-E97333396089}"/>
              </c:ext>
            </c:extLst>
          </c:dPt>
          <c:dPt>
            <c:idx val="21"/>
            <c:invertIfNegative val="0"/>
            <c:bubble3D val="0"/>
            <c:spPr>
              <a:solidFill>
                <a:schemeClr val="accent2"/>
              </a:solidFill>
              <a:ln>
                <a:noFill/>
              </a:ln>
              <a:effectLst/>
            </c:spPr>
            <c:extLst>
              <c:ext xmlns:c16="http://schemas.microsoft.com/office/drawing/2014/chart" uri="{C3380CC4-5D6E-409C-BE32-E72D297353CC}">
                <c16:uniqueId val="{0000002B-A458-D74A-8288-E97333396089}"/>
              </c:ext>
            </c:extLst>
          </c:dPt>
          <c:dPt>
            <c:idx val="22"/>
            <c:invertIfNegative val="0"/>
            <c:bubble3D val="0"/>
            <c:spPr>
              <a:solidFill>
                <a:schemeClr val="bg2">
                  <a:lumMod val="50000"/>
                </a:schemeClr>
              </a:solidFill>
              <a:ln>
                <a:solidFill>
                  <a:schemeClr val="bg2">
                    <a:lumMod val="50000"/>
                  </a:schemeClr>
                </a:solidFill>
              </a:ln>
              <a:effectLst/>
            </c:spPr>
            <c:extLst>
              <c:ext xmlns:c16="http://schemas.microsoft.com/office/drawing/2014/chart" uri="{C3380CC4-5D6E-409C-BE32-E72D297353CC}">
                <c16:uniqueId val="{0000002D-A458-D74A-8288-E97333396089}"/>
              </c:ext>
            </c:extLst>
          </c:dPt>
          <c:dPt>
            <c:idx val="23"/>
            <c:invertIfNegative val="0"/>
            <c:bubble3D val="0"/>
            <c:spPr>
              <a:solidFill>
                <a:schemeClr val="tx2"/>
              </a:solidFill>
              <a:ln>
                <a:solidFill>
                  <a:schemeClr val="tx2"/>
                </a:solidFill>
              </a:ln>
              <a:effectLst/>
            </c:spPr>
            <c:extLst>
              <c:ext xmlns:c16="http://schemas.microsoft.com/office/drawing/2014/chart" uri="{C3380CC4-5D6E-409C-BE32-E72D297353CC}">
                <c16:uniqueId val="{0000002F-A458-D74A-8288-E97333396089}"/>
              </c:ext>
            </c:extLst>
          </c:dPt>
          <c:dPt>
            <c:idx val="24"/>
            <c:invertIfNegative val="0"/>
            <c:bubble3D val="0"/>
            <c:spPr>
              <a:solidFill>
                <a:schemeClr val="accent1"/>
              </a:solidFill>
              <a:ln>
                <a:noFill/>
              </a:ln>
              <a:effectLst/>
            </c:spPr>
            <c:extLst>
              <c:ext xmlns:c16="http://schemas.microsoft.com/office/drawing/2014/chart" uri="{C3380CC4-5D6E-409C-BE32-E72D297353CC}">
                <c16:uniqueId val="{00000031-A458-D74A-8288-E97333396089}"/>
              </c:ext>
            </c:extLst>
          </c:dPt>
          <c:dPt>
            <c:idx val="25"/>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33-A458-D74A-8288-E97333396089}"/>
              </c:ext>
            </c:extLst>
          </c:dPt>
          <c:dPt>
            <c:idx val="26"/>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35-A458-D74A-8288-E97333396089}"/>
              </c:ext>
            </c:extLst>
          </c:dPt>
          <c:dPt>
            <c:idx val="27"/>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37-A458-D74A-8288-E97333396089}"/>
              </c:ext>
            </c:extLst>
          </c:dPt>
          <c:dPt>
            <c:idx val="28"/>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39-A458-D74A-8288-E97333396089}"/>
              </c:ext>
            </c:extLst>
          </c:dPt>
          <c:dPt>
            <c:idx val="29"/>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3B-A458-D74A-8288-E97333396089}"/>
              </c:ext>
            </c:extLst>
          </c:dPt>
          <c:dPt>
            <c:idx val="30"/>
            <c:invertIfNegative val="0"/>
            <c:bubble3D val="0"/>
            <c:spPr>
              <a:solidFill>
                <a:schemeClr val="accent6"/>
              </a:solidFill>
              <a:ln>
                <a:solidFill>
                  <a:schemeClr val="accent6"/>
                </a:solidFill>
              </a:ln>
              <a:effectLst/>
            </c:spPr>
            <c:extLst>
              <c:ext xmlns:c16="http://schemas.microsoft.com/office/drawing/2014/chart" uri="{C3380CC4-5D6E-409C-BE32-E72D297353CC}">
                <c16:uniqueId val="{0000003D-A458-D74A-8288-E97333396089}"/>
              </c:ext>
            </c:extLst>
          </c:dPt>
          <c:dPt>
            <c:idx val="31"/>
            <c:invertIfNegative val="0"/>
            <c:bubble3D val="0"/>
            <c:spPr>
              <a:solidFill>
                <a:schemeClr val="tx2"/>
              </a:solidFill>
              <a:ln>
                <a:solidFill>
                  <a:schemeClr val="tx2"/>
                </a:solidFill>
              </a:ln>
              <a:effectLst/>
            </c:spPr>
            <c:extLst>
              <c:ext xmlns:c16="http://schemas.microsoft.com/office/drawing/2014/chart" uri="{C3380CC4-5D6E-409C-BE32-E72D297353CC}">
                <c16:uniqueId val="{0000003F-A458-D74A-8288-E97333396089}"/>
              </c:ext>
            </c:extLst>
          </c:dPt>
          <c:dPt>
            <c:idx val="32"/>
            <c:invertIfNegative val="0"/>
            <c:bubble3D val="0"/>
            <c:spPr>
              <a:solidFill>
                <a:schemeClr val="tx2"/>
              </a:solidFill>
              <a:ln>
                <a:solidFill>
                  <a:schemeClr val="tx2"/>
                </a:solidFill>
              </a:ln>
              <a:effectLst/>
            </c:spPr>
            <c:extLst>
              <c:ext xmlns:c16="http://schemas.microsoft.com/office/drawing/2014/chart" uri="{C3380CC4-5D6E-409C-BE32-E72D297353CC}">
                <c16:uniqueId val="{00000041-A458-D74A-8288-E97333396089}"/>
              </c:ext>
            </c:extLst>
          </c:dPt>
          <c:dPt>
            <c:idx val="33"/>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43-A458-D74A-8288-E97333396089}"/>
              </c:ext>
            </c:extLst>
          </c:dPt>
          <c:dPt>
            <c:idx val="34"/>
            <c:invertIfNegative val="0"/>
            <c:bubble3D val="0"/>
            <c:spPr>
              <a:solidFill>
                <a:schemeClr val="bg2">
                  <a:lumMod val="50000"/>
                </a:schemeClr>
              </a:solidFill>
              <a:ln>
                <a:noFill/>
              </a:ln>
              <a:effectLst/>
            </c:spPr>
            <c:extLst>
              <c:ext xmlns:c16="http://schemas.microsoft.com/office/drawing/2014/chart" uri="{C3380CC4-5D6E-409C-BE32-E72D297353CC}">
                <c16:uniqueId val="{00000045-A458-D74A-8288-E97333396089}"/>
              </c:ext>
            </c:extLst>
          </c:dPt>
          <c:dPt>
            <c:idx val="35"/>
            <c:invertIfNegative val="0"/>
            <c:bubble3D val="0"/>
            <c:spPr>
              <a:solidFill>
                <a:schemeClr val="accent4"/>
              </a:solidFill>
              <a:ln>
                <a:solidFill>
                  <a:schemeClr val="accent4"/>
                </a:solidFill>
              </a:ln>
              <a:effectLst/>
            </c:spPr>
            <c:extLst>
              <c:ext xmlns:c16="http://schemas.microsoft.com/office/drawing/2014/chart" uri="{C3380CC4-5D6E-409C-BE32-E72D297353CC}">
                <c16:uniqueId val="{00000047-A458-D74A-8288-E97333396089}"/>
              </c:ext>
            </c:extLst>
          </c:dPt>
          <c:dPt>
            <c:idx val="36"/>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49-A458-D74A-8288-E97333396089}"/>
              </c:ext>
            </c:extLst>
          </c:dPt>
          <c:dPt>
            <c:idx val="37"/>
            <c:invertIfNegative val="0"/>
            <c:bubble3D val="0"/>
            <c:spPr>
              <a:solidFill>
                <a:schemeClr val="accent1"/>
              </a:solidFill>
              <a:ln>
                <a:noFill/>
              </a:ln>
              <a:effectLst/>
            </c:spPr>
            <c:extLst>
              <c:ext xmlns:c16="http://schemas.microsoft.com/office/drawing/2014/chart" uri="{C3380CC4-5D6E-409C-BE32-E72D297353CC}">
                <c16:uniqueId val="{0000004B-A458-D74A-8288-E97333396089}"/>
              </c:ext>
            </c:extLst>
          </c:dPt>
          <c:dPt>
            <c:idx val="38"/>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4D-A458-D74A-8288-E97333396089}"/>
              </c:ext>
            </c:extLst>
          </c:dPt>
          <c:dPt>
            <c:idx val="39"/>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7F-8DE1-6C42-B533-66E94FAFAC6E}"/>
              </c:ext>
            </c:extLst>
          </c:dPt>
          <c:dPt>
            <c:idx val="40"/>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4F-A458-D74A-8288-E97333396089}"/>
              </c:ext>
            </c:extLst>
          </c:dPt>
          <c:dPt>
            <c:idx val="41"/>
            <c:invertIfNegative val="0"/>
            <c:bubble3D val="0"/>
            <c:spPr>
              <a:solidFill>
                <a:srgbClr val="FF40FF"/>
              </a:solidFill>
              <a:ln>
                <a:solidFill>
                  <a:srgbClr val="FF40FF"/>
                </a:solidFill>
              </a:ln>
              <a:effectLst/>
            </c:spPr>
            <c:extLst>
              <c:ext xmlns:c16="http://schemas.microsoft.com/office/drawing/2014/chart" uri="{C3380CC4-5D6E-409C-BE32-E72D297353CC}">
                <c16:uniqueId val="{00000051-A458-D74A-8288-E97333396089}"/>
              </c:ext>
            </c:extLst>
          </c:dPt>
          <c:dPt>
            <c:idx val="42"/>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53-A458-D74A-8288-E97333396089}"/>
              </c:ext>
            </c:extLst>
          </c:dPt>
          <c:dPt>
            <c:idx val="43"/>
            <c:invertIfNegative val="0"/>
            <c:bubble3D val="0"/>
            <c:spPr>
              <a:solidFill>
                <a:schemeClr val="tx2"/>
              </a:solidFill>
              <a:ln>
                <a:solidFill>
                  <a:schemeClr val="tx2"/>
                </a:solidFill>
              </a:ln>
              <a:effectLst/>
            </c:spPr>
            <c:extLst>
              <c:ext xmlns:c16="http://schemas.microsoft.com/office/drawing/2014/chart" uri="{C3380CC4-5D6E-409C-BE32-E72D297353CC}">
                <c16:uniqueId val="{00000055-A458-D74A-8288-E97333396089}"/>
              </c:ext>
            </c:extLst>
          </c:dPt>
          <c:dPt>
            <c:idx val="44"/>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57-A458-D74A-8288-E97333396089}"/>
              </c:ext>
            </c:extLst>
          </c:dPt>
          <c:dPt>
            <c:idx val="45"/>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80-8DE1-6C42-B533-66E94FAFAC6E}"/>
              </c:ext>
            </c:extLst>
          </c:dPt>
          <c:dPt>
            <c:idx val="46"/>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59-A458-D74A-8288-E97333396089}"/>
              </c:ext>
            </c:extLst>
          </c:dPt>
          <c:dPt>
            <c:idx val="47"/>
            <c:invertIfNegative val="0"/>
            <c:bubble3D val="0"/>
            <c:spPr>
              <a:solidFill>
                <a:srgbClr val="FF40FF"/>
              </a:solidFill>
              <a:ln>
                <a:solidFill>
                  <a:srgbClr val="FF40FF"/>
                </a:solidFill>
              </a:ln>
              <a:effectLst/>
            </c:spPr>
            <c:extLst>
              <c:ext xmlns:c16="http://schemas.microsoft.com/office/drawing/2014/chart" uri="{C3380CC4-5D6E-409C-BE32-E72D297353CC}">
                <c16:uniqueId val="{0000005B-A458-D74A-8288-E97333396089}"/>
              </c:ext>
            </c:extLst>
          </c:dPt>
          <c:dPt>
            <c:idx val="48"/>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5D-A458-D74A-8288-E97333396089}"/>
              </c:ext>
            </c:extLst>
          </c:dPt>
          <c:dPt>
            <c:idx val="49"/>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7E-8DE1-6C42-B533-66E94FAFAC6E}"/>
              </c:ext>
            </c:extLst>
          </c:dPt>
          <c:dPt>
            <c:idx val="50"/>
            <c:invertIfNegative val="0"/>
            <c:bubble3D val="0"/>
            <c:spPr>
              <a:solidFill>
                <a:schemeClr val="accent3"/>
              </a:solidFill>
              <a:ln>
                <a:noFill/>
              </a:ln>
              <a:effectLst/>
            </c:spPr>
            <c:extLst>
              <c:ext xmlns:c16="http://schemas.microsoft.com/office/drawing/2014/chart" uri="{C3380CC4-5D6E-409C-BE32-E72D297353CC}">
                <c16:uniqueId val="{0000005F-A458-D74A-8288-E97333396089}"/>
              </c:ext>
            </c:extLst>
          </c:dPt>
          <c:dPt>
            <c:idx val="51"/>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61-A458-D74A-8288-E97333396089}"/>
              </c:ext>
            </c:extLst>
          </c:dPt>
          <c:dPt>
            <c:idx val="52"/>
            <c:invertIfNegative val="0"/>
            <c:bubble3D val="0"/>
            <c:spPr>
              <a:solidFill>
                <a:schemeClr val="accent2"/>
              </a:solidFill>
              <a:ln>
                <a:solidFill>
                  <a:schemeClr val="accent2"/>
                </a:solidFill>
              </a:ln>
              <a:effectLst/>
            </c:spPr>
            <c:extLst>
              <c:ext xmlns:c16="http://schemas.microsoft.com/office/drawing/2014/chart" uri="{C3380CC4-5D6E-409C-BE32-E72D297353CC}">
                <c16:uniqueId val="{00000081-8DE1-6C42-B533-66E94FAFAC6E}"/>
              </c:ext>
            </c:extLst>
          </c:dPt>
          <c:dPt>
            <c:idx val="53"/>
            <c:invertIfNegative val="0"/>
            <c:bubble3D val="0"/>
            <c:spPr>
              <a:solidFill>
                <a:schemeClr val="accent4"/>
              </a:solidFill>
              <a:ln>
                <a:solidFill>
                  <a:schemeClr val="accent4"/>
                </a:solidFill>
              </a:ln>
              <a:effectLst/>
            </c:spPr>
            <c:extLst>
              <c:ext xmlns:c16="http://schemas.microsoft.com/office/drawing/2014/chart" uri="{C3380CC4-5D6E-409C-BE32-E72D297353CC}">
                <c16:uniqueId val="{00000063-A458-D74A-8288-E97333396089}"/>
              </c:ext>
            </c:extLst>
          </c:dPt>
          <c:dPt>
            <c:idx val="54"/>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65-A458-D74A-8288-E97333396089}"/>
              </c:ext>
            </c:extLst>
          </c:dPt>
          <c:dPt>
            <c:idx val="55"/>
            <c:invertIfNegative val="0"/>
            <c:bubble3D val="0"/>
            <c:spPr>
              <a:solidFill>
                <a:schemeClr val="accent1"/>
              </a:solidFill>
              <a:ln>
                <a:solidFill>
                  <a:schemeClr val="accent1"/>
                </a:solidFill>
              </a:ln>
              <a:effectLst/>
            </c:spPr>
            <c:extLst>
              <c:ext xmlns:c16="http://schemas.microsoft.com/office/drawing/2014/chart" uri="{C3380CC4-5D6E-409C-BE32-E72D297353CC}">
                <c16:uniqueId val="{00000067-A458-D74A-8288-E97333396089}"/>
              </c:ext>
            </c:extLst>
          </c:dPt>
          <c:dPt>
            <c:idx val="56"/>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69-A458-D74A-8288-E97333396089}"/>
              </c:ext>
            </c:extLst>
          </c:dPt>
          <c:dPt>
            <c:idx val="57"/>
            <c:invertIfNegative val="0"/>
            <c:bubble3D val="0"/>
            <c:spPr>
              <a:solidFill>
                <a:schemeClr val="accent5"/>
              </a:solidFill>
              <a:ln>
                <a:noFill/>
              </a:ln>
              <a:effectLst/>
            </c:spPr>
            <c:extLst>
              <c:ext xmlns:c16="http://schemas.microsoft.com/office/drawing/2014/chart" uri="{C3380CC4-5D6E-409C-BE32-E72D297353CC}">
                <c16:uniqueId val="{0000006B-A458-D74A-8288-E97333396089}"/>
              </c:ext>
            </c:extLst>
          </c:dPt>
          <c:dPt>
            <c:idx val="58"/>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6D-A458-D74A-8288-E97333396089}"/>
              </c:ext>
            </c:extLst>
          </c:dPt>
          <c:dPt>
            <c:idx val="59"/>
            <c:invertIfNegative val="0"/>
            <c:bubble3D val="0"/>
            <c:spPr>
              <a:solidFill>
                <a:schemeClr val="accent2"/>
              </a:solidFill>
              <a:ln>
                <a:noFill/>
              </a:ln>
              <a:effectLst/>
            </c:spPr>
            <c:extLst>
              <c:ext xmlns:c16="http://schemas.microsoft.com/office/drawing/2014/chart" uri="{C3380CC4-5D6E-409C-BE32-E72D297353CC}">
                <c16:uniqueId val="{0000006F-A458-D74A-8288-E97333396089}"/>
              </c:ext>
            </c:extLst>
          </c:dPt>
          <c:dPt>
            <c:idx val="60"/>
            <c:invertIfNegative val="0"/>
            <c:bubble3D val="0"/>
            <c:spPr>
              <a:solidFill>
                <a:schemeClr val="accent3"/>
              </a:solidFill>
              <a:ln>
                <a:solidFill>
                  <a:schemeClr val="accent3"/>
                </a:solidFill>
              </a:ln>
              <a:effectLst/>
            </c:spPr>
            <c:extLst>
              <c:ext xmlns:c16="http://schemas.microsoft.com/office/drawing/2014/chart" uri="{C3380CC4-5D6E-409C-BE32-E72D297353CC}">
                <c16:uniqueId val="{00000071-A458-D74A-8288-E97333396089}"/>
              </c:ext>
            </c:extLst>
          </c:dPt>
          <c:dPt>
            <c:idx val="61"/>
            <c:invertIfNegative val="0"/>
            <c:bubble3D val="0"/>
            <c:spPr>
              <a:solidFill>
                <a:schemeClr val="accent3"/>
              </a:solidFill>
              <a:ln>
                <a:noFill/>
              </a:ln>
              <a:effectLst/>
            </c:spPr>
            <c:extLst>
              <c:ext xmlns:c16="http://schemas.microsoft.com/office/drawing/2014/chart" uri="{C3380CC4-5D6E-409C-BE32-E72D297353CC}">
                <c16:uniqueId val="{00000073-A458-D74A-8288-E97333396089}"/>
              </c:ext>
            </c:extLst>
          </c:dPt>
          <c:dPt>
            <c:idx val="62"/>
            <c:invertIfNegative val="0"/>
            <c:bubble3D val="0"/>
            <c:spPr>
              <a:solidFill>
                <a:schemeClr val="tx2"/>
              </a:solidFill>
              <a:ln>
                <a:solidFill>
                  <a:schemeClr val="tx2"/>
                </a:solidFill>
              </a:ln>
              <a:effectLst/>
            </c:spPr>
            <c:extLst>
              <c:ext xmlns:c16="http://schemas.microsoft.com/office/drawing/2014/chart" uri="{C3380CC4-5D6E-409C-BE32-E72D297353CC}">
                <c16:uniqueId val="{00000075-A458-D74A-8288-E97333396089}"/>
              </c:ext>
            </c:extLst>
          </c:dPt>
          <c:dPt>
            <c:idx val="63"/>
            <c:invertIfNegative val="0"/>
            <c:bubble3D val="0"/>
            <c:spPr>
              <a:solidFill>
                <a:schemeClr val="accent4"/>
              </a:solidFill>
              <a:ln>
                <a:solidFill>
                  <a:schemeClr val="accent4"/>
                </a:solidFill>
              </a:ln>
              <a:effectLst/>
            </c:spPr>
            <c:extLst>
              <c:ext xmlns:c16="http://schemas.microsoft.com/office/drawing/2014/chart" uri="{C3380CC4-5D6E-409C-BE32-E72D297353CC}">
                <c16:uniqueId val="{00000077-A458-D74A-8288-E97333396089}"/>
              </c:ext>
            </c:extLst>
          </c:dPt>
          <c:dPt>
            <c:idx val="64"/>
            <c:invertIfNegative val="0"/>
            <c:bubble3D val="0"/>
            <c:spPr>
              <a:solidFill>
                <a:schemeClr val="accent4"/>
              </a:solidFill>
              <a:ln>
                <a:noFill/>
              </a:ln>
              <a:effectLst/>
            </c:spPr>
            <c:extLst>
              <c:ext xmlns:c16="http://schemas.microsoft.com/office/drawing/2014/chart" uri="{C3380CC4-5D6E-409C-BE32-E72D297353CC}">
                <c16:uniqueId val="{00000079-A458-D74A-8288-E97333396089}"/>
              </c:ext>
            </c:extLst>
          </c:dPt>
          <c:dPt>
            <c:idx val="65"/>
            <c:invertIfNegative val="0"/>
            <c:bubble3D val="0"/>
            <c:spPr>
              <a:solidFill>
                <a:schemeClr val="tx2"/>
              </a:solidFill>
              <a:ln>
                <a:noFill/>
              </a:ln>
              <a:effectLst/>
            </c:spPr>
            <c:extLst>
              <c:ext xmlns:c16="http://schemas.microsoft.com/office/drawing/2014/chart" uri="{C3380CC4-5D6E-409C-BE32-E72D297353CC}">
                <c16:uniqueId val="{0000007B-A458-D74A-8288-E97333396089}"/>
              </c:ext>
            </c:extLst>
          </c:dPt>
          <c:cat>
            <c:strRef>
              <c:f>'Caseload Data'!$L$77:$L$140</c:f>
              <c:strCache>
                <c:ptCount val="64"/>
                <c:pt idx="0">
                  <c:v>Cameron</c:v>
                </c:pt>
                <c:pt idx="1">
                  <c:v>Susquehanna</c:v>
                </c:pt>
                <c:pt idx="2">
                  <c:v>Snyder</c:v>
                </c:pt>
                <c:pt idx="3">
                  <c:v>Forest</c:v>
                </c:pt>
                <c:pt idx="4">
                  <c:v>Tioga</c:v>
                </c:pt>
                <c:pt idx="5">
                  <c:v>Union</c:v>
                </c:pt>
                <c:pt idx="6">
                  <c:v>Wayne</c:v>
                </c:pt>
                <c:pt idx="7">
                  <c:v>Schuylkill</c:v>
                </c:pt>
                <c:pt idx="8">
                  <c:v>Elk</c:v>
                </c:pt>
                <c:pt idx="9">
                  <c:v>Crawford</c:v>
                </c:pt>
                <c:pt idx="10">
                  <c:v>Fulton</c:v>
                </c:pt>
                <c:pt idx="11">
                  <c:v>Lebanon</c:v>
                </c:pt>
                <c:pt idx="12">
                  <c:v>Mifflin</c:v>
                </c:pt>
                <c:pt idx="13">
                  <c:v>Juniata</c:v>
                </c:pt>
                <c:pt idx="14">
                  <c:v>Clinton</c:v>
                </c:pt>
                <c:pt idx="15">
                  <c:v>Venango</c:v>
                </c:pt>
                <c:pt idx="16">
                  <c:v>Bradford</c:v>
                </c:pt>
                <c:pt idx="17">
                  <c:v>Indiana</c:v>
                </c:pt>
                <c:pt idx="18">
                  <c:v>Greene</c:v>
                </c:pt>
                <c:pt idx="19">
                  <c:v>Pike</c:v>
                </c:pt>
                <c:pt idx="20">
                  <c:v>Clarion</c:v>
                </c:pt>
                <c:pt idx="21">
                  <c:v>Cambria</c:v>
                </c:pt>
                <c:pt idx="22">
                  <c:v>Wyoming</c:v>
                </c:pt>
                <c:pt idx="23">
                  <c:v>Lawrence</c:v>
                </c:pt>
                <c:pt idx="24">
                  <c:v>Warren</c:v>
                </c:pt>
                <c:pt idx="25">
                  <c:v>Somerset</c:v>
                </c:pt>
                <c:pt idx="26">
                  <c:v>Armstrong</c:v>
                </c:pt>
                <c:pt idx="27">
                  <c:v>Franklin</c:v>
                </c:pt>
                <c:pt idx="28">
                  <c:v>Butler</c:v>
                </c:pt>
                <c:pt idx="29">
                  <c:v>York</c:v>
                </c:pt>
                <c:pt idx="30">
                  <c:v>Philadelphia</c:v>
                </c:pt>
                <c:pt idx="31">
                  <c:v>Lycoming</c:v>
                </c:pt>
                <c:pt idx="32">
                  <c:v>Adams</c:v>
                </c:pt>
                <c:pt idx="33">
                  <c:v>Bucks</c:v>
                </c:pt>
                <c:pt idx="34">
                  <c:v>Berks</c:v>
                </c:pt>
                <c:pt idx="35">
                  <c:v>Lancaster</c:v>
                </c:pt>
                <c:pt idx="36">
                  <c:v>Lackawanna</c:v>
                </c:pt>
                <c:pt idx="37">
                  <c:v>Jefferson</c:v>
                </c:pt>
                <c:pt idx="38">
                  <c:v>Cumberland</c:v>
                </c:pt>
                <c:pt idx="39">
                  <c:v>Fayette</c:v>
                </c:pt>
                <c:pt idx="40">
                  <c:v>Westmoreland</c:v>
                </c:pt>
                <c:pt idx="41">
                  <c:v>Potter</c:v>
                </c:pt>
                <c:pt idx="42">
                  <c:v>Perry</c:v>
                </c:pt>
                <c:pt idx="43">
                  <c:v>Northumberland</c:v>
                </c:pt>
                <c:pt idx="44">
                  <c:v>Clearfield</c:v>
                </c:pt>
                <c:pt idx="45">
                  <c:v>Centre</c:v>
                </c:pt>
                <c:pt idx="46">
                  <c:v>Carbon</c:v>
                </c:pt>
                <c:pt idx="47">
                  <c:v>Sullivan</c:v>
                </c:pt>
                <c:pt idx="48">
                  <c:v>Huntingdon</c:v>
                </c:pt>
                <c:pt idx="49">
                  <c:v>Erie</c:v>
                </c:pt>
                <c:pt idx="50">
                  <c:v>Lehigh</c:v>
                </c:pt>
                <c:pt idx="51">
                  <c:v>Beaver</c:v>
                </c:pt>
                <c:pt idx="52">
                  <c:v>Washington</c:v>
                </c:pt>
                <c:pt idx="53">
                  <c:v>Montgomery</c:v>
                </c:pt>
                <c:pt idx="54">
                  <c:v>Bedford</c:v>
                </c:pt>
                <c:pt idx="55">
                  <c:v>Mckean</c:v>
                </c:pt>
                <c:pt idx="56">
                  <c:v>Dauphin</c:v>
                </c:pt>
                <c:pt idx="57">
                  <c:v>Allegheny</c:v>
                </c:pt>
                <c:pt idx="58">
                  <c:v>Luzerne</c:v>
                </c:pt>
                <c:pt idx="59">
                  <c:v>Monroe</c:v>
                </c:pt>
                <c:pt idx="60">
                  <c:v>Northampton</c:v>
                </c:pt>
                <c:pt idx="61">
                  <c:v>Chester</c:v>
                </c:pt>
                <c:pt idx="62">
                  <c:v>Blair</c:v>
                </c:pt>
                <c:pt idx="63">
                  <c:v>Delaware</c:v>
                </c:pt>
              </c:strCache>
            </c:strRef>
          </c:cat>
          <c:val>
            <c:numRef>
              <c:f>'Caseload Data'!$M$77:$M$140</c:f>
              <c:numCache>
                <c:formatCode>0</c:formatCode>
                <c:ptCount val="64"/>
                <c:pt idx="0">
                  <c:v>16</c:v>
                </c:pt>
                <c:pt idx="1">
                  <c:v>31.888888888888889</c:v>
                </c:pt>
                <c:pt idx="2">
                  <c:v>32.272727272727273</c:v>
                </c:pt>
                <c:pt idx="3">
                  <c:v>34.5</c:v>
                </c:pt>
                <c:pt idx="4">
                  <c:v>38.333333333333336</c:v>
                </c:pt>
                <c:pt idx="5">
                  <c:v>39</c:v>
                </c:pt>
                <c:pt idx="6">
                  <c:v>43.285714285714285</c:v>
                </c:pt>
                <c:pt idx="7">
                  <c:v>43.617647058823529</c:v>
                </c:pt>
                <c:pt idx="8">
                  <c:v>45</c:v>
                </c:pt>
                <c:pt idx="9">
                  <c:v>46.055555555555557</c:v>
                </c:pt>
                <c:pt idx="10">
                  <c:v>47.6</c:v>
                </c:pt>
                <c:pt idx="11">
                  <c:v>49.94736842105263</c:v>
                </c:pt>
                <c:pt idx="12">
                  <c:v>54.5</c:v>
                </c:pt>
                <c:pt idx="13">
                  <c:v>57.5</c:v>
                </c:pt>
                <c:pt idx="14">
                  <c:v>58.222222222222221</c:v>
                </c:pt>
                <c:pt idx="15">
                  <c:v>59.166666666666664</c:v>
                </c:pt>
                <c:pt idx="16">
                  <c:v>59.333333333333336</c:v>
                </c:pt>
                <c:pt idx="17">
                  <c:v>60.416666666666664</c:v>
                </c:pt>
                <c:pt idx="18">
                  <c:v>61.142857142857146</c:v>
                </c:pt>
                <c:pt idx="19">
                  <c:v>61.857142857142854</c:v>
                </c:pt>
                <c:pt idx="20">
                  <c:v>66</c:v>
                </c:pt>
                <c:pt idx="21">
                  <c:v>67.15789473684211</c:v>
                </c:pt>
                <c:pt idx="22">
                  <c:v>67.285714285714292</c:v>
                </c:pt>
                <c:pt idx="23">
                  <c:v>69</c:v>
                </c:pt>
                <c:pt idx="24">
                  <c:v>70.571428571428569</c:v>
                </c:pt>
                <c:pt idx="25">
                  <c:v>70.888888888888886</c:v>
                </c:pt>
                <c:pt idx="26">
                  <c:v>72.63636363636364</c:v>
                </c:pt>
                <c:pt idx="27">
                  <c:v>74.041666666666671</c:v>
                </c:pt>
                <c:pt idx="28">
                  <c:v>74.954545454545453</c:v>
                </c:pt>
                <c:pt idx="29">
                  <c:v>76.390804597701148</c:v>
                </c:pt>
                <c:pt idx="30">
                  <c:v>79.113744075829388</c:v>
                </c:pt>
                <c:pt idx="31">
                  <c:v>80.714285714285708</c:v>
                </c:pt>
                <c:pt idx="32">
                  <c:v>81.533333333333331</c:v>
                </c:pt>
                <c:pt idx="33">
                  <c:v>82.306451612903231</c:v>
                </c:pt>
                <c:pt idx="34">
                  <c:v>83.254901960784309</c:v>
                </c:pt>
                <c:pt idx="35">
                  <c:v>83.358974358974365</c:v>
                </c:pt>
                <c:pt idx="36">
                  <c:v>83.551724137931032</c:v>
                </c:pt>
                <c:pt idx="37">
                  <c:v>85.777777777777771</c:v>
                </c:pt>
                <c:pt idx="38">
                  <c:v>89.18518518518519</c:v>
                </c:pt>
                <c:pt idx="39">
                  <c:v>90.875</c:v>
                </c:pt>
                <c:pt idx="40">
                  <c:v>93.31481481481481</c:v>
                </c:pt>
                <c:pt idx="41">
                  <c:v>96</c:v>
                </c:pt>
                <c:pt idx="42">
                  <c:v>96.25</c:v>
                </c:pt>
                <c:pt idx="43">
                  <c:v>97</c:v>
                </c:pt>
                <c:pt idx="44">
                  <c:v>97.5</c:v>
                </c:pt>
                <c:pt idx="45">
                  <c:v>98.933333333333337</c:v>
                </c:pt>
                <c:pt idx="46">
                  <c:v>101.09090909090909</c:v>
                </c:pt>
                <c:pt idx="47">
                  <c:v>102</c:v>
                </c:pt>
                <c:pt idx="48">
                  <c:v>102.71428571428571</c:v>
                </c:pt>
                <c:pt idx="49">
                  <c:v>103.20588235294117</c:v>
                </c:pt>
                <c:pt idx="50">
                  <c:v>104.45945945945945</c:v>
                </c:pt>
                <c:pt idx="51">
                  <c:v>104.9375</c:v>
                </c:pt>
                <c:pt idx="52">
                  <c:v>106.05555555555556</c:v>
                </c:pt>
                <c:pt idx="53">
                  <c:v>113.80701754385964</c:v>
                </c:pt>
                <c:pt idx="54">
                  <c:v>114.28571428571429</c:v>
                </c:pt>
                <c:pt idx="55">
                  <c:v>114.5</c:v>
                </c:pt>
                <c:pt idx="56">
                  <c:v>115.20930232558139</c:v>
                </c:pt>
                <c:pt idx="57">
                  <c:v>116.72857142857143</c:v>
                </c:pt>
                <c:pt idx="58">
                  <c:v>131.69565217391303</c:v>
                </c:pt>
                <c:pt idx="59">
                  <c:v>132.9375</c:v>
                </c:pt>
                <c:pt idx="60">
                  <c:v>153.88</c:v>
                </c:pt>
                <c:pt idx="61">
                  <c:v>154.91999999999999</c:v>
                </c:pt>
                <c:pt idx="62">
                  <c:v>160</c:v>
                </c:pt>
                <c:pt idx="63">
                  <c:v>168.734375</c:v>
                </c:pt>
              </c:numCache>
            </c:numRef>
          </c:val>
          <c:extLst>
            <c:ext xmlns:c16="http://schemas.microsoft.com/office/drawing/2014/chart" uri="{C3380CC4-5D6E-409C-BE32-E72D297353CC}">
              <c16:uniqueId val="{0000007C-A458-D74A-8288-E97333396089}"/>
            </c:ext>
          </c:extLst>
        </c:ser>
        <c:dLbls>
          <c:showLegendKey val="0"/>
          <c:showVal val="0"/>
          <c:showCatName val="0"/>
          <c:showSerName val="0"/>
          <c:showPercent val="0"/>
          <c:showBubbleSize val="0"/>
        </c:dLbls>
        <c:gapWidth val="219"/>
        <c:overlap val="-27"/>
        <c:axId val="216264215"/>
        <c:axId val="216262415"/>
      </c:barChart>
      <c:catAx>
        <c:axId val="2162642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16262415"/>
        <c:crosses val="autoZero"/>
        <c:auto val="1"/>
        <c:lblAlgn val="ctr"/>
        <c:lblOffset val="100"/>
        <c:noMultiLvlLbl val="0"/>
      </c:catAx>
      <c:valAx>
        <c:axId val="21626241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1626421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a:t>
            </a:r>
            <a:r>
              <a:rPr lang="en-US" baseline="0"/>
              <a:t>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Data'!$W$15:$W$22</c:f>
              <c:strCache>
                <c:ptCount val="8"/>
                <c:pt idx="0">
                  <c:v>ARD</c:v>
                </c:pt>
                <c:pt idx="1">
                  <c:v>Bench Warrant/ Absconder</c:v>
                </c:pt>
                <c:pt idx="2">
                  <c:v>Incarcerated</c:v>
                </c:pt>
                <c:pt idx="3">
                  <c:v>Ineligible Transfers</c:v>
                </c:pt>
                <c:pt idx="4">
                  <c:v>Intercounty Transfer</c:v>
                </c:pt>
                <c:pt idx="5">
                  <c:v>Interstate Transfer</c:v>
                </c:pt>
                <c:pt idx="6">
                  <c:v>Long-Term Treatment</c:v>
                </c:pt>
                <c:pt idx="7">
                  <c:v>Low Risk</c:v>
                </c:pt>
              </c:strCache>
            </c:strRef>
          </c:cat>
          <c:val>
            <c:numRef>
              <c:f>'Caseload Data'!$X$15:$X$22</c:f>
              <c:numCache>
                <c:formatCode>General</c:formatCode>
                <c:ptCount val="8"/>
                <c:pt idx="0">
                  <c:v>30</c:v>
                </c:pt>
                <c:pt idx="1">
                  <c:v>6</c:v>
                </c:pt>
                <c:pt idx="2">
                  <c:v>13</c:v>
                </c:pt>
                <c:pt idx="3">
                  <c:v>16</c:v>
                </c:pt>
                <c:pt idx="4">
                  <c:v>17</c:v>
                </c:pt>
                <c:pt idx="5">
                  <c:v>16</c:v>
                </c:pt>
                <c:pt idx="6">
                  <c:v>4</c:v>
                </c:pt>
                <c:pt idx="7">
                  <c:v>25</c:v>
                </c:pt>
              </c:numCache>
            </c:numRef>
          </c:val>
          <c:extLst>
            <c:ext xmlns:c16="http://schemas.microsoft.com/office/drawing/2014/chart" uri="{C3380CC4-5D6E-409C-BE32-E72D297353CC}">
              <c16:uniqueId val="{00000000-0824-8041-936E-7C238F57D26A}"/>
            </c:ext>
          </c:extLst>
        </c:ser>
        <c:dLbls>
          <c:dLblPos val="outEnd"/>
          <c:showLegendKey val="0"/>
          <c:showVal val="1"/>
          <c:showCatName val="0"/>
          <c:showSerName val="0"/>
          <c:showPercent val="0"/>
          <c:showBubbleSize val="0"/>
        </c:dLbls>
        <c:gapWidth val="219"/>
        <c:overlap val="-27"/>
        <c:axId val="1131887808"/>
        <c:axId val="606714840"/>
      </c:barChart>
      <c:catAx>
        <c:axId val="1131887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6714840"/>
        <c:crosses val="autoZero"/>
        <c:auto val="1"/>
        <c:lblAlgn val="ctr"/>
        <c:lblOffset val="100"/>
        <c:noMultiLvlLbl val="0"/>
      </c:catAx>
      <c:valAx>
        <c:axId val="6067148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18878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Percentage of Counties Indicating</a:t>
            </a:r>
            <a:r>
              <a:rPr lang="en-US" baseline="0"/>
              <a:t> Administrative </a:t>
            </a:r>
            <a:r>
              <a:rPr lang="en-US"/>
              <a:t>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Data'!$W$15:$W$22</c:f>
              <c:strCache>
                <c:ptCount val="8"/>
                <c:pt idx="0">
                  <c:v>ARD</c:v>
                </c:pt>
                <c:pt idx="1">
                  <c:v>Bench Warrant/ Absconder</c:v>
                </c:pt>
                <c:pt idx="2">
                  <c:v>Incarcerated</c:v>
                </c:pt>
                <c:pt idx="3">
                  <c:v>Ineligible Transfers</c:v>
                </c:pt>
                <c:pt idx="4">
                  <c:v>Intercounty Transfer</c:v>
                </c:pt>
                <c:pt idx="5">
                  <c:v>Interstate Transfer</c:v>
                </c:pt>
                <c:pt idx="6">
                  <c:v>Long-Term Treatment</c:v>
                </c:pt>
                <c:pt idx="7">
                  <c:v>Low Risk</c:v>
                </c:pt>
              </c:strCache>
            </c:strRef>
          </c:cat>
          <c:val>
            <c:numRef>
              <c:f>'Caseload Data'!$Y$15:$Y$22</c:f>
              <c:numCache>
                <c:formatCode>0%</c:formatCode>
                <c:ptCount val="8"/>
                <c:pt idx="0">
                  <c:v>0.76923076923076927</c:v>
                </c:pt>
                <c:pt idx="1">
                  <c:v>0.15384615384615385</c:v>
                </c:pt>
                <c:pt idx="2">
                  <c:v>0.33333333333333331</c:v>
                </c:pt>
                <c:pt idx="3">
                  <c:v>0.41025641025641024</c:v>
                </c:pt>
                <c:pt idx="4">
                  <c:v>0.4358974358974359</c:v>
                </c:pt>
                <c:pt idx="5">
                  <c:v>0.41025641025641024</c:v>
                </c:pt>
                <c:pt idx="6">
                  <c:v>0.10256410256410256</c:v>
                </c:pt>
                <c:pt idx="7">
                  <c:v>0.64102564102564108</c:v>
                </c:pt>
              </c:numCache>
            </c:numRef>
          </c:val>
          <c:extLst>
            <c:ext xmlns:c16="http://schemas.microsoft.com/office/drawing/2014/chart" uri="{C3380CC4-5D6E-409C-BE32-E72D297353CC}">
              <c16:uniqueId val="{00000000-6046-844D-8A6C-A9AF33599C7F}"/>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Data'!$W$48:$W$54</c:f>
              <c:strCache>
                <c:ptCount val="7"/>
                <c:pt idx="0">
                  <c:v>ARD</c:v>
                </c:pt>
                <c:pt idx="1">
                  <c:v>Incarcerated</c:v>
                </c:pt>
                <c:pt idx="2">
                  <c:v>Ineligible Transfers</c:v>
                </c:pt>
                <c:pt idx="3">
                  <c:v>Intercounty Transfer</c:v>
                </c:pt>
                <c:pt idx="4">
                  <c:v>Interstate Transfer</c:v>
                </c:pt>
                <c:pt idx="5">
                  <c:v>Long-Term Treatment</c:v>
                </c:pt>
                <c:pt idx="6">
                  <c:v>Low Risk</c:v>
                </c:pt>
              </c:strCache>
            </c:strRef>
          </c:cat>
          <c:val>
            <c:numRef>
              <c:f>'Caseload Data'!$X$48:$X$54</c:f>
              <c:numCache>
                <c:formatCode>General</c:formatCode>
                <c:ptCount val="7"/>
                <c:pt idx="0">
                  <c:v>1</c:v>
                </c:pt>
                <c:pt idx="1">
                  <c:v>1</c:v>
                </c:pt>
                <c:pt idx="2">
                  <c:v>1</c:v>
                </c:pt>
                <c:pt idx="3">
                  <c:v>1</c:v>
                </c:pt>
                <c:pt idx="4">
                  <c:v>1</c:v>
                </c:pt>
                <c:pt idx="5">
                  <c:v>1</c:v>
                </c:pt>
                <c:pt idx="6">
                  <c:v>1</c:v>
                </c:pt>
              </c:numCache>
            </c:numRef>
          </c:val>
          <c:extLst>
            <c:ext xmlns:c16="http://schemas.microsoft.com/office/drawing/2014/chart" uri="{C3380CC4-5D6E-409C-BE32-E72D297353CC}">
              <c16:uniqueId val="{00000000-AC67-AE47-8192-3F8393F3B53F}"/>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Data'!$W$80:$W$85</c:f>
              <c:strCache>
                <c:ptCount val="6"/>
                <c:pt idx="0">
                  <c:v>ARD</c:v>
                </c:pt>
                <c:pt idx="1">
                  <c:v>Bench Warrant/ Absconder</c:v>
                </c:pt>
                <c:pt idx="2">
                  <c:v>Incarcerated</c:v>
                </c:pt>
                <c:pt idx="3">
                  <c:v>Intercounty Transfer</c:v>
                </c:pt>
                <c:pt idx="4">
                  <c:v>Interstate Transfer</c:v>
                </c:pt>
                <c:pt idx="5">
                  <c:v>Low Risk</c:v>
                </c:pt>
              </c:strCache>
            </c:strRef>
          </c:cat>
          <c:val>
            <c:numRef>
              <c:f>'Caseload Data'!$X$80:$X$85</c:f>
              <c:numCache>
                <c:formatCode>General</c:formatCode>
                <c:ptCount val="6"/>
                <c:pt idx="0">
                  <c:v>1</c:v>
                </c:pt>
                <c:pt idx="1">
                  <c:v>1</c:v>
                </c:pt>
                <c:pt idx="2">
                  <c:v>1</c:v>
                </c:pt>
                <c:pt idx="3">
                  <c:v>1</c:v>
                </c:pt>
                <c:pt idx="4">
                  <c:v>1</c:v>
                </c:pt>
                <c:pt idx="5">
                  <c:v>1</c:v>
                </c:pt>
              </c:numCache>
            </c:numRef>
          </c:val>
          <c:extLst>
            <c:ext xmlns:c16="http://schemas.microsoft.com/office/drawing/2014/chart" uri="{C3380CC4-5D6E-409C-BE32-E72D297353CC}">
              <c16:uniqueId val="{00000000-7251-8344-9A2B-D88557B1FCA6}"/>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Counies with Administrative Caseloads by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Data'!$W$142:$W$148</c:f>
              <c:strCache>
                <c:ptCount val="7"/>
                <c:pt idx="0">
                  <c:v>ARD</c:v>
                </c:pt>
                <c:pt idx="1">
                  <c:v>Incarcerated</c:v>
                </c:pt>
                <c:pt idx="2">
                  <c:v>Ineligible Transfers</c:v>
                </c:pt>
                <c:pt idx="3">
                  <c:v>Intercounty Transfer</c:v>
                </c:pt>
                <c:pt idx="4">
                  <c:v>Interstate Transfer</c:v>
                </c:pt>
                <c:pt idx="5">
                  <c:v>Long-Term Treatment</c:v>
                </c:pt>
                <c:pt idx="6">
                  <c:v>Low Risk</c:v>
                </c:pt>
              </c:strCache>
            </c:strRef>
          </c:cat>
          <c:val>
            <c:numRef>
              <c:f>'Caseload Data'!$X$142:$X$148</c:f>
              <c:numCache>
                <c:formatCode>General</c:formatCode>
                <c:ptCount val="7"/>
                <c:pt idx="0">
                  <c:v>9</c:v>
                </c:pt>
                <c:pt idx="1">
                  <c:v>3</c:v>
                </c:pt>
                <c:pt idx="2">
                  <c:v>6</c:v>
                </c:pt>
                <c:pt idx="3">
                  <c:v>6</c:v>
                </c:pt>
                <c:pt idx="4">
                  <c:v>6</c:v>
                </c:pt>
                <c:pt idx="5">
                  <c:v>2</c:v>
                </c:pt>
                <c:pt idx="6">
                  <c:v>8</c:v>
                </c:pt>
              </c:numCache>
            </c:numRef>
          </c:val>
          <c:extLst>
            <c:ext xmlns:c16="http://schemas.microsoft.com/office/drawing/2014/chart" uri="{C3380CC4-5D6E-409C-BE32-E72D297353CC}">
              <c16:uniqueId val="{00000000-C36E-D745-8369-2B71A19E7683}"/>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Counies with Administrative Caseloads by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Data'!$W$173:$W$178</c:f>
              <c:strCache>
                <c:ptCount val="6"/>
                <c:pt idx="0">
                  <c:v>ARD</c:v>
                </c:pt>
                <c:pt idx="1">
                  <c:v>Bench Warrant/ Absconder</c:v>
                </c:pt>
                <c:pt idx="2">
                  <c:v>Ineligible Transfers</c:v>
                </c:pt>
                <c:pt idx="3">
                  <c:v>Intercounty Transfer</c:v>
                </c:pt>
                <c:pt idx="4">
                  <c:v>Interstate Transfer</c:v>
                </c:pt>
                <c:pt idx="5">
                  <c:v>Low Risk</c:v>
                </c:pt>
              </c:strCache>
            </c:strRef>
          </c:cat>
          <c:val>
            <c:numRef>
              <c:f>'Caseload Data'!$X$173:$X$178</c:f>
              <c:numCache>
                <c:formatCode>General</c:formatCode>
                <c:ptCount val="6"/>
                <c:pt idx="0">
                  <c:v>2</c:v>
                </c:pt>
                <c:pt idx="1">
                  <c:v>2</c:v>
                </c:pt>
                <c:pt idx="2">
                  <c:v>1</c:v>
                </c:pt>
                <c:pt idx="3">
                  <c:v>2</c:v>
                </c:pt>
                <c:pt idx="4">
                  <c:v>2</c:v>
                </c:pt>
                <c:pt idx="5">
                  <c:v>1</c:v>
                </c:pt>
              </c:numCache>
            </c:numRef>
          </c:val>
          <c:extLst>
            <c:ext xmlns:c16="http://schemas.microsoft.com/office/drawing/2014/chart" uri="{C3380CC4-5D6E-409C-BE32-E72D297353CC}">
              <c16:uniqueId val="{00000000-8F08-6F46-9C92-D10A18B46B45}"/>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Data'!$W$204:$W$210</c:f>
              <c:strCache>
                <c:ptCount val="7"/>
                <c:pt idx="0">
                  <c:v>ARD</c:v>
                </c:pt>
                <c:pt idx="1">
                  <c:v>Bench Warrant/ Absconder</c:v>
                </c:pt>
                <c:pt idx="2">
                  <c:v>Incarcerated</c:v>
                </c:pt>
                <c:pt idx="3">
                  <c:v>Ineligible Transfers</c:v>
                </c:pt>
                <c:pt idx="4">
                  <c:v>Intercounty Transfer</c:v>
                </c:pt>
                <c:pt idx="5">
                  <c:v>Interstate Transfer</c:v>
                </c:pt>
                <c:pt idx="6">
                  <c:v>Low Risk</c:v>
                </c:pt>
              </c:strCache>
            </c:strRef>
          </c:cat>
          <c:val>
            <c:numRef>
              <c:f>'Caseload Data'!$X$204:$X$210</c:f>
              <c:numCache>
                <c:formatCode>General</c:formatCode>
                <c:ptCount val="7"/>
                <c:pt idx="0">
                  <c:v>4</c:v>
                </c:pt>
                <c:pt idx="1">
                  <c:v>1</c:v>
                </c:pt>
                <c:pt idx="2">
                  <c:v>2</c:v>
                </c:pt>
                <c:pt idx="3">
                  <c:v>3</c:v>
                </c:pt>
                <c:pt idx="4">
                  <c:v>2</c:v>
                </c:pt>
                <c:pt idx="5">
                  <c:v>2</c:v>
                </c:pt>
                <c:pt idx="6">
                  <c:v>4</c:v>
                </c:pt>
              </c:numCache>
            </c:numRef>
          </c:val>
          <c:extLst>
            <c:ext xmlns:c16="http://schemas.microsoft.com/office/drawing/2014/chart" uri="{C3380CC4-5D6E-409C-BE32-E72D297353CC}">
              <c16:uniqueId val="{00000000-561E-2A4C-8DA7-26ACC1B98734}"/>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Data'!$W$236:$W$242</c:f>
              <c:strCache>
                <c:ptCount val="7"/>
                <c:pt idx="0">
                  <c:v>ARD</c:v>
                </c:pt>
                <c:pt idx="1">
                  <c:v>Bench Warrant/ Absconder</c:v>
                </c:pt>
                <c:pt idx="2">
                  <c:v>Incarcerated</c:v>
                </c:pt>
                <c:pt idx="3">
                  <c:v>Ineligible Transfers</c:v>
                </c:pt>
                <c:pt idx="4">
                  <c:v>Intercounty Transfer</c:v>
                </c:pt>
                <c:pt idx="5">
                  <c:v>Interstate Transfer</c:v>
                </c:pt>
                <c:pt idx="6">
                  <c:v>Low Risk</c:v>
                </c:pt>
              </c:strCache>
            </c:strRef>
          </c:cat>
          <c:val>
            <c:numRef>
              <c:f>'Caseload Data'!$X$236:$X$242</c:f>
              <c:numCache>
                <c:formatCode>General</c:formatCode>
                <c:ptCount val="7"/>
                <c:pt idx="0">
                  <c:v>8</c:v>
                </c:pt>
                <c:pt idx="1">
                  <c:v>1</c:v>
                </c:pt>
                <c:pt idx="2">
                  <c:v>3</c:v>
                </c:pt>
                <c:pt idx="3">
                  <c:v>3</c:v>
                </c:pt>
                <c:pt idx="4">
                  <c:v>3</c:v>
                </c:pt>
                <c:pt idx="5">
                  <c:v>2</c:v>
                </c:pt>
                <c:pt idx="6">
                  <c:v>6</c:v>
                </c:pt>
              </c:numCache>
            </c:numRef>
          </c:val>
          <c:extLst>
            <c:ext xmlns:c16="http://schemas.microsoft.com/office/drawing/2014/chart" uri="{C3380CC4-5D6E-409C-BE32-E72D297353CC}">
              <c16:uniqueId val="{00000000-7DE2-CC41-AF75-18F6257DB827}"/>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Data'!$W$267:$W$268</c:f>
              <c:strCache>
                <c:ptCount val="2"/>
                <c:pt idx="0">
                  <c:v>ARD</c:v>
                </c:pt>
                <c:pt idx="1">
                  <c:v>Low Risk</c:v>
                </c:pt>
              </c:strCache>
            </c:strRef>
          </c:cat>
          <c:val>
            <c:numRef>
              <c:f>'Caseload Data'!$X$267:$X$268</c:f>
              <c:numCache>
                <c:formatCode>General</c:formatCode>
                <c:ptCount val="2"/>
                <c:pt idx="0">
                  <c:v>3</c:v>
                </c:pt>
                <c:pt idx="1">
                  <c:v>2</c:v>
                </c:pt>
              </c:numCache>
            </c:numRef>
          </c:val>
          <c:extLst>
            <c:ext xmlns:c16="http://schemas.microsoft.com/office/drawing/2014/chart" uri="{C3380CC4-5D6E-409C-BE32-E72D297353CC}">
              <c16:uniqueId val="{00000000-79E3-5A45-8F35-2BC59F6669F7}"/>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u="none" strike="noStrike" kern="1200" spc="0" baseline="0">
                <a:solidFill>
                  <a:sysClr val="windowText" lastClr="000000">
                    <a:lumMod val="65000"/>
                    <a:lumOff val="35000"/>
                  </a:sysClr>
                </a:solidFill>
              </a:rPr>
              <a:t>Number of Counties Indicating Administrative Case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Data'!$W$111:$W$118</c:f>
              <c:strCache>
                <c:ptCount val="8"/>
                <c:pt idx="0">
                  <c:v>ARD</c:v>
                </c:pt>
                <c:pt idx="1">
                  <c:v>Bench Warrant/ Absconder</c:v>
                </c:pt>
                <c:pt idx="2">
                  <c:v>Incarcerated</c:v>
                </c:pt>
                <c:pt idx="3">
                  <c:v>Ineligible Transfers</c:v>
                </c:pt>
                <c:pt idx="4">
                  <c:v>Intercounty Transfer</c:v>
                </c:pt>
                <c:pt idx="5">
                  <c:v>Interstate Transfer</c:v>
                </c:pt>
                <c:pt idx="6">
                  <c:v>Long-Term Treatment</c:v>
                </c:pt>
                <c:pt idx="7">
                  <c:v>Low Risk</c:v>
                </c:pt>
              </c:strCache>
            </c:strRef>
          </c:cat>
          <c:val>
            <c:numRef>
              <c:f>'Caseload Data'!$X$111:$X$118</c:f>
              <c:numCache>
                <c:formatCode>General</c:formatCode>
                <c:ptCount val="8"/>
                <c:pt idx="0">
                  <c:v>2</c:v>
                </c:pt>
                <c:pt idx="1">
                  <c:v>1</c:v>
                </c:pt>
                <c:pt idx="2">
                  <c:v>3</c:v>
                </c:pt>
                <c:pt idx="3">
                  <c:v>2</c:v>
                </c:pt>
                <c:pt idx="4">
                  <c:v>2</c:v>
                </c:pt>
                <c:pt idx="5">
                  <c:v>2</c:v>
                </c:pt>
                <c:pt idx="6">
                  <c:v>1</c:v>
                </c:pt>
                <c:pt idx="7">
                  <c:v>2</c:v>
                </c:pt>
              </c:numCache>
            </c:numRef>
          </c:val>
          <c:extLst>
            <c:ext xmlns:c16="http://schemas.microsoft.com/office/drawing/2014/chart" uri="{C3380CC4-5D6E-409C-BE32-E72D297353CC}">
              <c16:uniqueId val="{00000000-AEC6-0B42-99CF-6F07B6502FD2}"/>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a:t>
            </a:r>
            <a:r>
              <a:rPr lang="en-US" baseline="0"/>
              <a:t> of Counties with Problem Solving Courts by Court Type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Data'!$AI$6:$AI$16</c:f>
              <c:strCache>
                <c:ptCount val="11"/>
                <c:pt idx="0">
                  <c:v>Domestic Violence</c:v>
                </c:pt>
                <c:pt idx="1">
                  <c:v>Drug</c:v>
                </c:pt>
                <c:pt idx="2">
                  <c:v>Drug/DUI Hybrid</c:v>
                </c:pt>
                <c:pt idx="3">
                  <c:v>DUI</c:v>
                </c:pt>
                <c:pt idx="4">
                  <c:v>Family Dependency</c:v>
                </c:pt>
                <c:pt idx="5">
                  <c:v>Gagnon</c:v>
                </c:pt>
                <c:pt idx="6">
                  <c:v>Mental Health/Wellness</c:v>
                </c:pt>
                <c:pt idx="7">
                  <c:v>Prostitution</c:v>
                </c:pt>
                <c:pt idx="8">
                  <c:v>Restrictive Probation</c:v>
                </c:pt>
                <c:pt idx="9">
                  <c:v>Sex Offenses</c:v>
                </c:pt>
                <c:pt idx="10">
                  <c:v>Veterans</c:v>
                </c:pt>
              </c:strCache>
            </c:strRef>
          </c:cat>
          <c:val>
            <c:numRef>
              <c:f>'Caseload Data'!$AJ$6:$AJ$16</c:f>
              <c:numCache>
                <c:formatCode>General</c:formatCode>
                <c:ptCount val="11"/>
                <c:pt idx="0">
                  <c:v>2</c:v>
                </c:pt>
                <c:pt idx="1">
                  <c:v>45</c:v>
                </c:pt>
                <c:pt idx="2">
                  <c:v>9</c:v>
                </c:pt>
                <c:pt idx="3">
                  <c:v>18</c:v>
                </c:pt>
                <c:pt idx="4">
                  <c:v>1</c:v>
                </c:pt>
                <c:pt idx="5">
                  <c:v>1</c:v>
                </c:pt>
                <c:pt idx="6">
                  <c:v>28</c:v>
                </c:pt>
                <c:pt idx="7">
                  <c:v>2</c:v>
                </c:pt>
                <c:pt idx="8">
                  <c:v>1</c:v>
                </c:pt>
                <c:pt idx="9">
                  <c:v>1</c:v>
                </c:pt>
                <c:pt idx="10">
                  <c:v>33</c:v>
                </c:pt>
              </c:numCache>
            </c:numRef>
          </c:val>
          <c:extLst>
            <c:ext xmlns:c16="http://schemas.microsoft.com/office/drawing/2014/chart" uri="{C3380CC4-5D6E-409C-BE32-E72D297353CC}">
              <c16:uniqueId val="{00000000-1643-354C-B759-BD45096F69BF}"/>
            </c:ext>
          </c:extLst>
        </c:ser>
        <c:dLbls>
          <c:dLblPos val="outEnd"/>
          <c:showLegendKey val="0"/>
          <c:showVal val="1"/>
          <c:showCatName val="0"/>
          <c:showSerName val="0"/>
          <c:showPercent val="0"/>
          <c:showBubbleSize val="0"/>
        </c:dLbls>
        <c:gapWidth val="219"/>
        <c:overlap val="-27"/>
        <c:axId val="1427109232"/>
        <c:axId val="1427104552"/>
      </c:barChart>
      <c:catAx>
        <c:axId val="1427109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7104552"/>
        <c:crosses val="autoZero"/>
        <c:auto val="1"/>
        <c:lblAlgn val="ctr"/>
        <c:lblOffset val="100"/>
        <c:noMultiLvlLbl val="0"/>
      </c:catAx>
      <c:valAx>
        <c:axId val="1427104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271092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Data'!$AI$19:$AI$29</c:f>
              <c:strCache>
                <c:ptCount val="11"/>
                <c:pt idx="0">
                  <c:v>Domestic Violence</c:v>
                </c:pt>
                <c:pt idx="1">
                  <c:v>Drug</c:v>
                </c:pt>
                <c:pt idx="2">
                  <c:v>Drug/DUI Hybrid</c:v>
                </c:pt>
                <c:pt idx="3">
                  <c:v>DUI</c:v>
                </c:pt>
                <c:pt idx="4">
                  <c:v>Family Dependency</c:v>
                </c:pt>
                <c:pt idx="5">
                  <c:v>Gagnon</c:v>
                </c:pt>
                <c:pt idx="6">
                  <c:v>Mental Health/Wellness</c:v>
                </c:pt>
                <c:pt idx="7">
                  <c:v>Prostitution</c:v>
                </c:pt>
                <c:pt idx="8">
                  <c:v>Restrictive Probation</c:v>
                </c:pt>
                <c:pt idx="9">
                  <c:v>Sex Offenses</c:v>
                </c:pt>
                <c:pt idx="10">
                  <c:v>Veterans</c:v>
                </c:pt>
              </c:strCache>
            </c:strRef>
          </c:cat>
          <c:val>
            <c:numRef>
              <c:f>'Caseload Data'!$AK$19:$AK$29</c:f>
              <c:numCache>
                <c:formatCode>0</c:formatCode>
                <c:ptCount val="11"/>
                <c:pt idx="0" formatCode="General">
                  <c:v>67</c:v>
                </c:pt>
                <c:pt idx="1">
                  <c:v>24.622222222222224</c:v>
                </c:pt>
                <c:pt idx="2">
                  <c:v>16.888888888888889</c:v>
                </c:pt>
                <c:pt idx="3">
                  <c:v>22.611111111111111</c:v>
                </c:pt>
                <c:pt idx="4" formatCode="General">
                  <c:v>2</c:v>
                </c:pt>
                <c:pt idx="5" formatCode="General">
                  <c:v>35</c:v>
                </c:pt>
                <c:pt idx="6">
                  <c:v>22.785714285714285</c:v>
                </c:pt>
                <c:pt idx="7">
                  <c:v>27.5</c:v>
                </c:pt>
                <c:pt idx="8" formatCode="General">
                  <c:v>42</c:v>
                </c:pt>
                <c:pt idx="9" formatCode="General">
                  <c:v>49</c:v>
                </c:pt>
                <c:pt idx="10">
                  <c:v>13.121212121212121</c:v>
                </c:pt>
              </c:numCache>
            </c:numRef>
          </c:val>
          <c:extLst>
            <c:ext xmlns:c16="http://schemas.microsoft.com/office/drawing/2014/chart" uri="{C3380CC4-5D6E-409C-BE32-E72D297353CC}">
              <c16:uniqueId val="{00000000-7596-C749-A817-F07F8DCB5B02}"/>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Data'!$AI$36:$AI$39</c:f>
              <c:strCache>
                <c:ptCount val="4"/>
                <c:pt idx="0">
                  <c:v>DUI (1)</c:v>
                </c:pt>
                <c:pt idx="1">
                  <c:v>Mental Health/Wellness (1)</c:v>
                </c:pt>
                <c:pt idx="2">
                  <c:v>Prostitution (1)</c:v>
                </c:pt>
                <c:pt idx="3">
                  <c:v>Veterans (1)</c:v>
                </c:pt>
              </c:strCache>
            </c:strRef>
          </c:cat>
          <c:val>
            <c:numRef>
              <c:f>'Caseload Data'!$AK$36:$AK$39</c:f>
              <c:numCache>
                <c:formatCode>0</c:formatCode>
                <c:ptCount val="4"/>
                <c:pt idx="0">
                  <c:v>12</c:v>
                </c:pt>
                <c:pt idx="1">
                  <c:v>68</c:v>
                </c:pt>
                <c:pt idx="2" formatCode="#,##0">
                  <c:v>30</c:v>
                </c:pt>
                <c:pt idx="3">
                  <c:v>41</c:v>
                </c:pt>
              </c:numCache>
            </c:numRef>
          </c:val>
          <c:extLst>
            <c:ext xmlns:c16="http://schemas.microsoft.com/office/drawing/2014/chart" uri="{C3380CC4-5D6E-409C-BE32-E72D297353CC}">
              <c16:uniqueId val="{00000000-0D5B-BB49-B49B-242FC9B36EE7}"/>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Data'!$AI$47:$AI$53</c:f>
              <c:strCache>
                <c:ptCount val="7"/>
                <c:pt idx="0">
                  <c:v>Domestic Violence (1)</c:v>
                </c:pt>
                <c:pt idx="1">
                  <c:v>Drug (1)</c:v>
                </c:pt>
                <c:pt idx="2">
                  <c:v>DUI (1)</c:v>
                </c:pt>
                <c:pt idx="3">
                  <c:v>Mental Health/Wellness (1)</c:v>
                </c:pt>
                <c:pt idx="4">
                  <c:v>Prostitution (1)</c:v>
                </c:pt>
                <c:pt idx="5">
                  <c:v>Sexual Offense (1)</c:v>
                </c:pt>
                <c:pt idx="6">
                  <c:v>Veterans (1)</c:v>
                </c:pt>
              </c:strCache>
            </c:strRef>
          </c:cat>
          <c:val>
            <c:numRef>
              <c:f>'Caseload Data'!$AK$47:$AK$53</c:f>
              <c:numCache>
                <c:formatCode>0</c:formatCode>
                <c:ptCount val="7"/>
                <c:pt idx="0" formatCode="#,##0">
                  <c:v>49</c:v>
                </c:pt>
                <c:pt idx="1">
                  <c:v>41</c:v>
                </c:pt>
                <c:pt idx="2">
                  <c:v>35</c:v>
                </c:pt>
                <c:pt idx="3">
                  <c:v>35</c:v>
                </c:pt>
                <c:pt idx="4">
                  <c:v>25</c:v>
                </c:pt>
                <c:pt idx="5" formatCode="#,##0">
                  <c:v>49</c:v>
                </c:pt>
                <c:pt idx="6">
                  <c:v>25</c:v>
                </c:pt>
              </c:numCache>
            </c:numRef>
          </c:val>
          <c:extLst>
            <c:ext xmlns:c16="http://schemas.microsoft.com/office/drawing/2014/chart" uri="{C3380CC4-5D6E-409C-BE32-E72D297353CC}">
              <c16:uniqueId val="{00000000-8C9D-314E-A7CA-F94C59231EC5}"/>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Data'!$AI$61:$AI$64</c:f>
              <c:strCache>
                <c:ptCount val="4"/>
                <c:pt idx="0">
                  <c:v>Drug (4)</c:v>
                </c:pt>
                <c:pt idx="1">
                  <c:v>Family Dependency (1)</c:v>
                </c:pt>
                <c:pt idx="2">
                  <c:v>Mental Health/Wellness (4)</c:v>
                </c:pt>
                <c:pt idx="3">
                  <c:v>Veterans (4)</c:v>
                </c:pt>
              </c:strCache>
            </c:strRef>
          </c:cat>
          <c:val>
            <c:numRef>
              <c:f>'Caseload Data'!$AK$61:$AK$64</c:f>
              <c:numCache>
                <c:formatCode>#,##0</c:formatCode>
                <c:ptCount val="4"/>
                <c:pt idx="0" formatCode="0">
                  <c:v>30.25</c:v>
                </c:pt>
                <c:pt idx="1">
                  <c:v>2</c:v>
                </c:pt>
                <c:pt idx="2" formatCode="0">
                  <c:v>22.75</c:v>
                </c:pt>
                <c:pt idx="3" formatCode="0">
                  <c:v>16</c:v>
                </c:pt>
              </c:numCache>
            </c:numRef>
          </c:val>
          <c:extLst>
            <c:ext xmlns:c16="http://schemas.microsoft.com/office/drawing/2014/chart" uri="{C3380CC4-5D6E-409C-BE32-E72D297353CC}">
              <c16:uniqueId val="{00000000-8AA1-1747-BB4D-4537BA516EA0}"/>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Data'!$AI$76:$AI$82</c:f>
              <c:strCache>
                <c:ptCount val="7"/>
                <c:pt idx="0">
                  <c:v>Domestic Violence (1)</c:v>
                </c:pt>
                <c:pt idx="1">
                  <c:v>Drug (11)</c:v>
                </c:pt>
                <c:pt idx="2">
                  <c:v>DUI (6)</c:v>
                </c:pt>
                <c:pt idx="3">
                  <c:v>Gagnon (1)</c:v>
                </c:pt>
                <c:pt idx="4">
                  <c:v>Mental Health/Wellness (10)</c:v>
                </c:pt>
                <c:pt idx="5">
                  <c:v>Restrictive Probation (1)</c:v>
                </c:pt>
                <c:pt idx="6">
                  <c:v>Veterans (9)</c:v>
                </c:pt>
              </c:strCache>
            </c:strRef>
          </c:cat>
          <c:val>
            <c:numRef>
              <c:f>'Caseload Data'!$AK$76:$AK$82</c:f>
              <c:numCache>
                <c:formatCode>0</c:formatCode>
                <c:ptCount val="7"/>
                <c:pt idx="0">
                  <c:v>85</c:v>
                </c:pt>
                <c:pt idx="1">
                  <c:v>29</c:v>
                </c:pt>
                <c:pt idx="2">
                  <c:v>30.833333333333332</c:v>
                </c:pt>
                <c:pt idx="3" formatCode="#,##0">
                  <c:v>35</c:v>
                </c:pt>
                <c:pt idx="4">
                  <c:v>25.4</c:v>
                </c:pt>
                <c:pt idx="5" formatCode="#,##0">
                  <c:v>42</c:v>
                </c:pt>
                <c:pt idx="6">
                  <c:v>17.777777777777779</c:v>
                </c:pt>
              </c:numCache>
            </c:numRef>
          </c:val>
          <c:extLst>
            <c:ext xmlns:c16="http://schemas.microsoft.com/office/drawing/2014/chart" uri="{C3380CC4-5D6E-409C-BE32-E72D297353CC}">
              <c16:uniqueId val="{00000000-1D47-3E4E-8891-A61AA00101CB}"/>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Data'!$AI$90:$AI$93</c:f>
              <c:strCache>
                <c:ptCount val="4"/>
                <c:pt idx="0">
                  <c:v>Drug (6)</c:v>
                </c:pt>
                <c:pt idx="1">
                  <c:v>DUI (2)</c:v>
                </c:pt>
                <c:pt idx="2">
                  <c:v>Mental Health/Wellness (6)</c:v>
                </c:pt>
                <c:pt idx="3">
                  <c:v>Veterans (7)</c:v>
                </c:pt>
              </c:strCache>
            </c:strRef>
          </c:cat>
          <c:val>
            <c:numRef>
              <c:f>'Caseload Data'!$AK$90:$AK$93</c:f>
              <c:numCache>
                <c:formatCode>0</c:formatCode>
                <c:ptCount val="4"/>
                <c:pt idx="0">
                  <c:v>25.5</c:v>
                </c:pt>
                <c:pt idx="1">
                  <c:v>13</c:v>
                </c:pt>
                <c:pt idx="2">
                  <c:v>16.166666666666668</c:v>
                </c:pt>
                <c:pt idx="3">
                  <c:v>10.571428571428571</c:v>
                </c:pt>
              </c:numCache>
            </c:numRef>
          </c:val>
          <c:extLst>
            <c:ext xmlns:c16="http://schemas.microsoft.com/office/drawing/2014/chart" uri="{C3380CC4-5D6E-409C-BE32-E72D297353CC}">
              <c16:uniqueId val="{00000000-7E4D-2B4D-8F0E-C0F3106D0ACC}"/>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Data'!$AI$104:$AI$107</c:f>
              <c:strCache>
                <c:ptCount val="4"/>
                <c:pt idx="0">
                  <c:v>Drug (5)</c:v>
                </c:pt>
                <c:pt idx="1">
                  <c:v>DUI (3)</c:v>
                </c:pt>
                <c:pt idx="2">
                  <c:v>Mental Health/Wellness (2)</c:v>
                </c:pt>
                <c:pt idx="3">
                  <c:v>Veterans (4)</c:v>
                </c:pt>
              </c:strCache>
            </c:strRef>
          </c:cat>
          <c:val>
            <c:numRef>
              <c:f>'Caseload Data'!$AK$104:$AK$107</c:f>
              <c:numCache>
                <c:formatCode>0</c:formatCode>
                <c:ptCount val="4"/>
                <c:pt idx="0">
                  <c:v>24</c:v>
                </c:pt>
                <c:pt idx="1">
                  <c:v>24.666666666666668</c:v>
                </c:pt>
                <c:pt idx="2">
                  <c:v>27</c:v>
                </c:pt>
                <c:pt idx="3">
                  <c:v>12</c:v>
                </c:pt>
              </c:numCache>
            </c:numRef>
          </c:val>
          <c:extLst>
            <c:ext xmlns:c16="http://schemas.microsoft.com/office/drawing/2014/chart" uri="{C3380CC4-5D6E-409C-BE32-E72D297353CC}">
              <c16:uniqueId val="{00000000-ACEC-B948-B5EF-F5928F786133}"/>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Data'!$AI$118:$AI$122</c:f>
              <c:strCache>
                <c:ptCount val="5"/>
                <c:pt idx="0">
                  <c:v>Drug (13)</c:v>
                </c:pt>
                <c:pt idx="1">
                  <c:v>Drug/DUI Hybrid (7)</c:v>
                </c:pt>
                <c:pt idx="2">
                  <c:v>DUI (1)</c:v>
                </c:pt>
                <c:pt idx="3">
                  <c:v>Mental Health/Wellness (2)</c:v>
                </c:pt>
                <c:pt idx="4">
                  <c:v>Veterans (7)</c:v>
                </c:pt>
              </c:strCache>
            </c:strRef>
          </c:cat>
          <c:val>
            <c:numRef>
              <c:f>'Caseload Data'!$AK$118:$AK$122</c:f>
              <c:numCache>
                <c:formatCode>0</c:formatCode>
                <c:ptCount val="5"/>
                <c:pt idx="0">
                  <c:v>22.384615384615383</c:v>
                </c:pt>
                <c:pt idx="1">
                  <c:v>16.714285714285715</c:v>
                </c:pt>
                <c:pt idx="2">
                  <c:v>8</c:v>
                </c:pt>
                <c:pt idx="3">
                  <c:v>10.5</c:v>
                </c:pt>
                <c:pt idx="4">
                  <c:v>3</c:v>
                </c:pt>
              </c:numCache>
            </c:numRef>
          </c:val>
          <c:extLst>
            <c:ext xmlns:c16="http://schemas.microsoft.com/office/drawing/2014/chart" uri="{C3380CC4-5D6E-409C-BE32-E72D297353CC}">
              <c16:uniqueId val="{00000000-DB72-6945-8EDD-98435BD833E1}"/>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Data'!$AI$132:$AI$135</c:f>
              <c:strCache>
                <c:ptCount val="4"/>
                <c:pt idx="0">
                  <c:v>Drug (3)</c:v>
                </c:pt>
                <c:pt idx="1">
                  <c:v>Drug/DUI Hybrid (1)</c:v>
                </c:pt>
                <c:pt idx="2">
                  <c:v>DUI (3)</c:v>
                </c:pt>
                <c:pt idx="3">
                  <c:v>Mental Health/Wellness (2)</c:v>
                </c:pt>
              </c:strCache>
            </c:strRef>
          </c:cat>
          <c:val>
            <c:numRef>
              <c:f>'Caseload Data'!$AK$132:$AK$135</c:f>
              <c:numCache>
                <c:formatCode>0</c:formatCode>
                <c:ptCount val="4"/>
                <c:pt idx="0">
                  <c:v>17.666666666666668</c:v>
                </c:pt>
                <c:pt idx="1">
                  <c:v>35</c:v>
                </c:pt>
                <c:pt idx="2">
                  <c:v>19</c:v>
                </c:pt>
                <c:pt idx="3">
                  <c:v>9</c:v>
                </c:pt>
              </c:numCache>
            </c:numRef>
          </c:val>
          <c:extLst>
            <c:ext xmlns:c16="http://schemas.microsoft.com/office/drawing/2014/chart" uri="{C3380CC4-5D6E-409C-BE32-E72D297353CC}">
              <c16:uniqueId val="{00000000-C7B0-5D49-9EBF-716D78C5E377}"/>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a:t>
            </a:r>
            <a:r>
              <a:rPr lang="en-US" baseline="0"/>
              <a:t> Caseload of Problem Solving Courts by Court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Data'!$AI$146:$AI$148</c:f>
              <c:strCache>
                <c:ptCount val="3"/>
                <c:pt idx="0">
                  <c:v>Drug (2)</c:v>
                </c:pt>
                <c:pt idx="1">
                  <c:v>Drug/DUI Hybrid (1)</c:v>
                </c:pt>
                <c:pt idx="2">
                  <c:v>DUI (1)</c:v>
                </c:pt>
              </c:strCache>
            </c:strRef>
          </c:cat>
          <c:val>
            <c:numRef>
              <c:f>'Caseload Data'!$AK$146:$AK$148</c:f>
              <c:numCache>
                <c:formatCode>0</c:formatCode>
                <c:ptCount val="3"/>
                <c:pt idx="0">
                  <c:v>5</c:v>
                </c:pt>
                <c:pt idx="1">
                  <c:v>0</c:v>
                </c:pt>
                <c:pt idx="2">
                  <c:v>10</c:v>
                </c:pt>
              </c:numCache>
            </c:numRef>
          </c:val>
          <c:extLst>
            <c:ext xmlns:c16="http://schemas.microsoft.com/office/drawing/2014/chart" uri="{C3380CC4-5D6E-409C-BE32-E72D297353CC}">
              <c16:uniqueId val="{00000000-80CA-FC43-9845-9163150AAA9A}"/>
            </c:ext>
          </c:extLst>
        </c:ser>
        <c:dLbls>
          <c:dLblPos val="outEnd"/>
          <c:showLegendKey val="0"/>
          <c:showVal val="1"/>
          <c:showCatName val="0"/>
          <c:showSerName val="0"/>
          <c:showPercent val="0"/>
          <c:showBubbleSize val="0"/>
        </c:dLbls>
        <c:gapWidth val="219"/>
        <c:overlap val="-27"/>
        <c:axId val="1220429480"/>
        <c:axId val="1220433440"/>
      </c:barChart>
      <c:catAx>
        <c:axId val="12204294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33440"/>
        <c:crosses val="autoZero"/>
        <c:auto val="1"/>
        <c:lblAlgn val="ctr"/>
        <c:lblOffset val="100"/>
        <c:noMultiLvlLbl val="0"/>
      </c:catAx>
      <c:valAx>
        <c:axId val="122043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04294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Number</a:t>
            </a:r>
            <a:r>
              <a:rPr lang="en-US" baseline="0"/>
              <a:t> of Counties with Specialty Caseloads by Caseload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Data'!$AC$6:$AC$24</c:f>
              <c:strCache>
                <c:ptCount val="19"/>
                <c:pt idx="0">
                  <c:v>ARD</c:v>
                </c:pt>
                <c:pt idx="1">
                  <c:v>City Public Housing</c:v>
                </c:pt>
                <c:pt idx="2">
                  <c:v>Domestic Violence</c:v>
                </c:pt>
                <c:pt idx="3">
                  <c:v>DUI</c:v>
                </c:pt>
                <c:pt idx="4">
                  <c:v>EM/HA</c:v>
                </c:pt>
                <c:pt idx="5">
                  <c:v>Female</c:v>
                </c:pt>
                <c:pt idx="6">
                  <c:v>Firearms</c:v>
                </c:pt>
                <c:pt idx="7">
                  <c:v>Gang</c:v>
                </c:pt>
                <c:pt idx="8">
                  <c:v>Intellectually Disabled</c:v>
                </c:pt>
                <c:pt idx="9">
                  <c:v>IS/PRS</c:v>
                </c:pt>
                <c:pt idx="10">
                  <c:v>Mental Health</c:v>
                </c:pt>
                <c:pt idx="11">
                  <c:v>Monetary Compliance</c:v>
                </c:pt>
                <c:pt idx="12">
                  <c:v>Pretrial</c:v>
                </c:pt>
                <c:pt idx="13">
                  <c:v>Reentry</c:v>
                </c:pt>
                <c:pt idx="14">
                  <c:v>Sexual Offense</c:v>
                </c:pt>
                <c:pt idx="15">
                  <c:v>Spanish Speaking</c:v>
                </c:pt>
                <c:pt idx="16">
                  <c:v>Substance Use</c:v>
                </c:pt>
                <c:pt idx="17">
                  <c:v>Transfer</c:v>
                </c:pt>
                <c:pt idx="18">
                  <c:v>Treatment Court Alumni</c:v>
                </c:pt>
              </c:strCache>
            </c:strRef>
          </c:cat>
          <c:val>
            <c:numRef>
              <c:f>'Caseload Data'!$AD$6:$AD$24</c:f>
              <c:numCache>
                <c:formatCode>General</c:formatCode>
                <c:ptCount val="19"/>
                <c:pt idx="0">
                  <c:v>42</c:v>
                </c:pt>
                <c:pt idx="1">
                  <c:v>1</c:v>
                </c:pt>
                <c:pt idx="2">
                  <c:v>12</c:v>
                </c:pt>
                <c:pt idx="3">
                  <c:v>10</c:v>
                </c:pt>
                <c:pt idx="4">
                  <c:v>30</c:v>
                </c:pt>
                <c:pt idx="5">
                  <c:v>9</c:v>
                </c:pt>
                <c:pt idx="6">
                  <c:v>1</c:v>
                </c:pt>
                <c:pt idx="7">
                  <c:v>4</c:v>
                </c:pt>
                <c:pt idx="8">
                  <c:v>1</c:v>
                </c:pt>
                <c:pt idx="9">
                  <c:v>2</c:v>
                </c:pt>
                <c:pt idx="10">
                  <c:v>16</c:v>
                </c:pt>
                <c:pt idx="11">
                  <c:v>6</c:v>
                </c:pt>
                <c:pt idx="12">
                  <c:v>31</c:v>
                </c:pt>
                <c:pt idx="13">
                  <c:v>20</c:v>
                </c:pt>
                <c:pt idx="14">
                  <c:v>40</c:v>
                </c:pt>
                <c:pt idx="15">
                  <c:v>2</c:v>
                </c:pt>
                <c:pt idx="16">
                  <c:v>9</c:v>
                </c:pt>
                <c:pt idx="17">
                  <c:v>32</c:v>
                </c:pt>
                <c:pt idx="18">
                  <c:v>1</c:v>
                </c:pt>
              </c:numCache>
            </c:numRef>
          </c:val>
          <c:extLst>
            <c:ext xmlns:c16="http://schemas.microsoft.com/office/drawing/2014/chart" uri="{C3380CC4-5D6E-409C-BE32-E72D297353CC}">
              <c16:uniqueId val="{00000000-BD96-2A4B-84E6-75F98558345B}"/>
            </c:ext>
          </c:extLst>
        </c:ser>
        <c:dLbls>
          <c:dLblPos val="outEnd"/>
          <c:showLegendKey val="0"/>
          <c:showVal val="1"/>
          <c:showCatName val="0"/>
          <c:showSerName val="0"/>
          <c:showPercent val="0"/>
          <c:showBubbleSize val="0"/>
        </c:dLbls>
        <c:gapWidth val="219"/>
        <c:overlap val="-27"/>
        <c:axId val="1131887808"/>
        <c:axId val="606714840"/>
      </c:barChart>
      <c:catAx>
        <c:axId val="11318878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06714840"/>
        <c:crosses val="autoZero"/>
        <c:auto val="1"/>
        <c:lblAlgn val="ctr"/>
        <c:lblOffset val="100"/>
        <c:noMultiLvlLbl val="0"/>
      </c:catAx>
      <c:valAx>
        <c:axId val="6067148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18878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Data'!$AC$27:$AC$37,'Caseload Data'!$AC$39:$AC$45)</c:f>
              <c:strCache>
                <c:ptCount val="18"/>
                <c:pt idx="0">
                  <c:v>ARD</c:v>
                </c:pt>
                <c:pt idx="1">
                  <c:v>City Public Housing</c:v>
                </c:pt>
                <c:pt idx="2">
                  <c:v>Domestic Violence</c:v>
                </c:pt>
                <c:pt idx="3">
                  <c:v>DUI</c:v>
                </c:pt>
                <c:pt idx="4">
                  <c:v>EM/HA</c:v>
                </c:pt>
                <c:pt idx="5">
                  <c:v>Female</c:v>
                </c:pt>
                <c:pt idx="6">
                  <c:v>Firearms</c:v>
                </c:pt>
                <c:pt idx="7">
                  <c:v>Gang</c:v>
                </c:pt>
                <c:pt idx="8">
                  <c:v>Intellectually Disabled</c:v>
                </c:pt>
                <c:pt idx="9">
                  <c:v>IS/PRS</c:v>
                </c:pt>
                <c:pt idx="10">
                  <c:v>Mental Health</c:v>
                </c:pt>
                <c:pt idx="11">
                  <c:v>Pretrial</c:v>
                </c:pt>
                <c:pt idx="12">
                  <c:v>Reentry</c:v>
                </c:pt>
                <c:pt idx="13">
                  <c:v>Sexual Offense</c:v>
                </c:pt>
                <c:pt idx="14">
                  <c:v>Spanish Speaking</c:v>
                </c:pt>
                <c:pt idx="15">
                  <c:v>Substance Use</c:v>
                </c:pt>
                <c:pt idx="16">
                  <c:v>Transfer</c:v>
                </c:pt>
                <c:pt idx="17">
                  <c:v>Treatment Court Alumni</c:v>
                </c:pt>
              </c:strCache>
            </c:strRef>
          </c:cat>
          <c:val>
            <c:numRef>
              <c:f>('Caseload Data'!$AE$27:$AE$37,'Caseload Data'!$AE$39:$AE$45)</c:f>
              <c:numCache>
                <c:formatCode>#,##0</c:formatCode>
                <c:ptCount val="18"/>
                <c:pt idx="0" formatCode="0">
                  <c:v>239.85714285714286</c:v>
                </c:pt>
                <c:pt idx="1">
                  <c:v>60</c:v>
                </c:pt>
                <c:pt idx="2" formatCode="0">
                  <c:v>59.833333333333336</c:v>
                </c:pt>
                <c:pt idx="3" formatCode="0">
                  <c:v>120.27272727272727</c:v>
                </c:pt>
                <c:pt idx="4" formatCode="0">
                  <c:v>41.233333333333334</c:v>
                </c:pt>
                <c:pt idx="5" formatCode="0">
                  <c:v>38.777777777777779</c:v>
                </c:pt>
                <c:pt idx="6" formatCode="0">
                  <c:v>42</c:v>
                </c:pt>
                <c:pt idx="7" formatCode="0">
                  <c:v>37.5</c:v>
                </c:pt>
                <c:pt idx="8" formatCode="0">
                  <c:v>93</c:v>
                </c:pt>
                <c:pt idx="9" formatCode="0">
                  <c:v>22.5</c:v>
                </c:pt>
                <c:pt idx="10" formatCode="0">
                  <c:v>52.4375</c:v>
                </c:pt>
                <c:pt idx="11" formatCode="0">
                  <c:v>106.41935483870968</c:v>
                </c:pt>
                <c:pt idx="12" formatCode="0">
                  <c:v>110.7</c:v>
                </c:pt>
                <c:pt idx="13" formatCode="0">
                  <c:v>47.2</c:v>
                </c:pt>
                <c:pt idx="14" formatCode="0">
                  <c:v>88.5</c:v>
                </c:pt>
                <c:pt idx="15" formatCode="0">
                  <c:v>30.444444444444443</c:v>
                </c:pt>
                <c:pt idx="16" formatCode="0">
                  <c:v>213.46875</c:v>
                </c:pt>
                <c:pt idx="17" formatCode="0">
                  <c:v>43</c:v>
                </c:pt>
              </c:numCache>
            </c:numRef>
          </c:val>
          <c:extLst>
            <c:ext xmlns:c16="http://schemas.microsoft.com/office/drawing/2014/chart" uri="{C3380CC4-5D6E-409C-BE32-E72D297353CC}">
              <c16:uniqueId val="{00000000-9834-6141-A151-2D7F4AA4BA26}"/>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Data'!$AC$51:$AC$58</c:f>
              <c:strCache>
                <c:ptCount val="8"/>
                <c:pt idx="0">
                  <c:v>ARD (1)</c:v>
                </c:pt>
                <c:pt idx="1">
                  <c:v>Domestic Violence (1)</c:v>
                </c:pt>
                <c:pt idx="2">
                  <c:v>EM/HA (1)</c:v>
                </c:pt>
                <c:pt idx="3">
                  <c:v>Female (1)</c:v>
                </c:pt>
                <c:pt idx="4">
                  <c:v>Mental Health (1)</c:v>
                </c:pt>
                <c:pt idx="5">
                  <c:v>Sexual Offense (1)</c:v>
                </c:pt>
                <c:pt idx="6">
                  <c:v>Substance Abuse (1)</c:v>
                </c:pt>
                <c:pt idx="7">
                  <c:v>Transfer (1)</c:v>
                </c:pt>
              </c:strCache>
            </c:strRef>
          </c:cat>
          <c:val>
            <c:numRef>
              <c:f>'Caseload Data'!$AE$51:$AE$58</c:f>
              <c:numCache>
                <c:formatCode>0</c:formatCode>
                <c:ptCount val="8"/>
                <c:pt idx="0">
                  <c:v>251</c:v>
                </c:pt>
                <c:pt idx="1">
                  <c:v>72</c:v>
                </c:pt>
                <c:pt idx="2">
                  <c:v>63</c:v>
                </c:pt>
                <c:pt idx="3">
                  <c:v>30</c:v>
                </c:pt>
                <c:pt idx="4">
                  <c:v>57</c:v>
                </c:pt>
                <c:pt idx="5">
                  <c:v>77</c:v>
                </c:pt>
                <c:pt idx="6">
                  <c:v>29</c:v>
                </c:pt>
                <c:pt idx="7">
                  <c:v>212</c:v>
                </c:pt>
              </c:numCache>
            </c:numRef>
          </c:val>
          <c:extLst>
            <c:ext xmlns:c16="http://schemas.microsoft.com/office/drawing/2014/chart" uri="{C3380CC4-5D6E-409C-BE32-E72D297353CC}">
              <c16:uniqueId val="{00000000-B46F-D047-9EF9-5261F96324D3}"/>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Data'!$AC$73:$AC$83</c:f>
              <c:strCache>
                <c:ptCount val="11"/>
                <c:pt idx="0">
                  <c:v>ARD (1)</c:v>
                </c:pt>
                <c:pt idx="1">
                  <c:v>Domestic Violence (1)</c:v>
                </c:pt>
                <c:pt idx="2">
                  <c:v>DUI (1)</c:v>
                </c:pt>
                <c:pt idx="3">
                  <c:v>EM/HA (1)</c:v>
                </c:pt>
                <c:pt idx="4">
                  <c:v>Mental Health (1)</c:v>
                </c:pt>
                <c:pt idx="5">
                  <c:v>Monetary Compliance (1)</c:v>
                </c:pt>
                <c:pt idx="6">
                  <c:v>Pretrial (1)</c:v>
                </c:pt>
                <c:pt idx="7">
                  <c:v>Reentry (1)</c:v>
                </c:pt>
                <c:pt idx="8">
                  <c:v>Sexual Offense (1)</c:v>
                </c:pt>
                <c:pt idx="9">
                  <c:v>Substance Abuse (1)</c:v>
                </c:pt>
                <c:pt idx="10">
                  <c:v>Transfer (1)</c:v>
                </c:pt>
              </c:strCache>
            </c:strRef>
          </c:cat>
          <c:val>
            <c:numRef>
              <c:f>'Caseload Data'!$AE$73:$AE$83</c:f>
              <c:numCache>
                <c:formatCode>0</c:formatCode>
                <c:ptCount val="11"/>
                <c:pt idx="0">
                  <c:v>559</c:v>
                </c:pt>
                <c:pt idx="1">
                  <c:v>48</c:v>
                </c:pt>
                <c:pt idx="2">
                  <c:v>172</c:v>
                </c:pt>
                <c:pt idx="3">
                  <c:v>37</c:v>
                </c:pt>
                <c:pt idx="4">
                  <c:v>41</c:v>
                </c:pt>
                <c:pt idx="5">
                  <c:v>189</c:v>
                </c:pt>
                <c:pt idx="6">
                  <c:v>452</c:v>
                </c:pt>
                <c:pt idx="7">
                  <c:v>43</c:v>
                </c:pt>
                <c:pt idx="8">
                  <c:v>49</c:v>
                </c:pt>
                <c:pt idx="9" formatCode="#,##0">
                  <c:v>41</c:v>
                </c:pt>
                <c:pt idx="10">
                  <c:v>278</c:v>
                </c:pt>
              </c:numCache>
            </c:numRef>
          </c:val>
          <c:extLst>
            <c:ext xmlns:c16="http://schemas.microsoft.com/office/drawing/2014/chart" uri="{C3380CC4-5D6E-409C-BE32-E72D297353CC}">
              <c16:uniqueId val="{00000000-90A7-8B4E-B7B3-0D3DD3716E0D}"/>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Data'!$AC$95:$AC$105</c:f>
              <c:strCache>
                <c:ptCount val="11"/>
                <c:pt idx="0">
                  <c:v>ARD (3)</c:v>
                </c:pt>
                <c:pt idx="1">
                  <c:v>Domestic Violence (1)</c:v>
                </c:pt>
                <c:pt idx="2">
                  <c:v>EM/HA (3)</c:v>
                </c:pt>
                <c:pt idx="3">
                  <c:v>Female (1)</c:v>
                </c:pt>
                <c:pt idx="4">
                  <c:v>Mental Health (3)</c:v>
                </c:pt>
                <c:pt idx="5">
                  <c:v>Monetary Compliance (1)</c:v>
                </c:pt>
                <c:pt idx="6">
                  <c:v>Pretrial (2)</c:v>
                </c:pt>
                <c:pt idx="7">
                  <c:v>Reentry (3)</c:v>
                </c:pt>
                <c:pt idx="8">
                  <c:v>Sexual Offense (3)</c:v>
                </c:pt>
                <c:pt idx="9">
                  <c:v>Substance Abuse (1)</c:v>
                </c:pt>
                <c:pt idx="10">
                  <c:v>Transfer (4)</c:v>
                </c:pt>
              </c:strCache>
            </c:strRef>
          </c:cat>
          <c:val>
            <c:numRef>
              <c:f>'Caseload Data'!$AE$95:$AE$105</c:f>
              <c:numCache>
                <c:formatCode>0</c:formatCode>
                <c:ptCount val="11"/>
                <c:pt idx="0">
                  <c:v>734.33333333333337</c:v>
                </c:pt>
                <c:pt idx="1">
                  <c:v>90</c:v>
                </c:pt>
                <c:pt idx="2">
                  <c:v>38</c:v>
                </c:pt>
                <c:pt idx="3" formatCode="#,##0">
                  <c:v>55</c:v>
                </c:pt>
                <c:pt idx="4">
                  <c:v>40</c:v>
                </c:pt>
                <c:pt idx="5">
                  <c:v>680</c:v>
                </c:pt>
                <c:pt idx="6">
                  <c:v>177.5</c:v>
                </c:pt>
                <c:pt idx="7">
                  <c:v>284</c:v>
                </c:pt>
                <c:pt idx="8">
                  <c:v>48.333333333333336</c:v>
                </c:pt>
                <c:pt idx="9">
                  <c:v>55</c:v>
                </c:pt>
                <c:pt idx="10">
                  <c:v>494</c:v>
                </c:pt>
              </c:numCache>
            </c:numRef>
          </c:val>
          <c:extLst>
            <c:ext xmlns:c16="http://schemas.microsoft.com/office/drawing/2014/chart" uri="{C3380CC4-5D6E-409C-BE32-E72D297353CC}">
              <c16:uniqueId val="{00000000-B098-ED40-BD77-92C54CE4360F}"/>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Data'!$AC$117:$AC$126,'Caseload Data'!$AC$128:$AC$134)</c:f>
              <c:strCache>
                <c:ptCount val="17"/>
                <c:pt idx="0">
                  <c:v>ARD (10)</c:v>
                </c:pt>
                <c:pt idx="1">
                  <c:v>City Public Housing (1)</c:v>
                </c:pt>
                <c:pt idx="2">
                  <c:v>Domestic Violence (7)</c:v>
                </c:pt>
                <c:pt idx="3">
                  <c:v>DUI (2)</c:v>
                </c:pt>
                <c:pt idx="4">
                  <c:v>EM/HA (6)</c:v>
                </c:pt>
                <c:pt idx="5">
                  <c:v>Female (5)</c:v>
                </c:pt>
                <c:pt idx="6">
                  <c:v>Firearms (1)</c:v>
                </c:pt>
                <c:pt idx="7">
                  <c:v>Gang (4)</c:v>
                </c:pt>
                <c:pt idx="8">
                  <c:v>Intellectually Disabled (1)</c:v>
                </c:pt>
                <c:pt idx="9">
                  <c:v>Mental Health (5)</c:v>
                </c:pt>
                <c:pt idx="10">
                  <c:v>Pretrial (7)</c:v>
                </c:pt>
                <c:pt idx="11">
                  <c:v>Reentry (7)</c:v>
                </c:pt>
                <c:pt idx="12">
                  <c:v>Sexual Offense (11)</c:v>
                </c:pt>
                <c:pt idx="13">
                  <c:v>Spanish Speaking (2)</c:v>
                </c:pt>
                <c:pt idx="14">
                  <c:v>Substance Abuse (3)</c:v>
                </c:pt>
                <c:pt idx="15">
                  <c:v>Transfer (9)</c:v>
                </c:pt>
                <c:pt idx="16">
                  <c:v>Treatment Court Alumni (1)</c:v>
                </c:pt>
              </c:strCache>
            </c:strRef>
          </c:cat>
          <c:val>
            <c:numRef>
              <c:f>('Caseload Data'!$AE$117:$AE$126,'Caseload Data'!$AE$128:$AE$134)</c:f>
              <c:numCache>
                <c:formatCode>#,##0</c:formatCode>
                <c:ptCount val="17"/>
                <c:pt idx="0" formatCode="0">
                  <c:v>280.7</c:v>
                </c:pt>
                <c:pt idx="1">
                  <c:v>60</c:v>
                </c:pt>
                <c:pt idx="2" formatCode="0">
                  <c:v>57.857142857142854</c:v>
                </c:pt>
                <c:pt idx="3" formatCode="0">
                  <c:v>61</c:v>
                </c:pt>
                <c:pt idx="4" formatCode="0">
                  <c:v>44.5</c:v>
                </c:pt>
                <c:pt idx="5" formatCode="0">
                  <c:v>36.799999999999997</c:v>
                </c:pt>
                <c:pt idx="6" formatCode="0">
                  <c:v>42</c:v>
                </c:pt>
                <c:pt idx="7" formatCode="0">
                  <c:v>37.5</c:v>
                </c:pt>
                <c:pt idx="8" formatCode="0">
                  <c:v>93</c:v>
                </c:pt>
                <c:pt idx="9" formatCode="0">
                  <c:v>49</c:v>
                </c:pt>
                <c:pt idx="10" formatCode="0">
                  <c:v>193.85714285714286</c:v>
                </c:pt>
                <c:pt idx="11" formatCode="0">
                  <c:v>96.571428571428569</c:v>
                </c:pt>
                <c:pt idx="12" formatCode="0">
                  <c:v>49.727272727272727</c:v>
                </c:pt>
                <c:pt idx="13">
                  <c:v>88.5</c:v>
                </c:pt>
                <c:pt idx="14" formatCode="0">
                  <c:v>24.333333333333332</c:v>
                </c:pt>
                <c:pt idx="15" formatCode="0">
                  <c:v>224</c:v>
                </c:pt>
                <c:pt idx="16">
                  <c:v>43</c:v>
                </c:pt>
              </c:numCache>
            </c:numRef>
          </c:val>
          <c:extLst>
            <c:ext xmlns:c16="http://schemas.microsoft.com/office/drawing/2014/chart" uri="{C3380CC4-5D6E-409C-BE32-E72D297353CC}">
              <c16:uniqueId val="{00000000-68F8-2044-A36E-E99FF2376F32}"/>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Data'!$AC$139:$AC$144,'Caseload Data'!$AC$146:$AC$150)</c:f>
              <c:strCache>
                <c:ptCount val="11"/>
                <c:pt idx="0">
                  <c:v>ARD (8)</c:v>
                </c:pt>
                <c:pt idx="1">
                  <c:v>Domestic Violence (1)</c:v>
                </c:pt>
                <c:pt idx="2">
                  <c:v>DUI (4)</c:v>
                </c:pt>
                <c:pt idx="3">
                  <c:v>EM/HA (4)</c:v>
                </c:pt>
                <c:pt idx="4">
                  <c:v>Female (1)</c:v>
                </c:pt>
                <c:pt idx="5">
                  <c:v>Mental Health (1)</c:v>
                </c:pt>
                <c:pt idx="6">
                  <c:v>Pretrial (6)</c:v>
                </c:pt>
                <c:pt idx="7">
                  <c:v>Reentry (2)</c:v>
                </c:pt>
                <c:pt idx="8">
                  <c:v>Sexual Offense (7)</c:v>
                </c:pt>
                <c:pt idx="9">
                  <c:v>Substance Abuse (1)</c:v>
                </c:pt>
                <c:pt idx="10">
                  <c:v>Transfer (7)</c:v>
                </c:pt>
              </c:strCache>
            </c:strRef>
          </c:cat>
          <c:val>
            <c:numRef>
              <c:f>('Caseload Data'!$AE$139:$AE$144,'Caseload Data'!$AE$146:$AE$150)</c:f>
              <c:numCache>
                <c:formatCode>0</c:formatCode>
                <c:ptCount val="11"/>
                <c:pt idx="0">
                  <c:v>220.875</c:v>
                </c:pt>
                <c:pt idx="1">
                  <c:v>70</c:v>
                </c:pt>
                <c:pt idx="2">
                  <c:v>144.75</c:v>
                </c:pt>
                <c:pt idx="3">
                  <c:v>37.25</c:v>
                </c:pt>
                <c:pt idx="4">
                  <c:v>40</c:v>
                </c:pt>
                <c:pt idx="5">
                  <c:v>30</c:v>
                </c:pt>
                <c:pt idx="6">
                  <c:v>81.666666666666671</c:v>
                </c:pt>
                <c:pt idx="7">
                  <c:v>59</c:v>
                </c:pt>
                <c:pt idx="8">
                  <c:v>54.571428571428569</c:v>
                </c:pt>
                <c:pt idx="9">
                  <c:v>19</c:v>
                </c:pt>
                <c:pt idx="10">
                  <c:v>134</c:v>
                </c:pt>
              </c:numCache>
            </c:numRef>
          </c:val>
          <c:extLst>
            <c:ext xmlns:c16="http://schemas.microsoft.com/office/drawing/2014/chart" uri="{C3380CC4-5D6E-409C-BE32-E72D297353CC}">
              <c16:uniqueId val="{00000000-E564-D141-BE1F-03B7389DAD90}"/>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Data'!$AC$161:$AC$170</c:f>
              <c:strCache>
                <c:ptCount val="10"/>
                <c:pt idx="0">
                  <c:v>ARD (6)</c:v>
                </c:pt>
                <c:pt idx="1">
                  <c:v>Domestic Violence (1)</c:v>
                </c:pt>
                <c:pt idx="2">
                  <c:v>DUI (1)</c:v>
                </c:pt>
                <c:pt idx="3">
                  <c:v>EM/HA (4)</c:v>
                </c:pt>
                <c:pt idx="4">
                  <c:v>Mental Health (3)</c:v>
                </c:pt>
                <c:pt idx="5">
                  <c:v>Pretrial (3)</c:v>
                </c:pt>
                <c:pt idx="6">
                  <c:v>Reentry (2)</c:v>
                </c:pt>
                <c:pt idx="7">
                  <c:v>Sexual Offense (6)</c:v>
                </c:pt>
                <c:pt idx="8">
                  <c:v>Substance Abuse (1)</c:v>
                </c:pt>
                <c:pt idx="9">
                  <c:v>Transfer (5)</c:v>
                </c:pt>
              </c:strCache>
            </c:strRef>
          </c:cat>
          <c:val>
            <c:numRef>
              <c:f>'Caseload Data'!$AE$161:$AE$170</c:f>
              <c:numCache>
                <c:formatCode>0</c:formatCode>
                <c:ptCount val="10"/>
                <c:pt idx="0">
                  <c:v>210.83333333333334</c:v>
                </c:pt>
                <c:pt idx="1">
                  <c:v>33</c:v>
                </c:pt>
                <c:pt idx="2">
                  <c:v>75</c:v>
                </c:pt>
                <c:pt idx="3">
                  <c:v>30.5</c:v>
                </c:pt>
                <c:pt idx="4">
                  <c:v>70</c:v>
                </c:pt>
                <c:pt idx="5">
                  <c:v>111.66666666666667</c:v>
                </c:pt>
                <c:pt idx="6">
                  <c:v>116</c:v>
                </c:pt>
                <c:pt idx="7">
                  <c:v>47.333333333333336</c:v>
                </c:pt>
                <c:pt idx="8">
                  <c:v>30</c:v>
                </c:pt>
                <c:pt idx="9">
                  <c:v>192</c:v>
                </c:pt>
              </c:numCache>
            </c:numRef>
          </c:val>
          <c:extLst>
            <c:ext xmlns:c16="http://schemas.microsoft.com/office/drawing/2014/chart" uri="{C3380CC4-5D6E-409C-BE32-E72D297353CC}">
              <c16:uniqueId val="{00000000-587F-504D-8550-C4996DB0F033}"/>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Data'!$AC$183:$AC$194</c:f>
              <c:strCache>
                <c:ptCount val="12"/>
                <c:pt idx="0">
                  <c:v>ARD (10)</c:v>
                </c:pt>
                <c:pt idx="1">
                  <c:v>DUI (2)</c:v>
                </c:pt>
                <c:pt idx="2">
                  <c:v>EM/HA (10)</c:v>
                </c:pt>
                <c:pt idx="3">
                  <c:v>Female (1)</c:v>
                </c:pt>
                <c:pt idx="4">
                  <c:v>Intensive Supervision/PRS (1)</c:v>
                </c:pt>
                <c:pt idx="5">
                  <c:v>IS/PRS (1)</c:v>
                </c:pt>
                <c:pt idx="6">
                  <c:v>Mental Health (2)</c:v>
                </c:pt>
                <c:pt idx="7">
                  <c:v>Pretrial (8)</c:v>
                </c:pt>
                <c:pt idx="8">
                  <c:v>Reentry (4)</c:v>
                </c:pt>
                <c:pt idx="9">
                  <c:v>Sexual Offense (9)</c:v>
                </c:pt>
                <c:pt idx="10">
                  <c:v>Substance Abuse (1)</c:v>
                </c:pt>
                <c:pt idx="11">
                  <c:v>Transfer (5)</c:v>
                </c:pt>
              </c:strCache>
            </c:strRef>
          </c:cat>
          <c:val>
            <c:numRef>
              <c:f>'Caseload Data'!$AE$183:$AE$194</c:f>
              <c:numCache>
                <c:formatCode>0</c:formatCode>
                <c:ptCount val="12"/>
                <c:pt idx="0">
                  <c:v>111.7</c:v>
                </c:pt>
                <c:pt idx="1">
                  <c:v>125</c:v>
                </c:pt>
                <c:pt idx="2">
                  <c:v>45</c:v>
                </c:pt>
                <c:pt idx="3">
                  <c:v>40</c:v>
                </c:pt>
                <c:pt idx="4" formatCode="#,##0">
                  <c:v>25</c:v>
                </c:pt>
                <c:pt idx="5" formatCode="#,##0">
                  <c:v>25</c:v>
                </c:pt>
                <c:pt idx="6">
                  <c:v>68</c:v>
                </c:pt>
                <c:pt idx="7">
                  <c:v>32.375</c:v>
                </c:pt>
                <c:pt idx="8">
                  <c:v>57</c:v>
                </c:pt>
                <c:pt idx="9">
                  <c:v>41.555555555555557</c:v>
                </c:pt>
                <c:pt idx="10">
                  <c:v>27</c:v>
                </c:pt>
                <c:pt idx="11">
                  <c:v>90.2</c:v>
                </c:pt>
              </c:numCache>
            </c:numRef>
          </c:val>
          <c:extLst>
            <c:ext xmlns:c16="http://schemas.microsoft.com/office/drawing/2014/chart" uri="{C3380CC4-5D6E-409C-BE32-E72D297353CC}">
              <c16:uniqueId val="{00000000-F20C-0A48-BC62-34166151C179}"/>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Data'!$AC$205:$AC$210</c:f>
              <c:strCache>
                <c:ptCount val="6"/>
                <c:pt idx="0">
                  <c:v>ARD (2)</c:v>
                </c:pt>
                <c:pt idx="1">
                  <c:v>EM/HA (1)</c:v>
                </c:pt>
                <c:pt idx="2">
                  <c:v>Monetary Compliance (1)</c:v>
                </c:pt>
                <c:pt idx="3">
                  <c:v>Pretrial (3)</c:v>
                </c:pt>
                <c:pt idx="4">
                  <c:v>Reentry (1)</c:v>
                </c:pt>
                <c:pt idx="5">
                  <c:v>Sexual Offense (2)</c:v>
                </c:pt>
              </c:strCache>
            </c:strRef>
          </c:cat>
          <c:val>
            <c:numRef>
              <c:f>'Caseload Data'!$AE$205:$AE$210</c:f>
              <c:numCache>
                <c:formatCode>0</c:formatCode>
                <c:ptCount val="6"/>
                <c:pt idx="0">
                  <c:v>52.5</c:v>
                </c:pt>
                <c:pt idx="1">
                  <c:v>35</c:v>
                </c:pt>
                <c:pt idx="2">
                  <c:v>672</c:v>
                </c:pt>
                <c:pt idx="3">
                  <c:v>15.333333333333334</c:v>
                </c:pt>
                <c:pt idx="4">
                  <c:v>65</c:v>
                </c:pt>
                <c:pt idx="5">
                  <c:v>15</c:v>
                </c:pt>
              </c:numCache>
            </c:numRef>
          </c:val>
          <c:extLst>
            <c:ext xmlns:c16="http://schemas.microsoft.com/office/drawing/2014/chart" uri="{C3380CC4-5D6E-409C-BE32-E72D297353CC}">
              <c16:uniqueId val="{00000000-464C-4042-AB99-1E076A5D6791}"/>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Caseload of Specialty Caseloads by Caselod Type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'Caseload Data'!$AC$226:$AC$227</c:f>
              <c:strCache>
                <c:ptCount val="2"/>
                <c:pt idx="0">
                  <c:v>ARD (1)</c:v>
                </c:pt>
                <c:pt idx="1">
                  <c:v>Pretrial (1)</c:v>
                </c:pt>
              </c:strCache>
            </c:strRef>
          </c:cat>
          <c:val>
            <c:numRef>
              <c:f>'Caseload Data'!$AE$226:$AE$227</c:f>
              <c:numCache>
                <c:formatCode>0</c:formatCode>
                <c:ptCount val="2"/>
                <c:pt idx="0">
                  <c:v>0</c:v>
                </c:pt>
                <c:pt idx="1">
                  <c:v>5</c:v>
                </c:pt>
              </c:numCache>
            </c:numRef>
          </c:val>
          <c:extLst>
            <c:ext xmlns:c16="http://schemas.microsoft.com/office/drawing/2014/chart" uri="{C3380CC4-5D6E-409C-BE32-E72D297353CC}">
              <c16:uniqueId val="{00000000-AFA7-4042-BEA5-035901DCF22D}"/>
            </c:ext>
          </c:extLst>
        </c:ser>
        <c:dLbls>
          <c:dLblPos val="outEnd"/>
          <c:showLegendKey val="0"/>
          <c:showVal val="1"/>
          <c:showCatName val="0"/>
          <c:showSerName val="0"/>
          <c:showPercent val="0"/>
          <c:showBubbleSize val="0"/>
        </c:dLbls>
        <c:gapWidth val="219"/>
        <c:overlap val="-27"/>
        <c:axId val="1922416272"/>
        <c:axId val="1922413752"/>
      </c:barChart>
      <c:catAx>
        <c:axId val="192241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3752"/>
        <c:crosses val="autoZero"/>
        <c:auto val="1"/>
        <c:lblAlgn val="ctr"/>
        <c:lblOffset val="100"/>
        <c:noMultiLvlLbl val="0"/>
      </c:catAx>
      <c:valAx>
        <c:axId val="19224137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2241627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20)</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F33-D84B-8211-8E6D3F8BC3D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F33-D84B-8211-8E6D3F8BC3D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F33-D84B-8211-8E6D3F8BC3D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F33-D84B-8211-8E6D3F8BC3D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F33-D84B-8211-8E6D3F8BC3D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F33-D84B-8211-8E6D3F8BC3D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F33-D84B-8211-8E6D3F8BC3D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F33-D84B-8211-8E6D3F8BC3D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F33-D84B-8211-8E6D3F8BC3D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F33-D84B-8211-8E6D3F8BC3D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0F33-D84B-8211-8E6D3F8BC3D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0F33-D84B-8211-8E6D3F8BC3D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0F33-D84B-8211-8E6D3F8BC3D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0F33-D84B-8211-8E6D3F8BC3D2}"/>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0F33-D84B-8211-8E6D3F8BC3D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Data'!$C$9:$C$15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Data'!$D$9:$D$15</c:f>
              <c:numCache>
                <c:formatCode>General</c:formatCode>
                <c:ptCount val="7"/>
                <c:pt idx="0">
                  <c:v>1</c:v>
                </c:pt>
                <c:pt idx="1">
                  <c:v>3</c:v>
                </c:pt>
                <c:pt idx="2">
                  <c:v>1</c:v>
                </c:pt>
                <c:pt idx="3">
                  <c:v>2</c:v>
                </c:pt>
                <c:pt idx="4">
                  <c:v>5</c:v>
                </c:pt>
                <c:pt idx="5">
                  <c:v>1</c:v>
                </c:pt>
                <c:pt idx="6">
                  <c:v>7</c:v>
                </c:pt>
              </c:numCache>
            </c:numRef>
          </c:val>
          <c:extLst>
            <c:ext xmlns:c16="http://schemas.microsoft.com/office/drawing/2014/chart" uri="{C3380CC4-5D6E-409C-BE32-E72D297353CC}">
              <c16:uniqueId val="{00000010-0F33-D84B-8211-8E6D3F8BC3D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51)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9.1213737247839474E-2"/>
          <c:y val="0.33891025874075265"/>
          <c:w val="0.81757252550432102"/>
          <c:h val="0.59860611408431608"/>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000-404F-9664-D739D536522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000-404F-9664-D739D536522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000-404F-9664-D739D536522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000-404F-9664-D739D536522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000-404F-9664-D739D536522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000-404F-9664-D739D536522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000-404F-9664-D739D536522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000-404F-9664-D739D536522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000-404F-9664-D739D536522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000-404F-9664-D739D536522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000-404F-9664-D739D536522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000-404F-9664-D739D5365228}"/>
                </c:ext>
              </c:extLst>
            </c:dLbl>
            <c:dLbl>
              <c:idx val="4"/>
              <c:layout>
                <c:manualLayout>
                  <c:x val="-6.7869015677290437E-2"/>
                  <c:y val="-8.6302413851333561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000-404F-9664-D739D5365228}"/>
                </c:ext>
              </c:extLst>
            </c:dLbl>
            <c:dLbl>
              <c:idx val="5"/>
              <c:layout>
                <c:manualLayout>
                  <c:x val="2.0882774054550902E-2"/>
                  <c:y val="-3.883642600638297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B000-404F-9664-D739D536522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Data'!$C$28:$C$33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Data'!$D$28:$D$33</c:f>
              <c:numCache>
                <c:formatCode>General</c:formatCode>
                <c:ptCount val="6"/>
                <c:pt idx="0">
                  <c:v>1</c:v>
                </c:pt>
                <c:pt idx="1">
                  <c:v>7</c:v>
                </c:pt>
                <c:pt idx="2">
                  <c:v>31</c:v>
                </c:pt>
                <c:pt idx="3">
                  <c:v>6</c:v>
                </c:pt>
                <c:pt idx="4">
                  <c:v>2</c:v>
                </c:pt>
                <c:pt idx="5">
                  <c:v>4</c:v>
                </c:pt>
              </c:numCache>
            </c:numRef>
          </c:val>
          <c:extLst>
            <c:ext xmlns:c16="http://schemas.microsoft.com/office/drawing/2014/chart" uri="{C3380CC4-5D6E-409C-BE32-E72D297353CC}">
              <c16:uniqueId val="{00000010-B000-404F-9664-D739D536522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54)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A72-8A4A-B3FB-563781901FC0}"/>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A72-8A4A-B3FB-563781901FC0}"/>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A72-8A4A-B3FB-563781901FC0}"/>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A72-8A4A-B3FB-563781901FC0}"/>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A72-8A4A-B3FB-563781901FC0}"/>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A72-8A4A-B3FB-563781901FC0}"/>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A72-8A4A-B3FB-563781901FC0}"/>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A72-8A4A-B3FB-563781901FC0}"/>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2A72-8A4A-B3FB-563781901FC0}"/>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2A72-8A4A-B3FB-563781901FC0}"/>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A72-8A4A-B3FB-563781901FC0}"/>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A72-8A4A-B3FB-563781901FC0}"/>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A72-8A4A-B3FB-563781901FC0}"/>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2A72-8A4A-B3FB-563781901FC0}"/>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Data'!$C$36:$C$41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Data'!$D$36:$D$41</c:f>
              <c:numCache>
                <c:formatCode>General</c:formatCode>
                <c:ptCount val="6"/>
                <c:pt idx="0">
                  <c:v>2</c:v>
                </c:pt>
                <c:pt idx="1">
                  <c:v>12</c:v>
                </c:pt>
                <c:pt idx="2">
                  <c:v>24</c:v>
                </c:pt>
                <c:pt idx="3">
                  <c:v>2</c:v>
                </c:pt>
                <c:pt idx="4">
                  <c:v>11</c:v>
                </c:pt>
                <c:pt idx="5">
                  <c:v>3</c:v>
                </c:pt>
              </c:numCache>
            </c:numRef>
          </c:val>
          <c:extLst>
            <c:ext xmlns:c16="http://schemas.microsoft.com/office/drawing/2014/chart" uri="{C3380CC4-5D6E-409C-BE32-E72D297353CC}">
              <c16:uniqueId val="{00000010-2A72-8A4A-B3FB-563781901FC0}"/>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50)</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E50-8B49-B261-BF96CF040AA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E50-8B49-B261-BF96CF040AA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E50-8B49-B261-BF96CF040AA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E50-8B49-B261-BF96CF040AA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E50-8B49-B261-BF96CF040AA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E50-8B49-B261-BF96CF040AA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E50-8B49-B261-BF96CF040AA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E50-8B49-B261-BF96CF040AA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E50-8B49-B261-BF96CF040AA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E50-8B49-B261-BF96CF040AA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E50-8B49-B261-BF96CF040AAE}"/>
                </c:ext>
              </c:extLst>
            </c:dLbl>
            <c:dLbl>
              <c:idx val="3"/>
              <c:layout>
                <c:manualLayout>
                  <c:x val="-3.9155201352282967E-2"/>
                  <c:y val="4.315120692566677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E50-8B49-B261-BF96CF040AAE}"/>
                </c:ext>
              </c:extLst>
            </c:dLbl>
            <c:dLbl>
              <c:idx val="4"/>
              <c:layout>
                <c:manualLayout>
                  <c:x val="-1.5662080540913201E-2"/>
                  <c:y val="-6.904193108106686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E50-8B49-B261-BF96CF040AAE}"/>
                </c:ext>
              </c:extLst>
            </c:dLbl>
            <c:dLbl>
              <c:idx val="5"/>
              <c:layout>
                <c:manualLayout>
                  <c:x val="7.0479362434109294E-2"/>
                  <c:y val="-1.726048277026671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E50-8B49-B261-BF96CF040AA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Data'!$C$44:$C$49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Data'!$D$44:$D$49</c:f>
              <c:numCache>
                <c:formatCode>General</c:formatCode>
                <c:ptCount val="6"/>
                <c:pt idx="0">
                  <c:v>8</c:v>
                </c:pt>
                <c:pt idx="1">
                  <c:v>23</c:v>
                </c:pt>
                <c:pt idx="2">
                  <c:v>11</c:v>
                </c:pt>
                <c:pt idx="3">
                  <c:v>1</c:v>
                </c:pt>
                <c:pt idx="4">
                  <c:v>2</c:v>
                </c:pt>
                <c:pt idx="5">
                  <c:v>5</c:v>
                </c:pt>
              </c:numCache>
            </c:numRef>
          </c:val>
          <c:extLst>
            <c:ext xmlns:c16="http://schemas.microsoft.com/office/drawing/2014/chart" uri="{C3380CC4-5D6E-409C-BE32-E72D297353CC}">
              <c16:uniqueId val="{00000010-8E50-8B49-B261-BF96CF040AA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29)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CEF-D24B-B671-329AB3B5724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CEF-D24B-B671-329AB3B5724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CEF-D24B-B671-329AB3B5724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CEF-D24B-B671-329AB3B5724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CEF-D24B-B671-329AB3B5724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CEF-D24B-B671-329AB3B5724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CEF-D24B-B671-329AB3B5724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CEF-D24B-B671-329AB3B5724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CEF-D24B-B671-329AB3B5724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CEF-D24B-B671-329AB3B5724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CEF-D24B-B671-329AB3B5724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CEF-D24B-B671-329AB3B5724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CEF-D24B-B671-329AB3B5724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ECEF-D24B-B671-329AB3B5724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Data'!$C$19:$C$24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Data'!$D$19:$D$24</c:f>
              <c:numCache>
                <c:formatCode>General</c:formatCode>
                <c:ptCount val="6"/>
                <c:pt idx="0">
                  <c:v>4</c:v>
                </c:pt>
                <c:pt idx="1">
                  <c:v>5</c:v>
                </c:pt>
                <c:pt idx="2">
                  <c:v>8</c:v>
                </c:pt>
                <c:pt idx="3">
                  <c:v>3</c:v>
                </c:pt>
                <c:pt idx="4">
                  <c:v>5</c:v>
                </c:pt>
                <c:pt idx="5">
                  <c:v>4</c:v>
                </c:pt>
              </c:numCache>
            </c:numRef>
          </c:val>
          <c:extLst>
            <c:ext xmlns:c16="http://schemas.microsoft.com/office/drawing/2014/chart" uri="{C3380CC4-5D6E-409C-BE32-E72D297353CC}">
              <c16:uniqueId val="{00000010-ECEF-D24B-B671-329AB3B5724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9DA-AA4C-B083-C76A6F588C44}"/>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9DA-AA4C-B083-C76A6F588C44}"/>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9DA-AA4C-B083-C76A6F588C44}"/>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9DA-AA4C-B083-C76A6F588C44}"/>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9DA-AA4C-B083-C76A6F588C44}"/>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9DA-AA4C-B083-C76A6F588C44}"/>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9DA-AA4C-B083-C76A6F588C44}"/>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9DA-AA4C-B083-C76A6F588C44}"/>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9DA-AA4C-B083-C76A6F588C44}"/>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9DA-AA4C-B083-C76A6F588C44}"/>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9DA-AA4C-B083-C76A6F588C44}"/>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9DA-AA4C-B083-C76A6F588C44}"/>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9DA-AA4C-B083-C76A6F588C44}"/>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9DA-AA4C-B083-C76A6F588C44}"/>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Data'!$I$36:$I$41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Data'!$J$36:$J$41</c:f>
              <c:numCache>
                <c:formatCode>General</c:formatCode>
                <c:ptCount val="6"/>
                <c:pt idx="2">
                  <c:v>1</c:v>
                </c:pt>
              </c:numCache>
            </c:numRef>
          </c:val>
          <c:extLst>
            <c:ext xmlns:c16="http://schemas.microsoft.com/office/drawing/2014/chart" uri="{C3380CC4-5D6E-409C-BE32-E72D297353CC}">
              <c16:uniqueId val="{00000010-89DA-AA4C-B083-C76A6F588C44}"/>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ADE-F545-BED2-3A169A1A1AA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ADE-F545-BED2-3A169A1A1AA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ADE-F545-BED2-3A169A1A1AA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ADE-F545-BED2-3A169A1A1AA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ADE-F545-BED2-3A169A1A1AA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ADE-F545-BED2-3A169A1A1AA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ADE-F545-BED2-3A169A1A1AA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ADE-F545-BED2-3A169A1A1AA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ADE-F545-BED2-3A169A1A1AA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ADE-F545-BED2-3A169A1A1AA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ADE-F545-BED2-3A169A1A1AA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ADE-F545-BED2-3A169A1A1AA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ADE-F545-BED2-3A169A1A1AA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ADE-F545-BED2-3A169A1A1AA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Data'!$I$28:$I$33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Data'!$J$28:$J$33</c:f>
              <c:numCache>
                <c:formatCode>General</c:formatCode>
                <c:ptCount val="6"/>
                <c:pt idx="2">
                  <c:v>1</c:v>
                </c:pt>
              </c:numCache>
            </c:numRef>
          </c:val>
          <c:extLst>
            <c:ext xmlns:c16="http://schemas.microsoft.com/office/drawing/2014/chart" uri="{C3380CC4-5D6E-409C-BE32-E72D297353CC}">
              <c16:uniqueId val="{00000010-8ADE-F545-BED2-3A169A1A1AA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217-4E41-B658-95C44D905CF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217-4E41-B658-95C44D905CF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217-4E41-B658-95C44D905CF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217-4E41-B658-95C44D905CF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217-4E41-B658-95C44D905CF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217-4E41-B658-95C44D905CF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217-4E41-B658-95C44D905CF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217-4E41-B658-95C44D905CF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217-4E41-B658-95C44D905CF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217-4E41-B658-95C44D905CF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217-4E41-B658-95C44D905CF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217-4E41-B658-95C44D905CF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217-4E41-B658-95C44D905CF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3217-4E41-B658-95C44D905CF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Data'!$O$28:$O$33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Data'!$P$28:$P$33</c:f>
              <c:numCache>
                <c:formatCode>General</c:formatCode>
                <c:ptCount val="6"/>
                <c:pt idx="5">
                  <c:v>1</c:v>
                </c:pt>
              </c:numCache>
            </c:numRef>
          </c:val>
          <c:extLst>
            <c:ext xmlns:c16="http://schemas.microsoft.com/office/drawing/2014/chart" uri="{C3380CC4-5D6E-409C-BE32-E72D297353CC}">
              <c16:uniqueId val="{00000010-3217-4E41-B658-95C44D905CF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CAA-5F4D-9674-E3AE56F5FE1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CAA-5F4D-9674-E3AE56F5FE1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CAA-5F4D-9674-E3AE56F5FE1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CAA-5F4D-9674-E3AE56F5FE1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CAA-5F4D-9674-E3AE56F5FE1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CAA-5F4D-9674-E3AE56F5FE1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CAA-5F4D-9674-E3AE56F5FE1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CAA-5F4D-9674-E3AE56F5FE1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CAA-5F4D-9674-E3AE56F5FE1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CAA-5F4D-9674-E3AE56F5FE1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CAA-5F4D-9674-E3AE56F5FE1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CAA-5F4D-9674-E3AE56F5FE1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CAA-5F4D-9674-E3AE56F5FE1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CAA-5F4D-9674-E3AE56F5FE1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Data'!$O$44:$O$49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Data'!$P$44:$P$49</c:f>
              <c:numCache>
                <c:formatCode>General</c:formatCode>
                <c:ptCount val="6"/>
                <c:pt idx="5">
                  <c:v>1</c:v>
                </c:pt>
              </c:numCache>
            </c:numRef>
          </c:val>
          <c:extLst>
            <c:ext xmlns:c16="http://schemas.microsoft.com/office/drawing/2014/chart" uri="{C3380CC4-5D6E-409C-BE32-E72D297353CC}">
              <c16:uniqueId val="{00000010-8CAA-5F4D-9674-E3AE56F5FE1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AE95-E343-B9A1-3875B931886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AE95-E343-B9A1-3875B931886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AE95-E343-B9A1-3875B931886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AE95-E343-B9A1-3875B931886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AE95-E343-B9A1-3875B931886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AE95-E343-B9A1-3875B931886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AE95-E343-B9A1-3875B931886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AE95-E343-B9A1-3875B931886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AE95-E343-B9A1-3875B931886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AE95-E343-B9A1-3875B931886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AE95-E343-B9A1-3875B931886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AE95-E343-B9A1-3875B931886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AE95-E343-B9A1-3875B9318869}"/>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AE95-E343-B9A1-3875B9318869}"/>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AE95-E343-B9A1-3875B931886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Data'!$U$9:$U$15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Data'!$V$9:$V$15</c:f>
              <c:numCache>
                <c:formatCode>General</c:formatCode>
                <c:ptCount val="7"/>
                <c:pt idx="4">
                  <c:v>1</c:v>
                </c:pt>
                <c:pt idx="6">
                  <c:v>1</c:v>
                </c:pt>
              </c:numCache>
            </c:numRef>
          </c:val>
          <c:extLst>
            <c:ext xmlns:c16="http://schemas.microsoft.com/office/drawing/2014/chart" uri="{C3380CC4-5D6E-409C-BE32-E72D297353CC}">
              <c16:uniqueId val="{00000010-AE95-E343-B9A1-3875B931886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A68-8C4D-B735-2BF079C8703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A68-8C4D-B735-2BF079C8703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A68-8C4D-B735-2BF079C8703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A68-8C4D-B735-2BF079C8703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A68-8C4D-B735-2BF079C8703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A68-8C4D-B735-2BF079C8703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A68-8C4D-B735-2BF079C8703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A68-8C4D-B735-2BF079C8703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A68-8C4D-B735-2BF079C8703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A68-8C4D-B735-2BF079C8703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A68-8C4D-B735-2BF079C8703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A68-8C4D-B735-2BF079C8703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A68-8C4D-B735-2BF079C8703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A68-8C4D-B735-2BF079C8703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Data'!$U$28:$U$33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Data'!$V$28:$V$33</c:f>
              <c:numCache>
                <c:formatCode>General</c:formatCode>
                <c:ptCount val="6"/>
                <c:pt idx="2">
                  <c:v>2</c:v>
                </c:pt>
                <c:pt idx="3">
                  <c:v>2</c:v>
                </c:pt>
              </c:numCache>
            </c:numRef>
          </c:val>
          <c:extLst>
            <c:ext xmlns:c16="http://schemas.microsoft.com/office/drawing/2014/chart" uri="{C3380CC4-5D6E-409C-BE32-E72D297353CC}">
              <c16:uniqueId val="{00000010-CA68-8C4D-B735-2BF079C8703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BAB-3044-B3F5-5CACBDBCAD1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BAB-3044-B3F5-5CACBDBCAD1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BAB-3044-B3F5-5CACBDBCAD1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BAB-3044-B3F5-5CACBDBCAD1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BAB-3044-B3F5-5CACBDBCAD1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BAB-3044-B3F5-5CACBDBCAD1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BAB-3044-B3F5-5CACBDBCAD1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BAB-3044-B3F5-5CACBDBCAD1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BAB-3044-B3F5-5CACBDBCAD1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BAB-3044-B3F5-5CACBDBCAD1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BAB-3044-B3F5-5CACBDBCAD1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BAB-3044-B3F5-5CACBDBCAD1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BAB-3044-B3F5-5CACBDBCAD16}"/>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BAB-3044-B3F5-5CACBDBCAD1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Data'!$U$36:$U$41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Data'!$V$36:$V$41</c:f>
              <c:numCache>
                <c:formatCode>General</c:formatCode>
                <c:ptCount val="6"/>
                <c:pt idx="2">
                  <c:v>2</c:v>
                </c:pt>
                <c:pt idx="4">
                  <c:v>2</c:v>
                </c:pt>
              </c:numCache>
            </c:numRef>
          </c:val>
          <c:extLst>
            <c:ext xmlns:c16="http://schemas.microsoft.com/office/drawing/2014/chart" uri="{C3380CC4-5D6E-409C-BE32-E72D297353CC}">
              <c16:uniqueId val="{00000010-7BAB-3044-B3F5-5CACBDBCAD1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7D6-2446-8B4F-3A2588C2332C}"/>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7D6-2446-8B4F-3A2588C2332C}"/>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7D6-2446-8B4F-3A2588C2332C}"/>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7D6-2446-8B4F-3A2588C2332C}"/>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7D6-2446-8B4F-3A2588C2332C}"/>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7D6-2446-8B4F-3A2588C2332C}"/>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7D6-2446-8B4F-3A2588C2332C}"/>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7D6-2446-8B4F-3A2588C2332C}"/>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7D6-2446-8B4F-3A2588C2332C}"/>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7D6-2446-8B4F-3A2588C2332C}"/>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7D6-2446-8B4F-3A2588C2332C}"/>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7D6-2446-8B4F-3A2588C2332C}"/>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7D6-2446-8B4F-3A2588C2332C}"/>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47D6-2446-8B4F-3A2588C2332C}"/>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Data'!$U$44:$U$49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Data'!$V$44:$V$49</c:f>
              <c:numCache>
                <c:formatCode>General</c:formatCode>
                <c:ptCount val="6"/>
                <c:pt idx="1">
                  <c:v>2</c:v>
                </c:pt>
                <c:pt idx="4">
                  <c:v>1</c:v>
                </c:pt>
                <c:pt idx="5">
                  <c:v>1</c:v>
                </c:pt>
              </c:numCache>
            </c:numRef>
          </c:val>
          <c:extLst>
            <c:ext xmlns:c16="http://schemas.microsoft.com/office/drawing/2014/chart" uri="{C3380CC4-5D6E-409C-BE32-E72D297353CC}">
              <c16:uniqueId val="{00000010-47D6-2446-8B4F-3A2588C2332C}"/>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775-B547-965F-7ACD0AE3C73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775-B547-965F-7ACD0AE3C73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775-B547-965F-7ACD0AE3C73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775-B547-965F-7ACD0AE3C73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775-B547-965F-7ACD0AE3C73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775-B547-965F-7ACD0AE3C73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775-B547-965F-7ACD0AE3C73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775-B547-965F-7ACD0AE3C73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775-B547-965F-7ACD0AE3C73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775-B547-965F-7ACD0AE3C73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775-B547-965F-7ACD0AE3C73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775-B547-965F-7ACD0AE3C73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775-B547-965F-7ACD0AE3C73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775-B547-965F-7ACD0AE3C73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Data'!$U$19:$U$24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Data'!$V$19:$V$24</c:f>
              <c:numCache>
                <c:formatCode>General</c:formatCode>
                <c:ptCount val="6"/>
                <c:pt idx="3">
                  <c:v>1</c:v>
                </c:pt>
              </c:numCache>
            </c:numRef>
          </c:val>
          <c:extLst>
            <c:ext xmlns:c16="http://schemas.microsoft.com/office/drawing/2014/chart" uri="{C3380CC4-5D6E-409C-BE32-E72D297353CC}">
              <c16:uniqueId val="{00000010-D775-B547-965F-7ACD0AE3C73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0CB-294C-9987-A09B801E3700}"/>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0CB-294C-9987-A09B801E3700}"/>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0CB-294C-9987-A09B801E3700}"/>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0CB-294C-9987-A09B801E3700}"/>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0CB-294C-9987-A09B801E3700}"/>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0CB-294C-9987-A09B801E3700}"/>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0CB-294C-9987-A09B801E3700}"/>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0CB-294C-9987-A09B801E3700}"/>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0CB-294C-9987-A09B801E3700}"/>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0CB-294C-9987-A09B801E3700}"/>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00CB-294C-9987-A09B801E3700}"/>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00CB-294C-9987-A09B801E3700}"/>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00CB-294C-9987-A09B801E3700}"/>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00CB-294C-9987-A09B801E3700}"/>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00CB-294C-9987-A09B801E3700}"/>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Data'!$AA$9:$AA$15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Data'!$AB$9:$AB$15</c:f>
              <c:numCache>
                <c:formatCode>General</c:formatCode>
                <c:ptCount val="7"/>
                <c:pt idx="0">
                  <c:v>1</c:v>
                </c:pt>
                <c:pt idx="1">
                  <c:v>2</c:v>
                </c:pt>
                <c:pt idx="3">
                  <c:v>1</c:v>
                </c:pt>
                <c:pt idx="4">
                  <c:v>2</c:v>
                </c:pt>
                <c:pt idx="5">
                  <c:v>1</c:v>
                </c:pt>
                <c:pt idx="6">
                  <c:v>1</c:v>
                </c:pt>
              </c:numCache>
            </c:numRef>
          </c:val>
          <c:extLst>
            <c:ext xmlns:c16="http://schemas.microsoft.com/office/drawing/2014/chart" uri="{C3380CC4-5D6E-409C-BE32-E72D297353CC}">
              <c16:uniqueId val="{00000010-00CB-294C-9987-A09B801E3700}"/>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11)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9DB-B442-B71A-1929F548053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9DB-B442-B71A-1929F548053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9DB-B442-B71A-1929F548053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9DB-B442-B71A-1929F548053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9DB-B442-B71A-1929F548053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9DB-B442-B71A-1929F548053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9DB-B442-B71A-1929F548053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9DB-B442-B71A-1929F548053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9DB-B442-B71A-1929F548053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9DB-B442-B71A-1929F548053A}"/>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9DB-B442-B71A-1929F548053A}"/>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9DB-B442-B71A-1929F548053A}"/>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9DB-B442-B71A-1929F548053A}"/>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9DB-B442-B71A-1929F548053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Data'!$AA$28:$AA$33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Data'!$AB$28:$AB$33</c:f>
              <c:numCache>
                <c:formatCode>General</c:formatCode>
                <c:ptCount val="6"/>
                <c:pt idx="1">
                  <c:v>2</c:v>
                </c:pt>
                <c:pt idx="2">
                  <c:v>6</c:v>
                </c:pt>
                <c:pt idx="3">
                  <c:v>2</c:v>
                </c:pt>
                <c:pt idx="4">
                  <c:v>1</c:v>
                </c:pt>
              </c:numCache>
            </c:numRef>
          </c:val>
          <c:extLst>
            <c:ext xmlns:c16="http://schemas.microsoft.com/office/drawing/2014/chart" uri="{C3380CC4-5D6E-409C-BE32-E72D297353CC}">
              <c16:uniqueId val="{00000010-C9DB-B442-B71A-1929F548053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a:t>
            </a:r>
          </a:p>
          <a:p>
            <a:pPr>
              <a:defRPr/>
            </a:pPr>
            <a:r>
              <a:rPr lang="en-US"/>
              <a:t>(n = 11)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06E-8649-9864-F2EF8C9B394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06E-8649-9864-F2EF8C9B394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06E-8649-9864-F2EF8C9B394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06E-8649-9864-F2EF8C9B394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06E-8649-9864-F2EF8C9B394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06E-8649-9864-F2EF8C9B394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06E-8649-9864-F2EF8C9B394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06E-8649-9864-F2EF8C9B394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06E-8649-9864-F2EF8C9B394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06E-8649-9864-F2EF8C9B394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06E-8649-9864-F2EF8C9B394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06E-8649-9864-F2EF8C9B394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06E-8649-9864-F2EF8C9B394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06E-8649-9864-F2EF8C9B394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Data'!$AA$36:$AA$41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Data'!$AB$36:$AB$41</c:f>
              <c:numCache>
                <c:formatCode>General</c:formatCode>
                <c:ptCount val="6"/>
                <c:pt idx="1">
                  <c:v>1</c:v>
                </c:pt>
                <c:pt idx="2">
                  <c:v>5</c:v>
                </c:pt>
                <c:pt idx="3">
                  <c:v>2</c:v>
                </c:pt>
                <c:pt idx="4">
                  <c:v>3</c:v>
                </c:pt>
              </c:numCache>
            </c:numRef>
          </c:val>
          <c:extLst>
            <c:ext xmlns:c16="http://schemas.microsoft.com/office/drawing/2014/chart" uri="{C3380CC4-5D6E-409C-BE32-E72D297353CC}">
              <c16:uniqueId val="{00000010-D06E-8649-9864-F2EF8C9B394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E6B-134D-8E3D-D6F842F4CEB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E6B-134D-8E3D-D6F842F4CEB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E6B-134D-8E3D-D6F842F4CEB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E6B-134D-8E3D-D6F842F4CEB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E6B-134D-8E3D-D6F842F4CEB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E6B-134D-8E3D-D6F842F4CEB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E6B-134D-8E3D-D6F842F4CEB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E6B-134D-8E3D-D6F842F4CEB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E6B-134D-8E3D-D6F842F4CEB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E6B-134D-8E3D-D6F842F4CEB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E6B-134D-8E3D-D6F842F4CEB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E6B-134D-8E3D-D6F842F4CEB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E6B-134D-8E3D-D6F842F4CEB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3E6B-134D-8E3D-D6F842F4CEB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Data'!$AA$44:$AA$49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Data'!$AB$44:$AB$49</c:f>
              <c:numCache>
                <c:formatCode>General</c:formatCode>
                <c:ptCount val="6"/>
                <c:pt idx="1">
                  <c:v>4</c:v>
                </c:pt>
                <c:pt idx="2">
                  <c:v>3</c:v>
                </c:pt>
                <c:pt idx="3">
                  <c:v>1</c:v>
                </c:pt>
                <c:pt idx="5">
                  <c:v>1</c:v>
                </c:pt>
              </c:numCache>
            </c:numRef>
          </c:val>
          <c:extLst>
            <c:ext xmlns:c16="http://schemas.microsoft.com/office/drawing/2014/chart" uri="{C3380CC4-5D6E-409C-BE32-E72D297353CC}">
              <c16:uniqueId val="{00000010-3E6B-134D-8E3D-D6F842F4CEB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A13B-E347-98F8-994B48B196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A13B-E347-98F8-994B48B1966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A13B-E347-98F8-994B48B1966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A13B-E347-98F8-994B48B1966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A13B-E347-98F8-994B48B1966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A13B-E347-98F8-994B48B1966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A13B-E347-98F8-994B48B1966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A13B-E347-98F8-994B48B1966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A13B-E347-98F8-994B48B1966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A13B-E347-98F8-994B48B1966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A13B-E347-98F8-994B48B1966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A13B-E347-98F8-994B48B1966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A13B-E347-98F8-994B48B1966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A13B-E347-98F8-994B48B1966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Data'!$AA$19:$AA$24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Data'!$AB$19:$AB$24</c:f>
              <c:numCache>
                <c:formatCode>General</c:formatCode>
                <c:ptCount val="6"/>
                <c:pt idx="2">
                  <c:v>2</c:v>
                </c:pt>
                <c:pt idx="4">
                  <c:v>1</c:v>
                </c:pt>
              </c:numCache>
            </c:numRef>
          </c:val>
          <c:extLst>
            <c:ext xmlns:c16="http://schemas.microsoft.com/office/drawing/2014/chart" uri="{C3380CC4-5D6E-409C-BE32-E72D297353CC}">
              <c16:uniqueId val="{00000010-A13B-E347-98F8-994B48B1966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F929-2248-A616-346749CC134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F929-2248-A616-346749CC134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F929-2248-A616-346749CC134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F929-2248-A616-346749CC134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F929-2248-A616-346749CC134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F929-2248-A616-346749CC134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F929-2248-A616-346749CC134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F929-2248-A616-346749CC134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F929-2248-A616-346749CC134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F929-2248-A616-346749CC134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F929-2248-A616-346749CC134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F929-2248-A616-346749CC134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F929-2248-A616-346749CC1346}"/>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F929-2248-A616-346749CC1346}"/>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F929-2248-A616-346749CC134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Data'!$AG$9:$AG$15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Data'!$AH$9:$AH$15</c:f>
              <c:numCache>
                <c:formatCode>General</c:formatCode>
                <c:ptCount val="7"/>
                <c:pt idx="1">
                  <c:v>1</c:v>
                </c:pt>
                <c:pt idx="3">
                  <c:v>1</c:v>
                </c:pt>
                <c:pt idx="6">
                  <c:v>1</c:v>
                </c:pt>
              </c:numCache>
            </c:numRef>
          </c:val>
          <c:extLst>
            <c:ext xmlns:c16="http://schemas.microsoft.com/office/drawing/2014/chart" uri="{C3380CC4-5D6E-409C-BE32-E72D297353CC}">
              <c16:uniqueId val="{00000010-F929-2248-A616-346749CC134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8FD-F349-A757-4F6DA8E4EC0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8FD-F349-A757-4F6DA8E4EC0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8FD-F349-A757-4F6DA8E4EC0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8FD-F349-A757-4F6DA8E4EC0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8FD-F349-A757-4F6DA8E4EC0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8FD-F349-A757-4F6DA8E4EC0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8FD-F349-A757-4F6DA8E4EC0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8FD-F349-A757-4F6DA8E4EC0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8FD-F349-A757-4F6DA8E4EC0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8FD-F349-A757-4F6DA8E4EC03}"/>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8FD-F349-A757-4F6DA8E4EC03}"/>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8FD-F349-A757-4F6DA8E4EC03}"/>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8FD-F349-A757-4F6DA8E4EC03}"/>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38FD-F349-A757-4F6DA8E4EC0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Data'!$AG$28:$AG$33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Data'!$AH$28:$AH$33</c:f>
              <c:numCache>
                <c:formatCode>General</c:formatCode>
                <c:ptCount val="6"/>
                <c:pt idx="2">
                  <c:v>4</c:v>
                </c:pt>
                <c:pt idx="3">
                  <c:v>2</c:v>
                </c:pt>
                <c:pt idx="5">
                  <c:v>1</c:v>
                </c:pt>
              </c:numCache>
            </c:numRef>
          </c:val>
          <c:extLst>
            <c:ext xmlns:c16="http://schemas.microsoft.com/office/drawing/2014/chart" uri="{C3380CC4-5D6E-409C-BE32-E72D297353CC}">
              <c16:uniqueId val="{00000010-38FD-F349-A757-4F6DA8E4EC0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2AD-E541-B17E-FA8EDCEB5A9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2AD-E541-B17E-FA8EDCEB5A9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2AD-E541-B17E-FA8EDCEB5A9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62AD-E541-B17E-FA8EDCEB5A9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62AD-E541-B17E-FA8EDCEB5A9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62AD-E541-B17E-FA8EDCEB5A9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62AD-E541-B17E-FA8EDCEB5A9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62AD-E541-B17E-FA8EDCEB5A9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62AD-E541-B17E-FA8EDCEB5A9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62AD-E541-B17E-FA8EDCEB5A9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62AD-E541-B17E-FA8EDCEB5A9E}"/>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62AD-E541-B17E-FA8EDCEB5A9E}"/>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62AD-E541-B17E-FA8EDCEB5A9E}"/>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62AD-E541-B17E-FA8EDCEB5A9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Data'!$AG$36:$AG$41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Data'!$AH$36:$AH$41</c:f>
              <c:numCache>
                <c:formatCode>General</c:formatCode>
                <c:ptCount val="6"/>
                <c:pt idx="1">
                  <c:v>2</c:v>
                </c:pt>
                <c:pt idx="2">
                  <c:v>4</c:v>
                </c:pt>
                <c:pt idx="4">
                  <c:v>2</c:v>
                </c:pt>
              </c:numCache>
            </c:numRef>
          </c:val>
          <c:extLst>
            <c:ext xmlns:c16="http://schemas.microsoft.com/office/drawing/2014/chart" uri="{C3380CC4-5D6E-409C-BE32-E72D297353CC}">
              <c16:uniqueId val="{00000010-62AD-E541-B17E-FA8EDCEB5A9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5A8-2C4A-9C97-0F3B9338742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5A8-2C4A-9C97-0F3B9338742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5A8-2C4A-9C97-0F3B9338742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5A8-2C4A-9C97-0F3B9338742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5A8-2C4A-9C97-0F3B9338742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5A8-2C4A-9C97-0F3B9338742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5A8-2C4A-9C97-0F3B9338742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5A8-2C4A-9C97-0F3B9338742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5A8-2C4A-9C97-0F3B9338742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5A8-2C4A-9C97-0F3B9338742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5A8-2C4A-9C97-0F3B9338742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5A8-2C4A-9C97-0F3B9338742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5A8-2C4A-9C97-0F3B9338742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5A8-2C4A-9C97-0F3B9338742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Data'!$AG$44:$AG$49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Data'!$AH$44:$AH$49</c:f>
              <c:numCache>
                <c:formatCode>General</c:formatCode>
                <c:ptCount val="6"/>
                <c:pt idx="1">
                  <c:v>6</c:v>
                </c:pt>
                <c:pt idx="2">
                  <c:v>2</c:v>
                </c:pt>
              </c:numCache>
            </c:numRef>
          </c:val>
          <c:extLst>
            <c:ext xmlns:c16="http://schemas.microsoft.com/office/drawing/2014/chart" uri="{C3380CC4-5D6E-409C-BE32-E72D297353CC}">
              <c16:uniqueId val="{00000010-C5A8-2C4A-9C97-0F3B9338742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6A1-734E-BBE7-5B3B8023239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6A1-734E-BBE7-5B3B8023239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6A1-734E-BBE7-5B3B8023239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6A1-734E-BBE7-5B3B8023239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6A1-734E-BBE7-5B3B8023239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6A1-734E-BBE7-5B3B8023239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6A1-734E-BBE7-5B3B8023239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6A1-734E-BBE7-5B3B8023239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6A1-734E-BBE7-5B3B8023239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6A1-734E-BBE7-5B3B8023239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6A1-734E-BBE7-5B3B8023239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6A1-734E-BBE7-5B3B8023239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6A1-734E-BBE7-5B3B80232399}"/>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36A1-734E-BBE7-5B3B8023239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Data'!$AG$19:$AG$24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Data'!$AH$19:$AH$24</c:f>
              <c:numCache>
                <c:formatCode>General</c:formatCode>
                <c:ptCount val="6"/>
                <c:pt idx="2">
                  <c:v>1</c:v>
                </c:pt>
                <c:pt idx="4">
                  <c:v>1</c:v>
                </c:pt>
                <c:pt idx="5">
                  <c:v>1</c:v>
                </c:pt>
              </c:numCache>
            </c:numRef>
          </c:val>
          <c:extLst>
            <c:ext xmlns:c16="http://schemas.microsoft.com/office/drawing/2014/chart" uri="{C3380CC4-5D6E-409C-BE32-E72D297353CC}">
              <c16:uniqueId val="{00000010-36A1-734E-BBE7-5B3B8023239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778-8F49-9967-0504296D5ED4}"/>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778-8F49-9967-0504296D5ED4}"/>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778-8F49-9967-0504296D5ED4}"/>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778-8F49-9967-0504296D5ED4}"/>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778-8F49-9967-0504296D5ED4}"/>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778-8F49-9967-0504296D5ED4}"/>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778-8F49-9967-0504296D5ED4}"/>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778-8F49-9967-0504296D5ED4}"/>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778-8F49-9967-0504296D5ED4}"/>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778-8F49-9967-0504296D5ED4}"/>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778-8F49-9967-0504296D5ED4}"/>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778-8F49-9967-0504296D5ED4}"/>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778-8F49-9967-0504296D5ED4}"/>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778-8F49-9967-0504296D5ED4}"/>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C778-8F49-9967-0504296D5ED4}"/>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Data'!$AM$9:$AM$15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Data'!$AN$9:$AN$15</c:f>
              <c:numCache>
                <c:formatCode>General</c:formatCode>
                <c:ptCount val="7"/>
                <c:pt idx="2">
                  <c:v>1</c:v>
                </c:pt>
                <c:pt idx="4">
                  <c:v>1</c:v>
                </c:pt>
                <c:pt idx="6">
                  <c:v>1</c:v>
                </c:pt>
              </c:numCache>
            </c:numRef>
          </c:val>
          <c:extLst>
            <c:ext xmlns:c16="http://schemas.microsoft.com/office/drawing/2014/chart" uri="{C3380CC4-5D6E-409C-BE32-E72D297353CC}">
              <c16:uniqueId val="{00000010-C778-8F49-9967-0504296D5ED4}"/>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2F6-7844-97F0-D38DF662B93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2F6-7844-97F0-D38DF662B93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2F6-7844-97F0-D38DF662B93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2F6-7844-97F0-D38DF662B93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2F6-7844-97F0-D38DF662B93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2F6-7844-97F0-D38DF662B93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2F6-7844-97F0-D38DF662B93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2F6-7844-97F0-D38DF662B93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2F6-7844-97F0-D38DF662B93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2F6-7844-97F0-D38DF662B93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2F6-7844-97F0-D38DF662B93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2F6-7844-97F0-D38DF662B93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2F6-7844-97F0-D38DF662B93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2F6-7844-97F0-D38DF662B93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Data'!$AM$28:$AM$33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Data'!$AN$28:$AN$33</c:f>
              <c:numCache>
                <c:formatCode>General</c:formatCode>
                <c:ptCount val="6"/>
                <c:pt idx="1">
                  <c:v>3</c:v>
                </c:pt>
                <c:pt idx="2">
                  <c:v>2</c:v>
                </c:pt>
                <c:pt idx="4">
                  <c:v>1</c:v>
                </c:pt>
              </c:numCache>
            </c:numRef>
          </c:val>
          <c:extLst>
            <c:ext xmlns:c16="http://schemas.microsoft.com/office/drawing/2014/chart" uri="{C3380CC4-5D6E-409C-BE32-E72D297353CC}">
              <c16:uniqueId val="{00000010-72F6-7844-97F0-D38DF662B93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8D4-654D-9510-FCFA902E092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8D4-654D-9510-FCFA902E092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8D4-654D-9510-FCFA902E092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8D4-654D-9510-FCFA902E092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8D4-654D-9510-FCFA902E092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8D4-654D-9510-FCFA902E092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8D4-654D-9510-FCFA902E092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8D4-654D-9510-FCFA902E092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8D4-654D-9510-FCFA902E092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8D4-654D-9510-FCFA902E092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8D4-654D-9510-FCFA902E092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8D4-654D-9510-FCFA902E092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8D4-654D-9510-FCFA902E0927}"/>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E8D4-654D-9510-FCFA902E092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Data'!$AM$36:$AM$41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Data'!$AN$36:$AN$41</c:f>
              <c:numCache>
                <c:formatCode>General</c:formatCode>
                <c:ptCount val="6"/>
                <c:pt idx="0">
                  <c:v>1</c:v>
                </c:pt>
                <c:pt idx="1">
                  <c:v>3</c:v>
                </c:pt>
                <c:pt idx="2">
                  <c:v>1</c:v>
                </c:pt>
                <c:pt idx="4">
                  <c:v>1</c:v>
                </c:pt>
              </c:numCache>
            </c:numRef>
          </c:val>
          <c:extLst>
            <c:ext xmlns:c16="http://schemas.microsoft.com/office/drawing/2014/chart" uri="{C3380CC4-5D6E-409C-BE32-E72D297353CC}">
              <c16:uniqueId val="{00000010-E8D4-654D-9510-FCFA902E092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75D-A04C-ABC0-57F4978FCB0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75D-A04C-ABC0-57F4978FCB0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75D-A04C-ABC0-57F4978FCB0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75D-A04C-ABC0-57F4978FCB0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75D-A04C-ABC0-57F4978FCB0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75D-A04C-ABC0-57F4978FCB0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75D-A04C-ABC0-57F4978FCB0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75D-A04C-ABC0-57F4978FCB0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75D-A04C-ABC0-57F4978FCB0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75D-A04C-ABC0-57F4978FCB0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75D-A04C-ABC0-57F4978FCB0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75D-A04C-ABC0-57F4978FCB0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75D-A04C-ABC0-57F4978FCB07}"/>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75D-A04C-ABC0-57F4978FCB0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Data'!$AM$44:$AM$49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Data'!$AN$44:$AN$49</c:f>
              <c:numCache>
                <c:formatCode>General</c:formatCode>
                <c:ptCount val="6"/>
                <c:pt idx="0">
                  <c:v>3</c:v>
                </c:pt>
                <c:pt idx="1">
                  <c:v>1</c:v>
                </c:pt>
                <c:pt idx="2">
                  <c:v>1</c:v>
                </c:pt>
              </c:numCache>
            </c:numRef>
          </c:val>
          <c:extLst>
            <c:ext xmlns:c16="http://schemas.microsoft.com/office/drawing/2014/chart" uri="{C3380CC4-5D6E-409C-BE32-E72D297353CC}">
              <c16:uniqueId val="{00000010-875D-A04C-ABC0-57F4978FCB0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F1DC-5744-81D4-FFC186FB82A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F1DC-5744-81D4-FFC186FB82A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F1DC-5744-81D4-FFC186FB82A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F1DC-5744-81D4-FFC186FB82A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F1DC-5744-81D4-FFC186FB82A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F1DC-5744-81D4-FFC186FB82A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F1DC-5744-81D4-FFC186FB82A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F1DC-5744-81D4-FFC186FB82A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F1DC-5744-81D4-FFC186FB82A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F1DC-5744-81D4-FFC186FB82A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F1DC-5744-81D4-FFC186FB82A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F1DC-5744-81D4-FFC186FB82A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F1DC-5744-81D4-FFC186FB82A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F1DC-5744-81D4-FFC186FB82A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Data'!$AM$19:$AM$24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Data'!$AN$19:$AN$24</c:f>
              <c:numCache>
                <c:formatCode>General</c:formatCode>
                <c:ptCount val="6"/>
                <c:pt idx="1">
                  <c:v>1</c:v>
                </c:pt>
                <c:pt idx="3">
                  <c:v>1</c:v>
                </c:pt>
              </c:numCache>
            </c:numRef>
          </c:val>
          <c:extLst>
            <c:ext xmlns:c16="http://schemas.microsoft.com/office/drawing/2014/chart" uri="{C3380CC4-5D6E-409C-BE32-E72D297353CC}">
              <c16:uniqueId val="{00000010-F1DC-5744-81D4-FFC186FB82A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1DE-0D40-9CA3-F70EE53FD29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1DE-0D40-9CA3-F70EE53FD29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1DE-0D40-9CA3-F70EE53FD29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1DE-0D40-9CA3-F70EE53FD29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1DE-0D40-9CA3-F70EE53FD29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1DE-0D40-9CA3-F70EE53FD29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1DE-0D40-9CA3-F70EE53FD29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1DE-0D40-9CA3-F70EE53FD29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1DE-0D40-9CA3-F70EE53FD29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1DE-0D40-9CA3-F70EE53FD293}"/>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1DE-0D40-9CA3-F70EE53FD293}"/>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1DE-0D40-9CA3-F70EE53FD293}"/>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1DE-0D40-9CA3-F70EE53FD293}"/>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1DE-0D40-9CA3-F70EE53FD293}"/>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71DE-0D40-9CA3-F70EE53FD29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Data'!$AS$9:$AS$15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Data'!$AT$9:$AT$15</c:f>
              <c:numCache>
                <c:formatCode>General</c:formatCode>
                <c:ptCount val="7"/>
                <c:pt idx="4">
                  <c:v>1</c:v>
                </c:pt>
                <c:pt idx="6">
                  <c:v>2</c:v>
                </c:pt>
              </c:numCache>
            </c:numRef>
          </c:val>
          <c:extLst>
            <c:ext xmlns:c16="http://schemas.microsoft.com/office/drawing/2014/chart" uri="{C3380CC4-5D6E-409C-BE32-E72D297353CC}">
              <c16:uniqueId val="{00000010-71DE-0D40-9CA3-F70EE53FD29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15)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5C5-084B-A0F9-EAA8AB236C9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5C5-084B-A0F9-EAA8AB236C9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5C5-084B-A0F9-EAA8AB236C9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5C5-084B-A0F9-EAA8AB236C9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5C5-084B-A0F9-EAA8AB236C9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5C5-084B-A0F9-EAA8AB236C9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5C5-084B-A0F9-EAA8AB236C9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5C5-084B-A0F9-EAA8AB236C9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5C5-084B-A0F9-EAA8AB236C98}"/>
                </c:ext>
              </c:extLst>
            </c:dLbl>
            <c:dLbl>
              <c:idx val="1"/>
              <c:layout>
                <c:manualLayout>
                  <c:x val="6.7869029627030703E-2"/>
                  <c:y val="3.020584484796674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C5-084B-A0F9-EAA8AB236C9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5C5-084B-A0F9-EAA8AB236C9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5C5-084B-A0F9-EAA8AB236C9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5C5-084B-A0F9-EAA8AB236C9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5C5-084B-A0F9-EAA8AB236C9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Data'!$AS$28:$AS$33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Data'!$AT$28:$AT$33</c:f>
              <c:numCache>
                <c:formatCode>General</c:formatCode>
                <c:ptCount val="6"/>
                <c:pt idx="0">
                  <c:v>1</c:v>
                </c:pt>
                <c:pt idx="1">
                  <c:v>1</c:v>
                </c:pt>
                <c:pt idx="2">
                  <c:v>12</c:v>
                </c:pt>
                <c:pt idx="5">
                  <c:v>1</c:v>
                </c:pt>
              </c:numCache>
            </c:numRef>
          </c:val>
          <c:extLst>
            <c:ext xmlns:c16="http://schemas.microsoft.com/office/drawing/2014/chart" uri="{C3380CC4-5D6E-409C-BE32-E72D297353CC}">
              <c16:uniqueId val="{00000010-D5C5-084B-A0F9-EAA8AB236C9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17)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AEC-C148-9C25-C46D2130925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AEC-C148-9C25-C46D2130925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AEC-C148-9C25-C46D2130925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AEC-C148-9C25-C46D2130925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AEC-C148-9C25-C46D2130925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AEC-C148-9C25-C46D2130925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AEC-C148-9C25-C46D2130925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AEC-C148-9C25-C46D2130925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AEC-C148-9C25-C46D2130925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AEC-C148-9C25-C46D2130925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AEC-C148-9C25-C46D2130925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AEC-C148-9C25-C46D2130925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AEC-C148-9C25-C46D2130925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BAEC-C148-9C25-C46D2130925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Data'!$AS$36:$AS$41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Data'!$AT$36:$AT$41</c:f>
              <c:numCache>
                <c:formatCode>General</c:formatCode>
                <c:ptCount val="6"/>
                <c:pt idx="0">
                  <c:v>1</c:v>
                </c:pt>
                <c:pt idx="1">
                  <c:v>3</c:v>
                </c:pt>
                <c:pt idx="2">
                  <c:v>8</c:v>
                </c:pt>
                <c:pt idx="4">
                  <c:v>3</c:v>
                </c:pt>
                <c:pt idx="5">
                  <c:v>2</c:v>
                </c:pt>
              </c:numCache>
            </c:numRef>
          </c:val>
          <c:extLst>
            <c:ext xmlns:c16="http://schemas.microsoft.com/office/drawing/2014/chart" uri="{C3380CC4-5D6E-409C-BE32-E72D297353CC}">
              <c16:uniqueId val="{00000010-BAEC-C148-9C25-C46D2130925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16)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833-EA4F-90AD-4174DAA7BD2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833-EA4F-90AD-4174DAA7BD2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833-EA4F-90AD-4174DAA7BD2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833-EA4F-90AD-4174DAA7BD2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833-EA4F-90AD-4174DAA7BD2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833-EA4F-90AD-4174DAA7BD2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833-EA4F-90AD-4174DAA7BD2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833-EA4F-90AD-4174DAA7BD2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833-EA4F-90AD-4174DAA7BD2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833-EA4F-90AD-4174DAA7BD2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833-EA4F-90AD-4174DAA7BD2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833-EA4F-90AD-4174DAA7BD2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833-EA4F-90AD-4174DAA7BD2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4833-EA4F-90AD-4174DAA7BD2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Data'!$AS$44:$AS$49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Data'!$AT$44:$AT$49</c:f>
              <c:numCache>
                <c:formatCode>General</c:formatCode>
                <c:ptCount val="6"/>
                <c:pt idx="0">
                  <c:v>2</c:v>
                </c:pt>
                <c:pt idx="1">
                  <c:v>7</c:v>
                </c:pt>
                <c:pt idx="2">
                  <c:v>4</c:v>
                </c:pt>
                <c:pt idx="4">
                  <c:v>1</c:v>
                </c:pt>
                <c:pt idx="5">
                  <c:v>2</c:v>
                </c:pt>
              </c:numCache>
            </c:numRef>
          </c:val>
          <c:extLst>
            <c:ext xmlns:c16="http://schemas.microsoft.com/office/drawing/2014/chart" uri="{C3380CC4-5D6E-409C-BE32-E72D297353CC}">
              <c16:uniqueId val="{00000010-4833-EA4F-90AD-4174DAA7BD2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13)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B82-104E-9DC7-924DBC9B212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B82-104E-9DC7-924DBC9B212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B82-104E-9DC7-924DBC9B212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B82-104E-9DC7-924DBC9B212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B82-104E-9DC7-924DBC9B212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B82-104E-9DC7-924DBC9B212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B82-104E-9DC7-924DBC9B212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B82-104E-9DC7-924DBC9B212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B82-104E-9DC7-924DBC9B212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B82-104E-9DC7-924DBC9B212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B82-104E-9DC7-924DBC9B212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B82-104E-9DC7-924DBC9B212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B82-104E-9DC7-924DBC9B212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BB82-104E-9DC7-924DBC9B212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Data'!$AS$19:$AS$24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Data'!$AT$19:$AT$24</c:f>
              <c:numCache>
                <c:formatCode>General</c:formatCode>
                <c:ptCount val="6"/>
                <c:pt idx="0">
                  <c:v>3</c:v>
                </c:pt>
                <c:pt idx="1">
                  <c:v>3</c:v>
                </c:pt>
                <c:pt idx="2">
                  <c:v>4</c:v>
                </c:pt>
                <c:pt idx="4">
                  <c:v>1</c:v>
                </c:pt>
                <c:pt idx="5">
                  <c:v>2</c:v>
                </c:pt>
              </c:numCache>
            </c:numRef>
          </c:val>
          <c:extLst>
            <c:ext xmlns:c16="http://schemas.microsoft.com/office/drawing/2014/chart" uri="{C3380CC4-5D6E-409C-BE32-E72D297353CC}">
              <c16:uniqueId val="{00000010-BB82-104E-9DC7-924DBC9B212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1B0-7A48-A186-B508443C862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1B0-7A48-A186-B508443C862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1B0-7A48-A186-B508443C862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1B0-7A48-A186-B508443C862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1B0-7A48-A186-B508443C862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1B0-7A48-A186-B508443C862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1B0-7A48-A186-B508443C862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1B0-7A48-A186-B508443C862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1B0-7A48-A186-B508443C862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1B0-7A48-A186-B508443C862A}"/>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1B0-7A48-A186-B508443C862A}"/>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1B0-7A48-A186-B508443C862A}"/>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1B0-7A48-A186-B508443C862A}"/>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B1B0-7A48-A186-B508443C862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Data'!$AY$28:$AY$33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Data'!$AZ$28:$AZ$33</c:f>
              <c:numCache>
                <c:formatCode>General</c:formatCode>
                <c:ptCount val="6"/>
                <c:pt idx="2">
                  <c:v>3</c:v>
                </c:pt>
                <c:pt idx="5">
                  <c:v>1</c:v>
                </c:pt>
              </c:numCache>
            </c:numRef>
          </c:val>
          <c:extLst>
            <c:ext xmlns:c16="http://schemas.microsoft.com/office/drawing/2014/chart" uri="{C3380CC4-5D6E-409C-BE32-E72D297353CC}">
              <c16:uniqueId val="{00000010-B1B0-7A48-A186-B508443C862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19A-C84E-9B53-CADFC62912F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19A-C84E-9B53-CADFC62912F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19A-C84E-9B53-CADFC62912F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19A-C84E-9B53-CADFC62912F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19A-C84E-9B53-CADFC62912F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19A-C84E-9B53-CADFC62912F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19A-C84E-9B53-CADFC62912F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19A-C84E-9B53-CADFC62912F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19A-C84E-9B53-CADFC62912F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19A-C84E-9B53-CADFC62912F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019A-C84E-9B53-CADFC62912F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019A-C84E-9B53-CADFC62912F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019A-C84E-9B53-CADFC62912FB}"/>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019A-C84E-9B53-CADFC62912F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Data'!$AY$36:$AY$41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Data'!$AZ$36:$AZ$41</c:f>
              <c:numCache>
                <c:formatCode>General</c:formatCode>
                <c:ptCount val="6"/>
                <c:pt idx="1">
                  <c:v>2</c:v>
                </c:pt>
                <c:pt idx="2">
                  <c:v>2</c:v>
                </c:pt>
              </c:numCache>
            </c:numRef>
          </c:val>
          <c:extLst>
            <c:ext xmlns:c16="http://schemas.microsoft.com/office/drawing/2014/chart" uri="{C3380CC4-5D6E-409C-BE32-E72D297353CC}">
              <c16:uniqueId val="{00000010-019A-C84E-9B53-CADFC62912F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096-4542-8781-EF568409CEE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096-4542-8781-EF568409CEE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096-4542-8781-EF568409CEE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096-4542-8781-EF568409CEE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096-4542-8781-EF568409CEE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096-4542-8781-EF568409CEE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096-4542-8781-EF568409CEE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096-4542-8781-EF568409CEE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096-4542-8781-EF568409CEE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096-4542-8781-EF568409CEE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096-4542-8781-EF568409CEE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096-4542-8781-EF568409CEE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096-4542-8781-EF568409CEE6}"/>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096-4542-8781-EF568409CEE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Data'!$AY$44:$AY$49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Data'!$AZ$44:$AZ$49</c:f>
              <c:numCache>
                <c:formatCode>General</c:formatCode>
                <c:ptCount val="6"/>
                <c:pt idx="0">
                  <c:v>1</c:v>
                </c:pt>
                <c:pt idx="1">
                  <c:v>3</c:v>
                </c:pt>
              </c:numCache>
            </c:numRef>
          </c:val>
          <c:extLst>
            <c:ext xmlns:c16="http://schemas.microsoft.com/office/drawing/2014/chart" uri="{C3380CC4-5D6E-409C-BE32-E72D297353CC}">
              <c16:uniqueId val="{00000010-7096-4542-8781-EF568409CEE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8D4-C643-B65E-B7BD8E83012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8D4-C643-B65E-B7BD8E83012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8D4-C643-B65E-B7BD8E83012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8D4-C643-B65E-B7BD8E83012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8D4-C643-B65E-B7BD8E83012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8D4-C643-B65E-B7BD8E83012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8D4-C643-B65E-B7BD8E83012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8D4-C643-B65E-B7BD8E83012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8D4-C643-B65E-B7BD8E83012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8D4-C643-B65E-B7BD8E83012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8D4-C643-B65E-B7BD8E83012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8D4-C643-B65E-B7BD8E83012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8D4-C643-B65E-B7BD8E83012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8D4-C643-B65E-B7BD8E83012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Data'!$AY$19:$AY$24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Data'!$AZ$19:$AZ$24</c:f>
              <c:numCache>
                <c:formatCode>General</c:formatCode>
                <c:ptCount val="6"/>
                <c:pt idx="2">
                  <c:v>1</c:v>
                </c:pt>
                <c:pt idx="4">
                  <c:v>2</c:v>
                </c:pt>
                <c:pt idx="5">
                  <c:v>1</c:v>
                </c:pt>
              </c:numCache>
            </c:numRef>
          </c:val>
          <c:extLst>
            <c:ext xmlns:c16="http://schemas.microsoft.com/office/drawing/2014/chart" uri="{C3380CC4-5D6E-409C-BE32-E72D297353CC}">
              <c16:uniqueId val="{00000010-D8D4-C643-B65E-B7BD8E83012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Moderate Risk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12F-2844-AA5B-4684FD49A2AD}"/>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12F-2844-AA5B-4684FD49A2AD}"/>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12F-2844-AA5B-4684FD49A2AD}"/>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112F-2844-AA5B-4684FD49A2AD}"/>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112F-2844-AA5B-4684FD49A2AD}"/>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112F-2844-AA5B-4684FD49A2AD}"/>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112F-2844-AA5B-4684FD49A2AD}"/>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112F-2844-AA5B-4684FD49A2A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112F-2844-AA5B-4684FD49A2AD}"/>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112F-2844-AA5B-4684FD49A2AD}"/>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112F-2844-AA5B-4684FD49A2AD}"/>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112F-2844-AA5B-4684FD49A2AD}"/>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112F-2844-AA5B-4684FD49A2AD}"/>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112F-2844-AA5B-4684FD49A2AD}"/>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Data'!$BE$28:$BE$33</c:f>
              <c:strCache>
                <c:ptCount val="6"/>
                <c:pt idx="0">
                  <c:v>Multiple F2F every week</c:v>
                </c:pt>
                <c:pt idx="1">
                  <c:v>F2F every 2 weeks</c:v>
                </c:pt>
                <c:pt idx="2">
                  <c:v>F2F every month</c:v>
                </c:pt>
                <c:pt idx="3">
                  <c:v>F2F every 2 months</c:v>
                </c:pt>
                <c:pt idx="4">
                  <c:v>F2F every 3 months</c:v>
                </c:pt>
                <c:pt idx="5">
                  <c:v>As Needed</c:v>
                </c:pt>
              </c:strCache>
            </c:strRef>
          </c:cat>
          <c:val>
            <c:numRef>
              <c:f>'Contact Standards Summary Data'!$BF$28:$BF$33</c:f>
              <c:numCache>
                <c:formatCode>General</c:formatCode>
                <c:ptCount val="6"/>
                <c:pt idx="1">
                  <c:v>1</c:v>
                </c:pt>
                <c:pt idx="2">
                  <c:v>1</c:v>
                </c:pt>
              </c:numCache>
            </c:numRef>
          </c:val>
          <c:extLst>
            <c:ext xmlns:c16="http://schemas.microsoft.com/office/drawing/2014/chart" uri="{C3380CC4-5D6E-409C-BE32-E72D297353CC}">
              <c16:uniqueId val="{00000010-112F-2844-AA5B-4684FD49A2AD}"/>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2BB-254D-A45F-8254752A30F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2BB-254D-A45F-8254752A30F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2BB-254D-A45F-8254752A30F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2BB-254D-A45F-8254752A30F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2BB-254D-A45F-8254752A30F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2BB-254D-A45F-8254752A30F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2BB-254D-A45F-8254752A30F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2BB-254D-A45F-8254752A30F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22BB-254D-A45F-8254752A30F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22BB-254D-A45F-8254752A30F2}"/>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2BB-254D-A45F-8254752A30F2}"/>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2BB-254D-A45F-8254752A30F2}"/>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2BB-254D-A45F-8254752A30F2}"/>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22BB-254D-A45F-8254752A30F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Data'!$BE$36:$BE$41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Data'!$BF$36:$BF$41</c:f>
              <c:numCache>
                <c:formatCode>General</c:formatCode>
                <c:ptCount val="6"/>
                <c:pt idx="1">
                  <c:v>1</c:v>
                </c:pt>
                <c:pt idx="2">
                  <c:v>1</c:v>
                </c:pt>
              </c:numCache>
            </c:numRef>
          </c:val>
          <c:extLst>
            <c:ext xmlns:c16="http://schemas.microsoft.com/office/drawing/2014/chart" uri="{C3380CC4-5D6E-409C-BE32-E72D297353CC}">
              <c16:uniqueId val="{00000010-22BB-254D-A45F-8254752A30F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928F-9842-9C71-C1017FF7372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928F-9842-9C71-C1017FF7372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928F-9842-9C71-C1017FF7372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928F-9842-9C71-C1017FF7372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928F-9842-9C71-C1017FF7372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928F-9842-9C71-C1017FF7372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928F-9842-9C71-C1017FF7372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928F-9842-9C71-C1017FF7372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928F-9842-9C71-C1017FF7372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928F-9842-9C71-C1017FF7372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928F-9842-9C71-C1017FF7372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928F-9842-9C71-C1017FF73725}"/>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928F-9842-9C71-C1017FF73725}"/>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928F-9842-9C71-C1017FF7372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Data'!$BE$44:$BE$49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Data'!$BF$44:$BF$49</c:f>
              <c:numCache>
                <c:formatCode>General</c:formatCode>
                <c:ptCount val="6"/>
                <c:pt idx="0">
                  <c:v>1</c:v>
                </c:pt>
                <c:pt idx="2">
                  <c:v>1</c:v>
                </c:pt>
              </c:numCache>
            </c:numRef>
          </c:val>
          <c:extLst>
            <c:ext xmlns:c16="http://schemas.microsoft.com/office/drawing/2014/chart" uri="{C3380CC4-5D6E-409C-BE32-E72D297353CC}">
              <c16:uniqueId val="{00000010-928F-9842-9C71-C1017FF7372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DFC-564B-B13B-11705953526D}"/>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DFC-564B-B13B-11705953526D}"/>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DFC-564B-B13B-11705953526D}"/>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DFC-564B-B13B-11705953526D}"/>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DFC-564B-B13B-11705953526D}"/>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DFC-564B-B13B-11705953526D}"/>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DFC-564B-B13B-11705953526D}"/>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DFC-564B-B13B-11705953526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DFC-564B-B13B-11705953526D}"/>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DFC-564B-B13B-11705953526D}"/>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DFC-564B-B13B-11705953526D}"/>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DFC-564B-B13B-11705953526D}"/>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DFC-564B-B13B-11705953526D}"/>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EDFC-564B-B13B-11705953526D}"/>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Data'!$BE$19:$BE$24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Data'!$BF$19:$BF$24</c:f>
              <c:numCache>
                <c:formatCode>General</c:formatCode>
                <c:ptCount val="6"/>
                <c:pt idx="0">
                  <c:v>1</c:v>
                </c:pt>
                <c:pt idx="1">
                  <c:v>1</c:v>
                </c:pt>
              </c:numCache>
            </c:numRef>
          </c:val>
          <c:extLst>
            <c:ext xmlns:c16="http://schemas.microsoft.com/office/drawing/2014/chart" uri="{C3380CC4-5D6E-409C-BE32-E72D297353CC}">
              <c16:uniqueId val="{00000010-EDFC-564B-B13B-11705953526D}"/>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High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CAE-4946-B049-4909CB37BBC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CAE-4946-B049-4909CB37BBC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CAE-4946-B049-4909CB37BBC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CAE-4946-B049-4909CB37BBC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CAE-4946-B049-4909CB37BBC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CAE-4946-B049-4909CB37BBC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CAE-4946-B049-4909CB37BBC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CAE-4946-B049-4909CB37BBC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CAE-4946-B049-4909CB37BBC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CAE-4946-B049-4909CB37BBC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CAE-4946-B049-4909CB37BBCE}"/>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CAE-4946-B049-4909CB37BBCE}"/>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CAE-4946-B049-4909CB37BBCE}"/>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4CAE-4946-B049-4909CB37BBC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Data'!$O$36:$O$41</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Data'!$P$36:$P$41</c:f>
              <c:numCache>
                <c:formatCode>General</c:formatCode>
                <c:ptCount val="6"/>
                <c:pt idx="5">
                  <c:v>1</c:v>
                </c:pt>
              </c:numCache>
            </c:numRef>
          </c:val>
          <c:extLst>
            <c:ext xmlns:c16="http://schemas.microsoft.com/office/drawing/2014/chart" uri="{C3380CC4-5D6E-409C-BE32-E72D297353CC}">
              <c16:uniqueId val="{00000010-4CAE-4946-B049-4909CB37BBC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45)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3EC-884C-9279-299ABABF300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3EC-884C-9279-299ABABF300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3EC-884C-9279-299ABABF300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3EC-884C-9279-299ABABF300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3EC-884C-9279-299ABABF300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3EC-884C-9279-299ABABF300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3EC-884C-9279-299ABABF300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3EC-884C-9279-299ABABF300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3EC-884C-9279-299ABABF300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3EC-884C-9279-299ABABF3006}"/>
                </c:ext>
              </c:extLst>
            </c:dLbl>
            <c:dLbl>
              <c:idx val="2"/>
              <c:layout>
                <c:manualLayout>
                  <c:x val="-3.9155201352282946E-2"/>
                  <c:y val="2.589072415540006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3EC-884C-9279-299ABABF3006}"/>
                </c:ext>
              </c:extLst>
            </c:dLbl>
            <c:dLbl>
              <c:idx val="3"/>
              <c:layout>
                <c:manualLayout>
                  <c:x val="1.8272427297732041E-2"/>
                  <c:y val="-4.315120692566678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3EC-884C-9279-299ABABF300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Data'!$C$61:$C$64</c:f>
              <c:strCache>
                <c:ptCount val="4"/>
                <c:pt idx="0">
                  <c:v>Multiple F2F every week</c:v>
                </c:pt>
                <c:pt idx="1">
                  <c:v>F2F every week</c:v>
                </c:pt>
                <c:pt idx="2">
                  <c:v>F2F every 2 weeks</c:v>
                </c:pt>
                <c:pt idx="3">
                  <c:v>As Needed</c:v>
                </c:pt>
              </c:strCache>
            </c:strRef>
          </c:cat>
          <c:val>
            <c:numRef>
              <c:f>'Contact Standards Summary Data'!$D$61:$D$64</c:f>
              <c:numCache>
                <c:formatCode>General</c:formatCode>
                <c:ptCount val="4"/>
                <c:pt idx="0">
                  <c:v>16</c:v>
                </c:pt>
                <c:pt idx="1">
                  <c:v>23</c:v>
                </c:pt>
                <c:pt idx="2">
                  <c:v>4</c:v>
                </c:pt>
                <c:pt idx="3">
                  <c:v>1</c:v>
                </c:pt>
              </c:numCache>
            </c:numRef>
          </c:val>
          <c:extLst>
            <c:ext xmlns:c16="http://schemas.microsoft.com/office/drawing/2014/chart" uri="{C3380CC4-5D6E-409C-BE32-E72D297353CC}">
              <c16:uniqueId val="{00000010-E3EC-884C-9279-299ABABF300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28)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845-0D40-BA0A-45206AB2850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845-0D40-BA0A-45206AB2850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845-0D40-BA0A-45206AB2850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845-0D40-BA0A-45206AB2850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845-0D40-BA0A-45206AB2850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845-0D40-BA0A-45206AB2850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845-0D40-BA0A-45206AB2850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845-0D40-BA0A-45206AB2850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845-0D40-BA0A-45206AB2850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845-0D40-BA0A-45206AB28503}"/>
                </c:ext>
              </c:extLst>
            </c:dLbl>
            <c:dLbl>
              <c:idx val="2"/>
              <c:layout>
                <c:manualLayout>
                  <c:x val="-6.7869015677290465E-2"/>
                  <c:y val="5.178144831080009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845-0D40-BA0A-45206AB28503}"/>
                </c:ext>
              </c:extLst>
            </c:dLbl>
            <c:dLbl>
              <c:idx val="3"/>
              <c:layout>
                <c:manualLayout>
                  <c:x val="-5.7427628650014981E-2"/>
                  <c:y val="2.589072415540006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845-0D40-BA0A-45206AB28503}"/>
                </c:ext>
              </c:extLst>
            </c:dLbl>
            <c:dLbl>
              <c:idx val="4"/>
              <c:layout>
                <c:manualLayout>
                  <c:x val="0.10441387027275452"/>
                  <c:y val="-8.6302413851333561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845-0D40-BA0A-45206AB2850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Data'!$C$73:$C$77</c:f>
              <c:strCache>
                <c:ptCount val="5"/>
                <c:pt idx="0">
                  <c:v>Multiple F2F every week</c:v>
                </c:pt>
                <c:pt idx="1">
                  <c:v>F2F every week</c:v>
                </c:pt>
                <c:pt idx="2">
                  <c:v>F2F every 2 weeks</c:v>
                </c:pt>
                <c:pt idx="3">
                  <c:v>F2F every 6 months</c:v>
                </c:pt>
                <c:pt idx="4">
                  <c:v>As Needed</c:v>
                </c:pt>
              </c:strCache>
            </c:strRef>
          </c:cat>
          <c:val>
            <c:numRef>
              <c:f>'Contact Standards Summary Data'!$D$73:$D$77</c:f>
              <c:numCache>
                <c:formatCode>General</c:formatCode>
                <c:ptCount val="5"/>
                <c:pt idx="0">
                  <c:v>6</c:v>
                </c:pt>
                <c:pt idx="1">
                  <c:v>16</c:v>
                </c:pt>
                <c:pt idx="2">
                  <c:v>3</c:v>
                </c:pt>
                <c:pt idx="3">
                  <c:v>1</c:v>
                </c:pt>
                <c:pt idx="4">
                  <c:v>1</c:v>
                </c:pt>
              </c:numCache>
            </c:numRef>
          </c:val>
          <c:extLst>
            <c:ext xmlns:c16="http://schemas.microsoft.com/office/drawing/2014/chart" uri="{C3380CC4-5D6E-409C-BE32-E72D297353CC}">
              <c16:uniqueId val="{00000010-D845-0D40-BA0A-45206AB2850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33)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88B-464B-9AD3-35A4711A4A1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88B-464B-9AD3-35A4711A4A1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88B-464B-9AD3-35A4711A4A1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88B-464B-9AD3-35A4711A4A1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88B-464B-9AD3-35A4711A4A1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88B-464B-9AD3-35A4711A4A1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88B-464B-9AD3-35A4711A4A1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88B-464B-9AD3-35A4711A4A1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88B-464B-9AD3-35A4711A4A1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88B-464B-9AD3-35A4711A4A1A}"/>
                </c:ext>
              </c:extLst>
            </c:dLbl>
            <c:dLbl>
              <c:idx val="2"/>
              <c:layout>
                <c:manualLayout>
                  <c:x val="-9.136213648866022E-2"/>
                  <c:y val="5.178144831080009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88B-464B-9AD3-35A4711A4A1A}"/>
                </c:ext>
              </c:extLst>
            </c:dLbl>
            <c:dLbl>
              <c:idx val="3"/>
              <c:layout>
                <c:manualLayout>
                  <c:x val="-6.2648322163652737E-2"/>
                  <c:y val="-4.315120692566678E-3"/>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88B-464B-9AD3-35A4711A4A1A}"/>
                </c:ext>
              </c:extLst>
            </c:dLbl>
            <c:dLbl>
              <c:idx val="4"/>
              <c:layout>
                <c:manualLayout>
                  <c:x val="5.7427628650014939E-2"/>
                  <c:y val="-1.294536207770003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88B-464B-9AD3-35A4711A4A1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Data'!$C$86:$C$90</c:f>
              <c:strCache>
                <c:ptCount val="5"/>
                <c:pt idx="0">
                  <c:v>Multiple F2F every week</c:v>
                </c:pt>
                <c:pt idx="1">
                  <c:v>F2F every week</c:v>
                </c:pt>
                <c:pt idx="2">
                  <c:v>F2F every 2 weeks</c:v>
                </c:pt>
                <c:pt idx="3">
                  <c:v>F2F every 6 months</c:v>
                </c:pt>
                <c:pt idx="4">
                  <c:v>As Needed</c:v>
                </c:pt>
              </c:strCache>
            </c:strRef>
          </c:cat>
          <c:val>
            <c:numRef>
              <c:f>'Contact Standards Summary Data'!$D$86:$D$90</c:f>
              <c:numCache>
                <c:formatCode>General</c:formatCode>
                <c:ptCount val="5"/>
                <c:pt idx="0">
                  <c:v>6</c:v>
                </c:pt>
                <c:pt idx="1">
                  <c:v>21</c:v>
                </c:pt>
                <c:pt idx="2">
                  <c:v>2</c:v>
                </c:pt>
                <c:pt idx="3">
                  <c:v>1</c:v>
                </c:pt>
                <c:pt idx="4">
                  <c:v>2</c:v>
                </c:pt>
              </c:numCache>
            </c:numRef>
          </c:val>
          <c:extLst>
            <c:ext xmlns:c16="http://schemas.microsoft.com/office/drawing/2014/chart" uri="{C3380CC4-5D6E-409C-BE32-E72D297353CC}">
              <c16:uniqueId val="{00000010-888B-464B-9AD3-35A4711A4A1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18)</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557-F945-AB52-21FE25630800}"/>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557-F945-AB52-21FE25630800}"/>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557-F945-AB52-21FE25630800}"/>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557-F945-AB52-21FE25630800}"/>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557-F945-AB52-21FE25630800}"/>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557-F945-AB52-21FE25630800}"/>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557-F945-AB52-21FE25630800}"/>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557-F945-AB52-21FE25630800}"/>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557-F945-AB52-21FE25630800}"/>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557-F945-AB52-21FE25630800}"/>
                </c:ext>
              </c:extLst>
            </c:dLbl>
            <c:dLbl>
              <c:idx val="2"/>
              <c:layout>
                <c:manualLayout>
                  <c:x val="-4.6986241622739532E-2"/>
                  <c:y val="4.7466327618233495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557-F945-AB52-21FE25630800}"/>
                </c:ext>
              </c:extLst>
            </c:dLbl>
            <c:dLbl>
              <c:idx val="3"/>
              <c:layout>
                <c:manualLayout>
                  <c:x val="-3.1324161081826354E-2"/>
                  <c:y val="1.294536207770003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557-F945-AB52-21FE25630800}"/>
                </c:ext>
              </c:extLst>
            </c:dLbl>
            <c:dLbl>
              <c:idx val="4"/>
              <c:layout>
                <c:manualLayout>
                  <c:x val="0.12007595081366765"/>
                  <c:y val="-1.2945362077700034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557-F945-AB52-21FE25630800}"/>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Data'!$C$99:$C$103</c:f>
              <c:strCache>
                <c:ptCount val="5"/>
                <c:pt idx="0">
                  <c:v>Multiple F2F every week</c:v>
                </c:pt>
                <c:pt idx="1">
                  <c:v>F2F every week</c:v>
                </c:pt>
                <c:pt idx="2">
                  <c:v>F2F every 2 weeks</c:v>
                </c:pt>
                <c:pt idx="3">
                  <c:v>F2F every 6 months</c:v>
                </c:pt>
                <c:pt idx="4">
                  <c:v>As Needed</c:v>
                </c:pt>
              </c:strCache>
            </c:strRef>
          </c:cat>
          <c:val>
            <c:numRef>
              <c:f>'Contact Standards Summary Data'!$D$99:$D$103</c:f>
              <c:numCache>
                <c:formatCode>General</c:formatCode>
                <c:ptCount val="5"/>
                <c:pt idx="0">
                  <c:v>6</c:v>
                </c:pt>
                <c:pt idx="1">
                  <c:v>8</c:v>
                </c:pt>
                <c:pt idx="2">
                  <c:v>2</c:v>
                </c:pt>
                <c:pt idx="3">
                  <c:v>1</c:v>
                </c:pt>
                <c:pt idx="4">
                  <c:v>1</c:v>
                </c:pt>
              </c:numCache>
            </c:numRef>
          </c:val>
          <c:extLst>
            <c:ext xmlns:c16="http://schemas.microsoft.com/office/drawing/2014/chart" uri="{C3380CC4-5D6E-409C-BE32-E72D297353CC}">
              <c16:uniqueId val="{00000010-E557-F945-AB52-21FE25630800}"/>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Drug/DUI Hybrid Court Phase 1 (n = 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19E-D740-B7BA-5FD2FDA9421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19E-D740-B7BA-5FD2FDA9421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19E-D740-B7BA-5FD2FDA9421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19E-D740-B7BA-5FD2FDA9421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19E-D740-B7BA-5FD2FDA9421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19E-D740-B7BA-5FD2FDA9421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19E-D740-B7BA-5FD2FDA9421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19E-D740-B7BA-5FD2FDA9421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19E-D740-B7BA-5FD2FDA9421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19E-D740-B7BA-5FD2FDA9421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Data'!$C$112:$C$113</c:f>
              <c:strCache>
                <c:ptCount val="2"/>
                <c:pt idx="0">
                  <c:v>Multiple F2F every week</c:v>
                </c:pt>
                <c:pt idx="1">
                  <c:v>F2F every week</c:v>
                </c:pt>
              </c:strCache>
            </c:strRef>
          </c:cat>
          <c:val>
            <c:numRef>
              <c:f>'Contact Standards Summary Data'!$D$112:$D$113</c:f>
              <c:numCache>
                <c:formatCode>General</c:formatCode>
                <c:ptCount val="2"/>
                <c:pt idx="0">
                  <c:v>5</c:v>
                </c:pt>
                <c:pt idx="1">
                  <c:v>4</c:v>
                </c:pt>
              </c:numCache>
            </c:numRef>
          </c:val>
          <c:extLst>
            <c:ext xmlns:c16="http://schemas.microsoft.com/office/drawing/2014/chart" uri="{C3380CC4-5D6E-409C-BE32-E72D297353CC}">
              <c16:uniqueId val="{00000010-819E-D740-B7BA-5FD2FDA9421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A480-154F-B025-BA8C9E8F1DE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A480-154F-B025-BA8C9E8F1DE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A480-154F-B025-BA8C9E8F1DE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A480-154F-B025-BA8C9E8F1DE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A480-154F-B025-BA8C9E8F1DE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A480-154F-B025-BA8C9E8F1DE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A480-154F-B025-BA8C9E8F1DE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A480-154F-B025-BA8C9E8F1DE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A480-154F-B025-BA8C9E8F1DE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A480-154F-B025-BA8C9E8F1DE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A480-154F-B025-BA8C9E8F1DE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A480-154F-B025-BA8C9E8F1DE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A480-154F-B025-BA8C9E8F1DE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Data'!$I$73:$I$77</c:f>
              <c:strCache>
                <c:ptCount val="5"/>
                <c:pt idx="0">
                  <c:v>Multiple F2F every week</c:v>
                </c:pt>
                <c:pt idx="1">
                  <c:v>F2F every week</c:v>
                </c:pt>
                <c:pt idx="2">
                  <c:v>F2F every 2 weeks</c:v>
                </c:pt>
                <c:pt idx="3">
                  <c:v>F2F every 6 months</c:v>
                </c:pt>
                <c:pt idx="4">
                  <c:v>As Needed</c:v>
                </c:pt>
              </c:strCache>
            </c:strRef>
          </c:cat>
          <c:val>
            <c:numRef>
              <c:f>'Contact Standards Summary Data'!$J$73:$J$77</c:f>
              <c:numCache>
                <c:formatCode>General</c:formatCode>
                <c:ptCount val="5"/>
                <c:pt idx="3">
                  <c:v>1</c:v>
                </c:pt>
              </c:numCache>
            </c:numRef>
          </c:val>
          <c:extLst>
            <c:ext xmlns:c16="http://schemas.microsoft.com/office/drawing/2014/chart" uri="{C3380CC4-5D6E-409C-BE32-E72D297353CC}">
              <c16:uniqueId val="{00000010-A480-154F-B025-BA8C9E8F1DE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A90-B045-94C6-95E05C94625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A90-B045-94C6-95E05C94625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A90-B045-94C6-95E05C94625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A90-B045-94C6-95E05C94625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A90-B045-94C6-95E05C94625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A90-B045-94C6-95E05C94625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A90-B045-94C6-95E05C94625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A90-B045-94C6-95E05C94625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A90-B045-94C6-95E05C94625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A90-B045-94C6-95E05C94625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A90-B045-94C6-95E05C94625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A90-B045-94C6-95E05C94625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A90-B045-94C6-95E05C94625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Data'!$I$86:$I$90</c:f>
              <c:strCache>
                <c:ptCount val="5"/>
                <c:pt idx="0">
                  <c:v>Multiple F2F every week</c:v>
                </c:pt>
                <c:pt idx="1">
                  <c:v>F2F every week</c:v>
                </c:pt>
                <c:pt idx="2">
                  <c:v>F2F every 2 weeks</c:v>
                </c:pt>
                <c:pt idx="3">
                  <c:v>F2F every 6 months</c:v>
                </c:pt>
                <c:pt idx="4">
                  <c:v>As Needed</c:v>
                </c:pt>
              </c:strCache>
            </c:strRef>
          </c:cat>
          <c:val>
            <c:numRef>
              <c:f>'Contact Standards Summary Data'!$J$86:$J$90</c:f>
              <c:numCache>
                <c:formatCode>General</c:formatCode>
                <c:ptCount val="5"/>
                <c:pt idx="3">
                  <c:v>1</c:v>
                </c:pt>
              </c:numCache>
            </c:numRef>
          </c:val>
          <c:extLst>
            <c:ext xmlns:c16="http://schemas.microsoft.com/office/drawing/2014/chart" uri="{C3380CC4-5D6E-409C-BE32-E72D297353CC}">
              <c16:uniqueId val="{00000010-BA90-B045-94C6-95E05C94625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D85-CE4C-9A74-59C43B2A8E2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D85-CE4C-9A74-59C43B2A8E2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D85-CE4C-9A74-59C43B2A8E2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D85-CE4C-9A74-59C43B2A8E2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D85-CE4C-9A74-59C43B2A8E2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D85-CE4C-9A74-59C43B2A8E2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D85-CE4C-9A74-59C43B2A8E2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D85-CE4C-9A74-59C43B2A8E2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D85-CE4C-9A74-59C43B2A8E2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ED85-CE4C-9A74-59C43B2A8E2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D85-CE4C-9A74-59C43B2A8E2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D85-CE4C-9A74-59C43B2A8E2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D85-CE4C-9A74-59C43B2A8E2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Data'!$I$99:$I$103</c:f>
              <c:strCache>
                <c:ptCount val="5"/>
                <c:pt idx="0">
                  <c:v>Multiple F2F every week</c:v>
                </c:pt>
                <c:pt idx="1">
                  <c:v>F2F every week</c:v>
                </c:pt>
                <c:pt idx="2">
                  <c:v>F2F every 2 weeks</c:v>
                </c:pt>
                <c:pt idx="3">
                  <c:v>F2F every 6 months</c:v>
                </c:pt>
                <c:pt idx="4">
                  <c:v>As Needed</c:v>
                </c:pt>
              </c:strCache>
            </c:strRef>
          </c:cat>
          <c:val>
            <c:numRef>
              <c:f>'Contact Standards Summary Data'!$J$99:$J$103</c:f>
              <c:numCache>
                <c:formatCode>General</c:formatCode>
                <c:ptCount val="5"/>
                <c:pt idx="3">
                  <c:v>1</c:v>
                </c:pt>
              </c:numCache>
            </c:numRef>
          </c:val>
          <c:extLst>
            <c:ext xmlns:c16="http://schemas.microsoft.com/office/drawing/2014/chart" uri="{C3380CC4-5D6E-409C-BE32-E72D297353CC}">
              <c16:uniqueId val="{00000010-ED85-CE4C-9A74-59C43B2A8E2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B92-C647-A4C2-DBB529EEA29C}"/>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B92-C647-A4C2-DBB529EEA29C}"/>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B92-C647-A4C2-DBB529EEA29C}"/>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B92-C647-A4C2-DBB529EEA29C}"/>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B92-C647-A4C2-DBB529EEA29C}"/>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B92-C647-A4C2-DBB529EEA29C}"/>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B92-C647-A4C2-DBB529EEA29C}"/>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B92-C647-A4C2-DBB529EEA29C}"/>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B92-C647-A4C2-DBB529EEA29C}"/>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B92-C647-A4C2-DBB529EEA29C}"/>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B92-C647-A4C2-DBB529EEA29C}"/>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B92-C647-A4C2-DBB529EEA29C}"/>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Data'!$O$61:$O$64</c:f>
              <c:strCache>
                <c:ptCount val="4"/>
                <c:pt idx="0">
                  <c:v>Multiple F2F every week</c:v>
                </c:pt>
                <c:pt idx="1">
                  <c:v>F2F every week</c:v>
                </c:pt>
                <c:pt idx="2">
                  <c:v>F2F every 2 weeks</c:v>
                </c:pt>
                <c:pt idx="3">
                  <c:v>As Needed</c:v>
                </c:pt>
              </c:strCache>
            </c:strRef>
          </c:cat>
          <c:val>
            <c:numRef>
              <c:f>'Contact Standards Summary Data'!$P$61:$P$64</c:f>
              <c:numCache>
                <c:formatCode>General</c:formatCode>
                <c:ptCount val="4"/>
                <c:pt idx="3">
                  <c:v>1</c:v>
                </c:pt>
              </c:numCache>
            </c:numRef>
          </c:val>
          <c:extLst>
            <c:ext xmlns:c16="http://schemas.microsoft.com/office/drawing/2014/chart" uri="{C3380CC4-5D6E-409C-BE32-E72D297353CC}">
              <c16:uniqueId val="{00000010-CB92-C647-A4C2-DBB529EEA29C}"/>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AEA-264B-ABB7-81E5CFF364F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AEA-264B-ABB7-81E5CFF364F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AEA-264B-ABB7-81E5CFF364F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AEA-264B-ABB7-81E5CFF364F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AEA-264B-ABB7-81E5CFF364F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AEA-264B-ABB7-81E5CFF364F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AEA-264B-ABB7-81E5CFF364F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AEA-264B-ABB7-81E5CFF364F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AEA-264B-ABB7-81E5CFF364F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AEA-264B-ABB7-81E5CFF364F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AEA-264B-ABB7-81E5CFF364FE}"/>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AEA-264B-ABB7-81E5CFF364FE}"/>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AEA-264B-ABB7-81E5CFF364F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Data'!$O$73:$O$77</c:f>
              <c:strCache>
                <c:ptCount val="5"/>
                <c:pt idx="0">
                  <c:v>Multiple F2F every week</c:v>
                </c:pt>
                <c:pt idx="1">
                  <c:v>F2F every week</c:v>
                </c:pt>
                <c:pt idx="2">
                  <c:v>F2F every 2 weeks</c:v>
                </c:pt>
                <c:pt idx="3">
                  <c:v>F2F every 6 months</c:v>
                </c:pt>
                <c:pt idx="4">
                  <c:v>As Needed</c:v>
                </c:pt>
              </c:strCache>
            </c:strRef>
          </c:cat>
          <c:val>
            <c:numRef>
              <c:f>'Contact Standards Summary Data'!$P$73:$P$77</c:f>
              <c:numCache>
                <c:formatCode>General</c:formatCode>
                <c:ptCount val="5"/>
                <c:pt idx="4">
                  <c:v>1</c:v>
                </c:pt>
              </c:numCache>
            </c:numRef>
          </c:val>
          <c:extLst>
            <c:ext xmlns:c16="http://schemas.microsoft.com/office/drawing/2014/chart" uri="{C3380CC4-5D6E-409C-BE32-E72D297353CC}">
              <c16:uniqueId val="{00000010-CAEA-264B-ABB7-81E5CFF364F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EBC-FA42-92A8-364B5087AAF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EBC-FA42-92A8-364B5087AAF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EBC-FA42-92A8-364B5087AAF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EBC-FA42-92A8-364B5087AAF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EBC-FA42-92A8-364B5087AAF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EBC-FA42-92A8-364B5087AAF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EBC-FA42-92A8-364B5087AAF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EBC-FA42-92A8-364B5087AAF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EBC-FA42-92A8-364B5087AAF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EBC-FA42-92A8-364B5087AAF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EBC-FA42-92A8-364B5087AAF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EBC-FA42-92A8-364B5087AAF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EBC-FA42-92A8-364B5087AAF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Data'!$O$86:$O$90</c:f>
              <c:strCache>
                <c:ptCount val="5"/>
                <c:pt idx="0">
                  <c:v>Multiple F2F every week</c:v>
                </c:pt>
                <c:pt idx="1">
                  <c:v>F2F every week</c:v>
                </c:pt>
                <c:pt idx="2">
                  <c:v>F2F every 2 weeks</c:v>
                </c:pt>
                <c:pt idx="3">
                  <c:v>F2F every 6 months</c:v>
                </c:pt>
                <c:pt idx="4">
                  <c:v>As Needed</c:v>
                </c:pt>
              </c:strCache>
            </c:strRef>
          </c:cat>
          <c:val>
            <c:numRef>
              <c:f>'Contact Standards Summary Data'!$P$86:$P$90</c:f>
              <c:numCache>
                <c:formatCode>General</c:formatCode>
                <c:ptCount val="5"/>
                <c:pt idx="4">
                  <c:v>1</c:v>
                </c:pt>
              </c:numCache>
            </c:numRef>
          </c:val>
          <c:extLst>
            <c:ext xmlns:c16="http://schemas.microsoft.com/office/drawing/2014/chart" uri="{C3380CC4-5D6E-409C-BE32-E72D297353CC}">
              <c16:uniqueId val="{00000010-3EBC-FA42-92A8-364B5087AAF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EC9-6246-BD5C-4D85638A51D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EC9-6246-BD5C-4D85638A51D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EC9-6246-BD5C-4D85638A51D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EC9-6246-BD5C-4D85638A51D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EC9-6246-BD5C-4D85638A51D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EC9-6246-BD5C-4D85638A51D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EC9-6246-BD5C-4D85638A51D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EC9-6246-BD5C-4D85638A51D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BEC9-6246-BD5C-4D85638A51D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BEC9-6246-BD5C-4D85638A51DA}"/>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EC9-6246-BD5C-4D85638A51DA}"/>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EC9-6246-BD5C-4D85638A51DA}"/>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EC9-6246-BD5C-4D85638A51D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Data'!$O$99:$O$103</c:f>
              <c:strCache>
                <c:ptCount val="5"/>
                <c:pt idx="0">
                  <c:v>Multiple F2F every week</c:v>
                </c:pt>
                <c:pt idx="1">
                  <c:v>F2F every week</c:v>
                </c:pt>
                <c:pt idx="2">
                  <c:v>F2F every 2 weeks</c:v>
                </c:pt>
                <c:pt idx="3">
                  <c:v>F2F every 6 months</c:v>
                </c:pt>
                <c:pt idx="4">
                  <c:v>As Needed</c:v>
                </c:pt>
              </c:strCache>
            </c:strRef>
          </c:cat>
          <c:val>
            <c:numRef>
              <c:f>'Contact Standards Summary Data'!$P$99:$P$103</c:f>
              <c:numCache>
                <c:formatCode>General</c:formatCode>
                <c:ptCount val="5"/>
                <c:pt idx="4">
                  <c:v>1</c:v>
                </c:pt>
              </c:numCache>
            </c:numRef>
          </c:val>
          <c:extLst>
            <c:ext xmlns:c16="http://schemas.microsoft.com/office/drawing/2014/chart" uri="{C3380CC4-5D6E-409C-BE32-E72D297353CC}">
              <c16:uniqueId val="{00000010-BEC9-6246-BD5C-4D85638A51D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7CC-DE4B-814C-28CB9A8A109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7CC-DE4B-814C-28CB9A8A109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7CC-DE4B-814C-28CB9A8A109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7CC-DE4B-814C-28CB9A8A109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7CC-DE4B-814C-28CB9A8A109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7CC-DE4B-814C-28CB9A8A109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7CC-DE4B-814C-28CB9A8A109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7CC-DE4B-814C-28CB9A8A109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7CC-DE4B-814C-28CB9A8A109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7CC-DE4B-814C-28CB9A8A1095}"/>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7CC-DE4B-814C-28CB9A8A1095}"/>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7CC-DE4B-814C-28CB9A8A109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Data'!$U$61:$U$64</c:f>
              <c:strCache>
                <c:ptCount val="4"/>
                <c:pt idx="0">
                  <c:v>Multiple F2F every week</c:v>
                </c:pt>
                <c:pt idx="1">
                  <c:v>F2F every week</c:v>
                </c:pt>
                <c:pt idx="2">
                  <c:v>F2F every 2 weeks</c:v>
                </c:pt>
                <c:pt idx="3">
                  <c:v>As Needed</c:v>
                </c:pt>
              </c:strCache>
            </c:strRef>
          </c:cat>
          <c:val>
            <c:numRef>
              <c:f>'Contact Standards Summary Data'!$V$61:$V$64</c:f>
              <c:numCache>
                <c:formatCode>General</c:formatCode>
                <c:ptCount val="4"/>
                <c:pt idx="1">
                  <c:v>3</c:v>
                </c:pt>
                <c:pt idx="2">
                  <c:v>1</c:v>
                </c:pt>
              </c:numCache>
            </c:numRef>
          </c:val>
          <c:extLst>
            <c:ext xmlns:c16="http://schemas.microsoft.com/office/drawing/2014/chart" uri="{C3380CC4-5D6E-409C-BE32-E72D297353CC}">
              <c16:uniqueId val="{00000010-87CC-DE4B-814C-28CB9A8A109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2E2-5841-9436-9A5F2074618C}"/>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2E2-5841-9436-9A5F2074618C}"/>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2E2-5841-9436-9A5F2074618C}"/>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2E2-5841-9436-9A5F2074618C}"/>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2E2-5841-9436-9A5F2074618C}"/>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2E2-5841-9436-9A5F2074618C}"/>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2E2-5841-9436-9A5F2074618C}"/>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2E2-5841-9436-9A5F2074618C}"/>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2E2-5841-9436-9A5F2074618C}"/>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2E2-5841-9436-9A5F2074618C}"/>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2E2-5841-9436-9A5F2074618C}"/>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2E2-5841-9436-9A5F2074618C}"/>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2E2-5841-9436-9A5F2074618C}"/>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Data'!$U$73:$U$77</c:f>
              <c:strCache>
                <c:ptCount val="5"/>
                <c:pt idx="0">
                  <c:v>Multiple F2F every week</c:v>
                </c:pt>
                <c:pt idx="1">
                  <c:v>F2F every week</c:v>
                </c:pt>
                <c:pt idx="2">
                  <c:v>F2F every 2 weeks</c:v>
                </c:pt>
                <c:pt idx="3">
                  <c:v>F2F every 6 months</c:v>
                </c:pt>
                <c:pt idx="4">
                  <c:v>As Needed</c:v>
                </c:pt>
              </c:strCache>
            </c:strRef>
          </c:cat>
          <c:val>
            <c:numRef>
              <c:f>'Contact Standards Summary Data'!$V$73:$V$77</c:f>
              <c:numCache>
                <c:formatCode>General</c:formatCode>
                <c:ptCount val="5"/>
                <c:pt idx="1">
                  <c:v>4</c:v>
                </c:pt>
              </c:numCache>
            </c:numRef>
          </c:val>
          <c:extLst>
            <c:ext xmlns:c16="http://schemas.microsoft.com/office/drawing/2014/chart" uri="{C3380CC4-5D6E-409C-BE32-E72D297353CC}">
              <c16:uniqueId val="{00000010-C2E2-5841-9436-9A5F2074618C}"/>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061-C14B-84E2-A6B6B702365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061-C14B-84E2-A6B6B702365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061-C14B-84E2-A6B6B702365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061-C14B-84E2-A6B6B702365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061-C14B-84E2-A6B6B702365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061-C14B-84E2-A6B6B702365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061-C14B-84E2-A6B6B702365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061-C14B-84E2-A6B6B702365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2061-C14B-84E2-A6B6B702365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2061-C14B-84E2-A6B6B702365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061-C14B-84E2-A6B6B702365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061-C14B-84E2-A6B6B702365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061-C14B-84E2-A6B6B702365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Data'!$U$86:$U$90</c:f>
              <c:strCache>
                <c:ptCount val="5"/>
                <c:pt idx="0">
                  <c:v>Multiple F2F every week</c:v>
                </c:pt>
                <c:pt idx="1">
                  <c:v>F2F every week</c:v>
                </c:pt>
                <c:pt idx="2">
                  <c:v>F2F every 2 weeks</c:v>
                </c:pt>
                <c:pt idx="3">
                  <c:v>F2F every 6 months</c:v>
                </c:pt>
                <c:pt idx="4">
                  <c:v>As Needed</c:v>
                </c:pt>
              </c:strCache>
            </c:strRef>
          </c:cat>
          <c:val>
            <c:numRef>
              <c:f>'Contact Standards Summary Data'!$V$86:$V$90</c:f>
              <c:numCache>
                <c:formatCode>General</c:formatCode>
                <c:ptCount val="5"/>
                <c:pt idx="1">
                  <c:v>4</c:v>
                </c:pt>
              </c:numCache>
            </c:numRef>
          </c:val>
          <c:extLst>
            <c:ext xmlns:c16="http://schemas.microsoft.com/office/drawing/2014/chart" uri="{C3380CC4-5D6E-409C-BE32-E72D297353CC}">
              <c16:uniqueId val="{00000010-2061-C14B-84E2-A6B6B702365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11)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5609-104F-A35E-C07D2F27331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5609-104F-A35E-C07D2F27331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5609-104F-A35E-C07D2F27331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5609-104F-A35E-C07D2F27331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5609-104F-A35E-C07D2F27331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5609-104F-A35E-C07D2F27331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5609-104F-A35E-C07D2F27331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5609-104F-A35E-C07D2F27331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5609-104F-A35E-C07D2F27331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5609-104F-A35E-C07D2F27331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5609-104F-A35E-C07D2F27331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5609-104F-A35E-C07D2F27331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Data'!$AA$61:$AA$64</c:f>
              <c:strCache>
                <c:ptCount val="4"/>
                <c:pt idx="0">
                  <c:v>Multiple F2F every week</c:v>
                </c:pt>
                <c:pt idx="1">
                  <c:v>F2F every week</c:v>
                </c:pt>
                <c:pt idx="2">
                  <c:v>F2F every 2 weeks</c:v>
                </c:pt>
                <c:pt idx="3">
                  <c:v>As Needed</c:v>
                </c:pt>
              </c:strCache>
            </c:strRef>
          </c:cat>
          <c:val>
            <c:numRef>
              <c:f>'Contact Standards Summary Data'!$AB$61:$AB$64</c:f>
              <c:numCache>
                <c:formatCode>General</c:formatCode>
                <c:ptCount val="4"/>
                <c:pt idx="0">
                  <c:v>2</c:v>
                </c:pt>
                <c:pt idx="1">
                  <c:v>6</c:v>
                </c:pt>
                <c:pt idx="2">
                  <c:v>3</c:v>
                </c:pt>
              </c:numCache>
            </c:numRef>
          </c:val>
          <c:extLst>
            <c:ext xmlns:c16="http://schemas.microsoft.com/office/drawing/2014/chart" uri="{C3380CC4-5D6E-409C-BE32-E72D297353CC}">
              <c16:uniqueId val="{00000010-5609-104F-A35E-C07D2F27331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10)</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112-AC4A-8C7E-10A5E4C533F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112-AC4A-8C7E-10A5E4C533F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112-AC4A-8C7E-10A5E4C533F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112-AC4A-8C7E-10A5E4C533F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112-AC4A-8C7E-10A5E4C533F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112-AC4A-8C7E-10A5E4C533F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112-AC4A-8C7E-10A5E4C533F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112-AC4A-8C7E-10A5E4C533F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112-AC4A-8C7E-10A5E4C533F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112-AC4A-8C7E-10A5E4C533F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112-AC4A-8C7E-10A5E4C533F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112-AC4A-8C7E-10A5E4C533F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112-AC4A-8C7E-10A5E4C533F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Data'!$AA$73:$AA$77</c:f>
              <c:strCache>
                <c:ptCount val="5"/>
                <c:pt idx="0">
                  <c:v>Multiple F2F every week</c:v>
                </c:pt>
                <c:pt idx="1">
                  <c:v>F2F every week</c:v>
                </c:pt>
                <c:pt idx="2">
                  <c:v>F2F every 2 weeks</c:v>
                </c:pt>
                <c:pt idx="3">
                  <c:v>F2F every 6 months</c:v>
                </c:pt>
                <c:pt idx="4">
                  <c:v>As Needed</c:v>
                </c:pt>
              </c:strCache>
            </c:strRef>
          </c:cat>
          <c:val>
            <c:numRef>
              <c:f>'Contact Standards Summary Data'!$AB$73:$AB$77</c:f>
              <c:numCache>
                <c:formatCode>General</c:formatCode>
                <c:ptCount val="5"/>
                <c:pt idx="0">
                  <c:v>2</c:v>
                </c:pt>
                <c:pt idx="1">
                  <c:v>5</c:v>
                </c:pt>
                <c:pt idx="2">
                  <c:v>3</c:v>
                </c:pt>
              </c:numCache>
            </c:numRef>
          </c:val>
          <c:extLst>
            <c:ext xmlns:c16="http://schemas.microsoft.com/office/drawing/2014/chart" uri="{C3380CC4-5D6E-409C-BE32-E72D297353CC}">
              <c16:uniqueId val="{00000010-3112-AC4A-8C7E-10A5E4C533F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EB6-6743-BBA5-45E97A66EC7F}"/>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EB6-6743-BBA5-45E97A66EC7F}"/>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EB6-6743-BBA5-45E97A66EC7F}"/>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EB6-6743-BBA5-45E97A66EC7F}"/>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EB6-6743-BBA5-45E97A66EC7F}"/>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EB6-6743-BBA5-45E97A66EC7F}"/>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EB6-6743-BBA5-45E97A66EC7F}"/>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EB6-6743-BBA5-45E97A66EC7F}"/>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EB6-6743-BBA5-45E97A66EC7F}"/>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EB6-6743-BBA5-45E97A66EC7F}"/>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EB6-6743-BBA5-45E97A66EC7F}"/>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EB6-6743-BBA5-45E97A66EC7F}"/>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EB6-6743-BBA5-45E97A66EC7F}"/>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Data'!$AA$86:$AA$90</c:f>
              <c:strCache>
                <c:ptCount val="5"/>
                <c:pt idx="0">
                  <c:v>Multiple F2F every week</c:v>
                </c:pt>
                <c:pt idx="1">
                  <c:v>F2F every week</c:v>
                </c:pt>
                <c:pt idx="2">
                  <c:v>F2F every 2 weeks</c:v>
                </c:pt>
                <c:pt idx="3">
                  <c:v>F2F every 6 months</c:v>
                </c:pt>
                <c:pt idx="4">
                  <c:v>As Needed</c:v>
                </c:pt>
              </c:strCache>
            </c:strRef>
          </c:cat>
          <c:val>
            <c:numRef>
              <c:f>'Contact Standards Summary Data'!$AB$86:$AB$90</c:f>
              <c:numCache>
                <c:formatCode>General</c:formatCode>
                <c:ptCount val="5"/>
                <c:pt idx="0">
                  <c:v>2</c:v>
                </c:pt>
                <c:pt idx="1">
                  <c:v>6</c:v>
                </c:pt>
                <c:pt idx="2">
                  <c:v>1</c:v>
                </c:pt>
              </c:numCache>
            </c:numRef>
          </c:val>
          <c:extLst>
            <c:ext xmlns:c16="http://schemas.microsoft.com/office/drawing/2014/chart" uri="{C3380CC4-5D6E-409C-BE32-E72D297353CC}">
              <c16:uniqueId val="{00000010-4EB6-6743-BBA5-45E97A66EC7F}"/>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0C8-7047-ACF3-267C2D59F1B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0C8-7047-ACF3-267C2D59F1B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0C8-7047-ACF3-267C2D59F1B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0C8-7047-ACF3-267C2D59F1B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0C8-7047-ACF3-267C2D59F1B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0C8-7047-ACF3-267C2D59F1B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0C8-7047-ACF3-267C2D59F1B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0C8-7047-ACF3-267C2D59F1B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0C8-7047-ACF3-267C2D59F1B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0C8-7047-ACF3-267C2D59F1B3}"/>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0C8-7047-ACF3-267C2D59F1B3}"/>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0C8-7047-ACF3-267C2D59F1B3}"/>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0C8-7047-ACF3-267C2D59F1B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Data'!$AA$99:$AA$103</c:f>
              <c:strCache>
                <c:ptCount val="5"/>
                <c:pt idx="0">
                  <c:v>Multiple F2F every week</c:v>
                </c:pt>
                <c:pt idx="1">
                  <c:v>F2F every week</c:v>
                </c:pt>
                <c:pt idx="2">
                  <c:v>F2F every 2 weeks</c:v>
                </c:pt>
                <c:pt idx="3">
                  <c:v>F2F every 6 months</c:v>
                </c:pt>
                <c:pt idx="4">
                  <c:v>As Needed</c:v>
                </c:pt>
              </c:strCache>
            </c:strRef>
          </c:cat>
          <c:val>
            <c:numRef>
              <c:f>'Contact Standards Summary Data'!$AB$99:$AB$103</c:f>
              <c:numCache>
                <c:formatCode>General</c:formatCode>
                <c:ptCount val="5"/>
                <c:pt idx="0">
                  <c:v>1</c:v>
                </c:pt>
                <c:pt idx="1">
                  <c:v>3</c:v>
                </c:pt>
                <c:pt idx="2">
                  <c:v>2</c:v>
                </c:pt>
              </c:numCache>
            </c:numRef>
          </c:val>
          <c:extLst>
            <c:ext xmlns:c16="http://schemas.microsoft.com/office/drawing/2014/chart" uri="{C3380CC4-5D6E-409C-BE32-E72D297353CC}">
              <c16:uniqueId val="{00000010-40C8-7047-ACF3-267C2D59F1B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D91-814D-B7A6-17066C779B8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D91-814D-B7A6-17066C779B8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D91-814D-B7A6-17066C779B8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D91-814D-B7A6-17066C779B8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D91-814D-B7A6-17066C779B8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D91-814D-B7A6-17066C779B8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D91-814D-B7A6-17066C779B8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D91-814D-B7A6-17066C779B8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D91-814D-B7A6-17066C779B8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D91-814D-B7A6-17066C779B8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D91-814D-B7A6-17066C779B8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D91-814D-B7A6-17066C779B8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Data'!$AG$61:$AG$64</c:f>
              <c:strCache>
                <c:ptCount val="4"/>
                <c:pt idx="0">
                  <c:v>Multiple F2F every week</c:v>
                </c:pt>
                <c:pt idx="1">
                  <c:v>F2F every week</c:v>
                </c:pt>
                <c:pt idx="2">
                  <c:v>F2F every 2 weeks</c:v>
                </c:pt>
                <c:pt idx="3">
                  <c:v>As Needed</c:v>
                </c:pt>
              </c:strCache>
            </c:strRef>
          </c:cat>
          <c:val>
            <c:numRef>
              <c:f>'Contact Standards Summary Data'!$AH$61:$AH$64</c:f>
              <c:numCache>
                <c:formatCode>General</c:formatCode>
                <c:ptCount val="4"/>
                <c:pt idx="0">
                  <c:v>2</c:v>
                </c:pt>
                <c:pt idx="1">
                  <c:v>3</c:v>
                </c:pt>
              </c:numCache>
            </c:numRef>
          </c:val>
          <c:extLst>
            <c:ext xmlns:c16="http://schemas.microsoft.com/office/drawing/2014/chart" uri="{C3380CC4-5D6E-409C-BE32-E72D297353CC}">
              <c16:uniqueId val="{00000010-8D91-814D-B7A6-17066C779B8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6)</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ACA-7045-AC3B-88484C8294E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ACA-7045-AC3B-88484C8294E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ACA-7045-AC3B-88484C8294E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ACA-7045-AC3B-88484C8294E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ACA-7045-AC3B-88484C8294E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ACA-7045-AC3B-88484C8294E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ACA-7045-AC3B-88484C8294E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ACA-7045-AC3B-88484C8294E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ACA-7045-AC3B-88484C8294E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ACA-7045-AC3B-88484C8294E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ACA-7045-AC3B-88484C8294E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ACA-7045-AC3B-88484C8294E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ACA-7045-AC3B-88484C8294E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Data'!$AG$73:$AG$77</c:f>
              <c:strCache>
                <c:ptCount val="5"/>
                <c:pt idx="0">
                  <c:v>Multiple F2F every week</c:v>
                </c:pt>
                <c:pt idx="1">
                  <c:v>F2F every week</c:v>
                </c:pt>
                <c:pt idx="2">
                  <c:v>F2F every 2 weeks</c:v>
                </c:pt>
                <c:pt idx="3">
                  <c:v>F2F every 6 months</c:v>
                </c:pt>
                <c:pt idx="4">
                  <c:v>As Needed</c:v>
                </c:pt>
              </c:strCache>
            </c:strRef>
          </c:cat>
          <c:val>
            <c:numRef>
              <c:f>'Contact Standards Summary Data'!$AH$73:$AH$77</c:f>
              <c:numCache>
                <c:formatCode>General</c:formatCode>
                <c:ptCount val="5"/>
                <c:pt idx="0">
                  <c:v>2</c:v>
                </c:pt>
                <c:pt idx="1">
                  <c:v>3</c:v>
                </c:pt>
              </c:numCache>
            </c:numRef>
          </c:val>
          <c:extLst>
            <c:ext xmlns:c16="http://schemas.microsoft.com/office/drawing/2014/chart" uri="{C3380CC4-5D6E-409C-BE32-E72D297353CC}">
              <c16:uniqueId val="{00000010-DACA-7045-AC3B-88484C8294E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E1A-0E4F-9585-4FD6A381E2F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E1A-0E4F-9585-4FD6A381E2F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E1A-0E4F-9585-4FD6A381E2F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E1A-0E4F-9585-4FD6A381E2F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E1A-0E4F-9585-4FD6A381E2F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E1A-0E4F-9585-4FD6A381E2F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E1A-0E4F-9585-4FD6A381E2F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E1A-0E4F-9585-4FD6A381E2F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E1A-0E4F-9585-4FD6A381E2F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E1A-0E4F-9585-4FD6A381E2F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E1A-0E4F-9585-4FD6A381E2F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E1A-0E4F-9585-4FD6A381E2F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E1A-0E4F-9585-4FD6A381E2F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Data'!$AG$86:$AG$90</c:f>
              <c:strCache>
                <c:ptCount val="5"/>
                <c:pt idx="0">
                  <c:v>Multiple F2F every week</c:v>
                </c:pt>
                <c:pt idx="1">
                  <c:v>F2F every week</c:v>
                </c:pt>
                <c:pt idx="2">
                  <c:v>F2F every 2 weeks</c:v>
                </c:pt>
                <c:pt idx="3">
                  <c:v>F2F every 6 months</c:v>
                </c:pt>
                <c:pt idx="4">
                  <c:v>As Needed</c:v>
                </c:pt>
              </c:strCache>
            </c:strRef>
          </c:cat>
          <c:val>
            <c:numRef>
              <c:f>'Contact Standards Summary Data'!$AH$86:$AH$90</c:f>
              <c:numCache>
                <c:formatCode>General</c:formatCode>
                <c:ptCount val="5"/>
                <c:pt idx="0">
                  <c:v>1</c:v>
                </c:pt>
                <c:pt idx="1">
                  <c:v>4</c:v>
                </c:pt>
                <c:pt idx="4">
                  <c:v>1</c:v>
                </c:pt>
              </c:numCache>
            </c:numRef>
          </c:val>
          <c:extLst>
            <c:ext xmlns:c16="http://schemas.microsoft.com/office/drawing/2014/chart" uri="{C3380CC4-5D6E-409C-BE32-E72D297353CC}">
              <c16:uniqueId val="{00000010-4E1A-0E4F-9585-4FD6A381E2F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6EC-2648-89E6-E38231FE513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6EC-2648-89E6-E38231FE513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6EC-2648-89E6-E38231FE513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66EC-2648-89E6-E38231FE513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66EC-2648-89E6-E38231FE513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66EC-2648-89E6-E38231FE513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66EC-2648-89E6-E38231FE513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66EC-2648-89E6-E38231FE513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66EC-2648-89E6-E38231FE513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66EC-2648-89E6-E38231FE513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66EC-2648-89E6-E38231FE513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66EC-2648-89E6-E38231FE513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66EC-2648-89E6-E38231FE513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Data'!$AG$99:$AG$103</c:f>
              <c:strCache>
                <c:ptCount val="5"/>
                <c:pt idx="0">
                  <c:v>Multiple F2F every week</c:v>
                </c:pt>
                <c:pt idx="1">
                  <c:v>F2F every week</c:v>
                </c:pt>
                <c:pt idx="2">
                  <c:v>F2F every 2 weeks</c:v>
                </c:pt>
                <c:pt idx="3">
                  <c:v>F2F every 6 months</c:v>
                </c:pt>
                <c:pt idx="4">
                  <c:v>As Needed</c:v>
                </c:pt>
              </c:strCache>
            </c:strRef>
          </c:cat>
          <c:val>
            <c:numRef>
              <c:f>'Contact Standards Summary Data'!$AH$99:$AH$103</c:f>
              <c:numCache>
                <c:formatCode>General</c:formatCode>
                <c:ptCount val="5"/>
                <c:pt idx="0">
                  <c:v>1</c:v>
                </c:pt>
                <c:pt idx="1">
                  <c:v>1</c:v>
                </c:pt>
              </c:numCache>
            </c:numRef>
          </c:val>
          <c:extLst>
            <c:ext xmlns:c16="http://schemas.microsoft.com/office/drawing/2014/chart" uri="{C3380CC4-5D6E-409C-BE32-E72D297353CC}">
              <c16:uniqueId val="{00000010-66EC-2648-89E6-E38231FE513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97F0-FF44-8AD7-D9D751A919FD}"/>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97F0-FF44-8AD7-D9D751A919FD}"/>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97F0-FF44-8AD7-D9D751A919FD}"/>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97F0-FF44-8AD7-D9D751A919FD}"/>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97F0-FF44-8AD7-D9D751A919FD}"/>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97F0-FF44-8AD7-D9D751A919FD}"/>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97F0-FF44-8AD7-D9D751A919FD}"/>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97F0-FF44-8AD7-D9D751A919F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97F0-FF44-8AD7-D9D751A919FD}"/>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97F0-FF44-8AD7-D9D751A919FD}"/>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97F0-FF44-8AD7-D9D751A919FD}"/>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97F0-FF44-8AD7-D9D751A919FD}"/>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Data'!$AM$61:$AM$64</c:f>
              <c:strCache>
                <c:ptCount val="4"/>
                <c:pt idx="0">
                  <c:v>Multiple F2F every week</c:v>
                </c:pt>
                <c:pt idx="1">
                  <c:v>F2F every week</c:v>
                </c:pt>
                <c:pt idx="2">
                  <c:v>F2F every 2 weeks</c:v>
                </c:pt>
                <c:pt idx="3">
                  <c:v>As Needed</c:v>
                </c:pt>
              </c:strCache>
            </c:strRef>
          </c:cat>
          <c:val>
            <c:numRef>
              <c:f>'Contact Standards Summary Data'!$AN$61:$AN$64</c:f>
              <c:numCache>
                <c:formatCode>General</c:formatCode>
                <c:ptCount val="4"/>
                <c:pt idx="0">
                  <c:v>2</c:v>
                </c:pt>
                <c:pt idx="1">
                  <c:v>3</c:v>
                </c:pt>
              </c:numCache>
            </c:numRef>
          </c:val>
          <c:extLst>
            <c:ext xmlns:c16="http://schemas.microsoft.com/office/drawing/2014/chart" uri="{C3380CC4-5D6E-409C-BE32-E72D297353CC}">
              <c16:uniqueId val="{00000010-97F0-FF44-8AD7-D9D751A919FD}"/>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ABE-7942-AA53-A22196E251F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ABE-7942-AA53-A22196E251F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ABE-7942-AA53-A22196E251F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ABE-7942-AA53-A22196E251F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ABE-7942-AA53-A22196E251F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ABE-7942-AA53-A22196E251F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ABE-7942-AA53-A22196E251F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ABE-7942-AA53-A22196E251F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ABE-7942-AA53-A22196E251F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ABE-7942-AA53-A22196E251F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ABE-7942-AA53-A22196E251F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ABE-7942-AA53-A22196E251F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ABE-7942-AA53-A22196E251F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Data'!$AM$73:$AM$77</c:f>
              <c:strCache>
                <c:ptCount val="5"/>
                <c:pt idx="0">
                  <c:v>Multiple F2F every week</c:v>
                </c:pt>
                <c:pt idx="1">
                  <c:v>F2F every week</c:v>
                </c:pt>
                <c:pt idx="2">
                  <c:v>F2F every 2 weeks</c:v>
                </c:pt>
                <c:pt idx="3">
                  <c:v>F2F every 6 months</c:v>
                </c:pt>
                <c:pt idx="4">
                  <c:v>As Needed</c:v>
                </c:pt>
              </c:strCache>
            </c:strRef>
          </c:cat>
          <c:val>
            <c:numRef>
              <c:f>'Contact Standards Summary Data'!$AN$73:$AN$77</c:f>
              <c:numCache>
                <c:formatCode>General</c:formatCode>
                <c:ptCount val="5"/>
                <c:pt idx="1">
                  <c:v>2</c:v>
                </c:pt>
              </c:numCache>
            </c:numRef>
          </c:val>
          <c:extLst>
            <c:ext xmlns:c16="http://schemas.microsoft.com/office/drawing/2014/chart" uri="{C3380CC4-5D6E-409C-BE32-E72D297353CC}">
              <c16:uniqueId val="{00000010-3ABE-7942-AA53-A22196E251F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F94-C247-AEB1-E6B12AC8E5B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F94-C247-AEB1-E6B12AC8E5B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F94-C247-AEB1-E6B12AC8E5B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F94-C247-AEB1-E6B12AC8E5B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F94-C247-AEB1-E6B12AC8E5B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F94-C247-AEB1-E6B12AC8E5B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F94-C247-AEB1-E6B12AC8E5B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F94-C247-AEB1-E6B12AC8E5B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F94-C247-AEB1-E6B12AC8E5B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F94-C247-AEB1-E6B12AC8E5BE}"/>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F94-C247-AEB1-E6B12AC8E5BE}"/>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F94-C247-AEB1-E6B12AC8E5BE}"/>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F94-C247-AEB1-E6B12AC8E5B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Data'!$AM$86:$AM$90</c:f>
              <c:strCache>
                <c:ptCount val="5"/>
                <c:pt idx="0">
                  <c:v>Multiple F2F every week</c:v>
                </c:pt>
                <c:pt idx="1">
                  <c:v>F2F every week</c:v>
                </c:pt>
                <c:pt idx="2">
                  <c:v>F2F every 2 weeks</c:v>
                </c:pt>
                <c:pt idx="3">
                  <c:v>F2F every 6 months</c:v>
                </c:pt>
                <c:pt idx="4">
                  <c:v>As Needed</c:v>
                </c:pt>
              </c:strCache>
            </c:strRef>
          </c:cat>
          <c:val>
            <c:numRef>
              <c:f>'Contact Standards Summary Data'!$AN$86:$AN$90</c:f>
              <c:numCache>
                <c:formatCode>General</c:formatCode>
                <c:ptCount val="5"/>
                <c:pt idx="0">
                  <c:v>1</c:v>
                </c:pt>
                <c:pt idx="1">
                  <c:v>3</c:v>
                </c:pt>
              </c:numCache>
            </c:numRef>
          </c:val>
          <c:extLst>
            <c:ext xmlns:c16="http://schemas.microsoft.com/office/drawing/2014/chart" uri="{C3380CC4-5D6E-409C-BE32-E72D297353CC}">
              <c16:uniqueId val="{00000010-DF94-C247-AEB1-E6B12AC8E5B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D8C-DE4F-8CC9-BC89D5757E96}"/>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D8C-DE4F-8CC9-BC89D5757E96}"/>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D8C-DE4F-8CC9-BC89D5757E96}"/>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D8C-DE4F-8CC9-BC89D5757E96}"/>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D8C-DE4F-8CC9-BC89D5757E96}"/>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D8C-DE4F-8CC9-BC89D5757E96}"/>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D8C-DE4F-8CC9-BC89D5757E96}"/>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D8C-DE4F-8CC9-BC89D5757E96}"/>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D8C-DE4F-8CC9-BC89D5757E96}"/>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D8C-DE4F-8CC9-BC89D5757E96}"/>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0D8C-DE4F-8CC9-BC89D5757E96}"/>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0D8C-DE4F-8CC9-BC89D5757E96}"/>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0D8C-DE4F-8CC9-BC89D5757E96}"/>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Data'!$AM$99:$AM$103</c:f>
              <c:strCache>
                <c:ptCount val="5"/>
                <c:pt idx="0">
                  <c:v>Multiple F2F every week</c:v>
                </c:pt>
                <c:pt idx="1">
                  <c:v>F2F every week</c:v>
                </c:pt>
                <c:pt idx="2">
                  <c:v>F2F every 2 weeks</c:v>
                </c:pt>
                <c:pt idx="3">
                  <c:v>F2F every 6 months</c:v>
                </c:pt>
                <c:pt idx="4">
                  <c:v>As Needed</c:v>
                </c:pt>
              </c:strCache>
            </c:strRef>
          </c:cat>
          <c:val>
            <c:numRef>
              <c:f>'Contact Standards Summary Data'!$AN$99:$AN$103</c:f>
              <c:numCache>
                <c:formatCode>General</c:formatCode>
                <c:ptCount val="5"/>
                <c:pt idx="0">
                  <c:v>1</c:v>
                </c:pt>
                <c:pt idx="1">
                  <c:v>2</c:v>
                </c:pt>
              </c:numCache>
            </c:numRef>
          </c:val>
          <c:extLst>
            <c:ext xmlns:c16="http://schemas.microsoft.com/office/drawing/2014/chart" uri="{C3380CC4-5D6E-409C-BE32-E72D297353CC}">
              <c16:uniqueId val="{00000010-0D8C-DE4F-8CC9-BC89D5757E96}"/>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13)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50FD-394D-85CF-466E1FAE894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50FD-394D-85CF-466E1FAE894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50FD-394D-85CF-466E1FAE894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50FD-394D-85CF-466E1FAE894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50FD-394D-85CF-466E1FAE894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50FD-394D-85CF-466E1FAE894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50FD-394D-85CF-466E1FAE894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50FD-394D-85CF-466E1FAE894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50FD-394D-85CF-466E1FAE894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50FD-394D-85CF-466E1FAE894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50FD-394D-85CF-466E1FAE894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50FD-394D-85CF-466E1FAE894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Data'!$AS$61:$AS$64</c:f>
              <c:strCache>
                <c:ptCount val="4"/>
                <c:pt idx="0">
                  <c:v>Multiple F2F every week</c:v>
                </c:pt>
                <c:pt idx="1">
                  <c:v>F2F every week</c:v>
                </c:pt>
                <c:pt idx="2">
                  <c:v>F2F every 2 weeks</c:v>
                </c:pt>
                <c:pt idx="3">
                  <c:v>As Needed</c:v>
                </c:pt>
              </c:strCache>
            </c:strRef>
          </c:cat>
          <c:val>
            <c:numRef>
              <c:f>'Contact Standards Summary Data'!$AT$61:$AT$64</c:f>
              <c:numCache>
                <c:formatCode>General</c:formatCode>
                <c:ptCount val="4"/>
                <c:pt idx="0">
                  <c:v>8</c:v>
                </c:pt>
                <c:pt idx="1">
                  <c:v>5</c:v>
                </c:pt>
              </c:numCache>
            </c:numRef>
          </c:val>
          <c:extLst>
            <c:ext xmlns:c16="http://schemas.microsoft.com/office/drawing/2014/chart" uri="{C3380CC4-5D6E-409C-BE32-E72D297353CC}">
              <c16:uniqueId val="{00000010-50FD-394D-85CF-466E1FAE894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449-1943-8C35-5AE896F0E99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449-1943-8C35-5AE896F0E99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449-1943-8C35-5AE896F0E99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449-1943-8C35-5AE896F0E99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449-1943-8C35-5AE896F0E99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449-1943-8C35-5AE896F0E99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449-1943-8C35-5AE896F0E99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449-1943-8C35-5AE896F0E99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449-1943-8C35-5AE896F0E99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449-1943-8C35-5AE896F0E99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449-1943-8C35-5AE896F0E99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449-1943-8C35-5AE896F0E99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449-1943-8C35-5AE896F0E99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Data'!$AS$73:$AS$77</c:f>
              <c:strCache>
                <c:ptCount val="5"/>
                <c:pt idx="0">
                  <c:v>Multiple F2F every week</c:v>
                </c:pt>
                <c:pt idx="1">
                  <c:v>F2F every week</c:v>
                </c:pt>
                <c:pt idx="2">
                  <c:v>F2F every 2 weeks</c:v>
                </c:pt>
                <c:pt idx="3">
                  <c:v>F2F every 6 months</c:v>
                </c:pt>
                <c:pt idx="4">
                  <c:v>As Needed</c:v>
                </c:pt>
              </c:strCache>
            </c:strRef>
          </c:cat>
          <c:val>
            <c:numRef>
              <c:f>'Contact Standards Summary Data'!$AT$73:$AT$77</c:f>
              <c:numCache>
                <c:formatCode>General</c:formatCode>
                <c:ptCount val="5"/>
                <c:pt idx="0">
                  <c:v>1</c:v>
                </c:pt>
                <c:pt idx="1">
                  <c:v>1</c:v>
                </c:pt>
              </c:numCache>
            </c:numRef>
          </c:val>
          <c:extLst>
            <c:ext xmlns:c16="http://schemas.microsoft.com/office/drawing/2014/chart" uri="{C3380CC4-5D6E-409C-BE32-E72D297353CC}">
              <c16:uniqueId val="{00000010-D449-1943-8C35-5AE896F0E99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Veterans Court Phase 1 (n = 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F5C-AE45-A14D-EA3F0A29A88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F5C-AE45-A14D-EA3F0A29A88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F5C-AE45-A14D-EA3F0A29A88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F5C-AE45-A14D-EA3F0A29A88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F5C-AE45-A14D-EA3F0A29A88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F5C-AE45-A14D-EA3F0A29A88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F5C-AE45-A14D-EA3F0A29A88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F5C-AE45-A14D-EA3F0A29A887}"/>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F5C-AE45-A14D-EA3F0A29A887}"/>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F5C-AE45-A14D-EA3F0A29A88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F5C-AE45-A14D-EA3F0A29A88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F5C-AE45-A14D-EA3F0A29A88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3F5C-AE45-A14D-EA3F0A29A88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Data'!$AS$86:$AS$90</c:f>
              <c:strCache>
                <c:ptCount val="5"/>
                <c:pt idx="0">
                  <c:v>Multiple F2F every week</c:v>
                </c:pt>
                <c:pt idx="1">
                  <c:v>F2F every week</c:v>
                </c:pt>
                <c:pt idx="2">
                  <c:v>F2F every 2 weeks</c:v>
                </c:pt>
                <c:pt idx="3">
                  <c:v>F2F every 6 months</c:v>
                </c:pt>
                <c:pt idx="4">
                  <c:v>As Needed</c:v>
                </c:pt>
              </c:strCache>
            </c:strRef>
          </c:cat>
          <c:val>
            <c:numRef>
              <c:f>'Contact Standards Summary Data'!$AT$86:$AT$90</c:f>
              <c:numCache>
                <c:formatCode>General</c:formatCode>
                <c:ptCount val="5"/>
                <c:pt idx="0">
                  <c:v>2</c:v>
                </c:pt>
                <c:pt idx="1">
                  <c:v>4</c:v>
                </c:pt>
                <c:pt idx="2">
                  <c:v>1</c:v>
                </c:pt>
              </c:numCache>
            </c:numRef>
          </c:val>
          <c:extLst>
            <c:ext xmlns:c16="http://schemas.microsoft.com/office/drawing/2014/chart" uri="{C3380CC4-5D6E-409C-BE32-E72D297353CC}">
              <c16:uniqueId val="{00000010-3F5C-AE45-A14D-EA3F0A29A88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0CF-DA45-B346-6B0FF13E136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0CF-DA45-B346-6B0FF13E136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0CF-DA45-B346-6B0FF13E136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10CF-DA45-B346-6B0FF13E136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10CF-DA45-B346-6B0FF13E136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10CF-DA45-B346-6B0FF13E136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10CF-DA45-B346-6B0FF13E136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10CF-DA45-B346-6B0FF13E136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10CF-DA45-B346-6B0FF13E136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10CF-DA45-B346-6B0FF13E136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10CF-DA45-B346-6B0FF13E136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10CF-DA45-B346-6B0FF13E136B}"/>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10CF-DA45-B346-6B0FF13E136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Data'!$AS$99:$AS$103</c:f>
              <c:strCache>
                <c:ptCount val="5"/>
                <c:pt idx="0">
                  <c:v>Multiple F2F every week</c:v>
                </c:pt>
                <c:pt idx="1">
                  <c:v>F2F every week</c:v>
                </c:pt>
                <c:pt idx="2">
                  <c:v>F2F every 2 weeks</c:v>
                </c:pt>
                <c:pt idx="3">
                  <c:v>F2F every 6 months</c:v>
                </c:pt>
                <c:pt idx="4">
                  <c:v>As Needed</c:v>
                </c:pt>
              </c:strCache>
            </c:strRef>
          </c:cat>
          <c:val>
            <c:numRef>
              <c:f>'Contact Standards Summary Data'!$AT$99:$AT$103</c:f>
              <c:numCache>
                <c:formatCode>General</c:formatCode>
                <c:ptCount val="5"/>
                <c:pt idx="0">
                  <c:v>1</c:v>
                </c:pt>
              </c:numCache>
            </c:numRef>
          </c:val>
          <c:extLst>
            <c:ext xmlns:c16="http://schemas.microsoft.com/office/drawing/2014/chart" uri="{C3380CC4-5D6E-409C-BE32-E72D297353CC}">
              <c16:uniqueId val="{00000010-10CF-DA45-B346-6B0FF13E136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BA3-964A-BBF0-40ACA520001F}"/>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BA3-964A-BBF0-40ACA520001F}"/>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BA3-964A-BBF0-40ACA520001F}"/>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BA3-964A-BBF0-40ACA520001F}"/>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BA3-964A-BBF0-40ACA520001F}"/>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BA3-964A-BBF0-40ACA520001F}"/>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BA3-964A-BBF0-40ACA520001F}"/>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BA3-964A-BBF0-40ACA520001F}"/>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BA3-964A-BBF0-40ACA520001F}"/>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BA3-964A-BBF0-40ACA520001F}"/>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BA3-964A-BBF0-40ACA520001F}"/>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BA3-964A-BBF0-40ACA520001F}"/>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Data'!$AY$61:$AY$64</c:f>
              <c:strCache>
                <c:ptCount val="4"/>
                <c:pt idx="0">
                  <c:v>Multiple F2F every week</c:v>
                </c:pt>
                <c:pt idx="1">
                  <c:v>F2F every week</c:v>
                </c:pt>
                <c:pt idx="2">
                  <c:v>F2F every 2 weeks</c:v>
                </c:pt>
                <c:pt idx="3">
                  <c:v>As Needed</c:v>
                </c:pt>
              </c:strCache>
            </c:strRef>
          </c:cat>
          <c:val>
            <c:numRef>
              <c:f>'Contact Standards Summary Data'!$AZ$61:$AZ$64</c:f>
              <c:numCache>
                <c:formatCode>General</c:formatCode>
                <c:ptCount val="4"/>
                <c:pt idx="0">
                  <c:v>1</c:v>
                </c:pt>
                <c:pt idx="1">
                  <c:v>2</c:v>
                </c:pt>
              </c:numCache>
            </c:numRef>
          </c:val>
          <c:extLst>
            <c:ext xmlns:c16="http://schemas.microsoft.com/office/drawing/2014/chart" uri="{C3380CC4-5D6E-409C-BE32-E72D297353CC}">
              <c16:uniqueId val="{00000010-DBA3-964A-BBF0-40ACA520001F}"/>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Mental Health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3C3-1048-945D-38EE95E6741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3C3-1048-945D-38EE95E6741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3C3-1048-945D-38EE95E6741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3C3-1048-945D-38EE95E6741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3C3-1048-945D-38EE95E6741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3C3-1048-945D-38EE95E6741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3C3-1048-945D-38EE95E6741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3C3-1048-945D-38EE95E6741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3C3-1048-945D-38EE95E6741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3C3-1048-945D-38EE95E6741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43C3-1048-945D-38EE95E6741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43C3-1048-945D-38EE95E6741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43C3-1048-945D-38EE95E6741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Data'!$AY$73:$AY$77</c:f>
              <c:strCache>
                <c:ptCount val="5"/>
                <c:pt idx="0">
                  <c:v>Multiple F2F every week</c:v>
                </c:pt>
                <c:pt idx="1">
                  <c:v>F2F every week</c:v>
                </c:pt>
                <c:pt idx="2">
                  <c:v>F2F every 2 weeks</c:v>
                </c:pt>
                <c:pt idx="3">
                  <c:v>F2F every 6 months</c:v>
                </c:pt>
                <c:pt idx="4">
                  <c:v>As Needed</c:v>
                </c:pt>
              </c:strCache>
            </c:strRef>
          </c:cat>
          <c:val>
            <c:numRef>
              <c:f>'Contact Standards Summary Data'!$AZ$73:$AZ$77</c:f>
              <c:numCache>
                <c:formatCode>General</c:formatCode>
                <c:ptCount val="5"/>
                <c:pt idx="0">
                  <c:v>1</c:v>
                </c:pt>
                <c:pt idx="1">
                  <c:v>1</c:v>
                </c:pt>
              </c:numCache>
            </c:numRef>
          </c:val>
          <c:extLst>
            <c:ext xmlns:c16="http://schemas.microsoft.com/office/drawing/2014/chart" uri="{C3380CC4-5D6E-409C-BE32-E72D297353CC}">
              <c16:uniqueId val="{00000010-43C3-1048-945D-38EE95E6741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AAD-5140-9101-392B186C702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AAD-5140-9101-392B186C702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AAD-5140-9101-392B186C702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AAD-5140-9101-392B186C702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AAD-5140-9101-392B186C702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AAD-5140-9101-392B186C702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AAD-5140-9101-392B186C702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AAD-5140-9101-392B186C702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AAD-5140-9101-392B186C7021}"/>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AAD-5140-9101-392B186C702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AAD-5140-9101-392B186C702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AAD-5140-9101-392B186C702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AAD-5140-9101-392B186C702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Data'!$AY$99:$AY$103</c:f>
              <c:strCache>
                <c:ptCount val="5"/>
                <c:pt idx="0">
                  <c:v>Multiple F2F every week</c:v>
                </c:pt>
                <c:pt idx="1">
                  <c:v>F2F every week</c:v>
                </c:pt>
                <c:pt idx="2">
                  <c:v>F2F every 2 weeks</c:v>
                </c:pt>
                <c:pt idx="3">
                  <c:v>F2F every 6 months</c:v>
                </c:pt>
                <c:pt idx="4">
                  <c:v>As Needed</c:v>
                </c:pt>
              </c:strCache>
            </c:strRef>
          </c:cat>
          <c:val>
            <c:numRef>
              <c:f>'Contact Standards Summary Data'!$AZ$99:$AZ$103</c:f>
              <c:numCache>
                <c:formatCode>General</c:formatCode>
                <c:ptCount val="5"/>
                <c:pt idx="0">
                  <c:v>1</c:v>
                </c:pt>
                <c:pt idx="1">
                  <c:v>2</c:v>
                </c:pt>
              </c:numCache>
            </c:numRef>
          </c:val>
          <c:extLst>
            <c:ext xmlns:c16="http://schemas.microsoft.com/office/drawing/2014/chart" uri="{C3380CC4-5D6E-409C-BE32-E72D297353CC}">
              <c16:uniqueId val="{00000010-8AAD-5140-9101-392B186C702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D82-B949-BC70-A48410E259EB}"/>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D82-B949-BC70-A48410E259EB}"/>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D82-B949-BC70-A48410E259EB}"/>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D82-B949-BC70-A48410E259EB}"/>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D82-B949-BC70-A48410E259EB}"/>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D82-B949-BC70-A48410E259EB}"/>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D82-B949-BC70-A48410E259EB}"/>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D82-B949-BC70-A48410E259EB}"/>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D82-B949-BC70-A48410E259EB}"/>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D82-B949-BC70-A48410E259EB}"/>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3D82-B949-BC70-A48410E259EB}"/>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3D82-B949-BC70-A48410E259EB}"/>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Data'!$BE$61:$BE$64</c:f>
              <c:strCache>
                <c:ptCount val="4"/>
                <c:pt idx="0">
                  <c:v>Multiple F2F every week</c:v>
                </c:pt>
                <c:pt idx="1">
                  <c:v>F2F every week</c:v>
                </c:pt>
                <c:pt idx="2">
                  <c:v>F2F every 2 weeks</c:v>
                </c:pt>
                <c:pt idx="3">
                  <c:v>As Needed</c:v>
                </c:pt>
              </c:strCache>
            </c:strRef>
          </c:cat>
          <c:val>
            <c:numRef>
              <c:f>'Contact Standards Summary Data'!$BF$61:$BF$64</c:f>
              <c:numCache>
                <c:formatCode>General</c:formatCode>
                <c:ptCount val="4"/>
                <c:pt idx="0">
                  <c:v>1</c:v>
                </c:pt>
                <c:pt idx="1">
                  <c:v>1</c:v>
                </c:pt>
              </c:numCache>
            </c:numRef>
          </c:val>
          <c:extLst>
            <c:ext xmlns:c16="http://schemas.microsoft.com/office/drawing/2014/chart" uri="{C3380CC4-5D6E-409C-BE32-E72D297353CC}">
              <c16:uniqueId val="{00000010-3D82-B949-BC70-A48410E259EB}"/>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DUI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C87-8447-8D05-E5F1A26181A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C87-8447-8D05-E5F1A26181A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C87-8447-8D05-E5F1A26181A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C87-8447-8D05-E5F1A26181A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C87-8447-8D05-E5F1A26181A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C87-8447-8D05-E5F1A26181A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C87-8447-8D05-E5F1A26181A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C87-8447-8D05-E5F1A26181A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2C87-8447-8D05-E5F1A26181A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2C87-8447-8D05-E5F1A26181A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C87-8447-8D05-E5F1A26181A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C87-8447-8D05-E5F1A26181A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C87-8447-8D05-E5F1A26181A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Data'!$BE$99:$BE$103</c:f>
              <c:strCache>
                <c:ptCount val="5"/>
                <c:pt idx="0">
                  <c:v>Multiple F2F every week</c:v>
                </c:pt>
                <c:pt idx="1">
                  <c:v>F2F every week</c:v>
                </c:pt>
                <c:pt idx="2">
                  <c:v>F2F every 2 weeks</c:v>
                </c:pt>
                <c:pt idx="3">
                  <c:v>F2F every 6 months</c:v>
                </c:pt>
                <c:pt idx="4">
                  <c:v>As Needed</c:v>
                </c:pt>
              </c:strCache>
            </c:strRef>
          </c:cat>
          <c:val>
            <c:numRef>
              <c:f>'Contact Standards Summary Data'!$BF$99:$BF$103</c:f>
              <c:numCache>
                <c:formatCode>General</c:formatCode>
                <c:ptCount val="5"/>
                <c:pt idx="0">
                  <c:v>1</c:v>
                </c:pt>
              </c:numCache>
            </c:numRef>
          </c:val>
          <c:extLst>
            <c:ext xmlns:c16="http://schemas.microsoft.com/office/drawing/2014/chart" uri="{C3380CC4-5D6E-409C-BE32-E72D297353CC}">
              <c16:uniqueId val="{00000010-2C87-8447-8D05-E5F1A26181A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Prostitution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48B-E248-BA24-99E724D2B7B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48B-E248-BA24-99E724D2B7B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48B-E248-BA24-99E724D2B7B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648B-E248-BA24-99E724D2B7B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648B-E248-BA24-99E724D2B7B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648B-E248-BA24-99E724D2B7B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648B-E248-BA24-99E724D2B7B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648B-E248-BA24-99E724D2B7B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648B-E248-BA24-99E724D2B7B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648B-E248-BA24-99E724D2B7B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Data'!$C$121:$C$122</c:f>
              <c:strCache>
                <c:ptCount val="2"/>
                <c:pt idx="0">
                  <c:v>F2F every 6 months</c:v>
                </c:pt>
                <c:pt idx="1">
                  <c:v>As Needed</c:v>
                </c:pt>
              </c:strCache>
            </c:strRef>
          </c:cat>
          <c:val>
            <c:numRef>
              <c:f>'Contact Standards Summary Data'!$D$121:$D$122</c:f>
              <c:numCache>
                <c:formatCode>General</c:formatCode>
                <c:ptCount val="2"/>
                <c:pt idx="0">
                  <c:v>1</c:v>
                </c:pt>
                <c:pt idx="1">
                  <c:v>1</c:v>
                </c:pt>
              </c:numCache>
            </c:numRef>
          </c:val>
          <c:extLst>
            <c:ext xmlns:c16="http://schemas.microsoft.com/office/drawing/2014/chart" uri="{C3380CC4-5D6E-409C-BE32-E72D297353CC}">
              <c16:uniqueId val="{00000010-648B-E248-BA24-99E724D2B7B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Domestic Violence Court Phase 1 (n = 2)</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004-BC4F-B27E-ABEF4D2FFAB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6004-BC4F-B27E-ABEF4D2FFAB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6004-BC4F-B27E-ABEF4D2FFAB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6004-BC4F-B27E-ABEF4D2FFAB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6004-BC4F-B27E-ABEF4D2FFAB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6004-BC4F-B27E-ABEF4D2FFAB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6004-BC4F-B27E-ABEF4D2FFAB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6004-BC4F-B27E-ABEF4D2FFAB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6004-BC4F-B27E-ABEF4D2FFAB8}"/>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6004-BC4F-B27E-ABEF4D2FFAB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Data'!$C$137:$C$138</c:f>
              <c:strCache>
                <c:ptCount val="2"/>
                <c:pt idx="0">
                  <c:v>F2F every week</c:v>
                </c:pt>
                <c:pt idx="1">
                  <c:v>As Needed</c:v>
                </c:pt>
              </c:strCache>
            </c:strRef>
          </c:cat>
          <c:val>
            <c:numRef>
              <c:f>'Contact Standards Summary Data'!$D$137:$D$138</c:f>
              <c:numCache>
                <c:formatCode>General</c:formatCode>
                <c:ptCount val="2"/>
                <c:pt idx="0">
                  <c:v>1</c:v>
                </c:pt>
                <c:pt idx="1">
                  <c:v>1</c:v>
                </c:pt>
              </c:numCache>
            </c:numRef>
          </c:val>
          <c:extLst>
            <c:ext xmlns:c16="http://schemas.microsoft.com/office/drawing/2014/chart" uri="{C3380CC4-5D6E-409C-BE32-E72D297353CC}">
              <c16:uniqueId val="{00000010-6004-BC4F-B27E-ABEF4D2FFAB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MIXED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0D2-C04D-B899-7DC292599413}"/>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0D2-C04D-B899-7DC292599413}"/>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0D2-C04D-B899-7DC292599413}"/>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0D2-C04D-B899-7DC292599413}"/>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0D2-C04D-B899-7DC292599413}"/>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0D2-C04D-B899-7DC292599413}"/>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0D2-C04D-B899-7DC292599413}"/>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0D2-C04D-B899-7DC292599413}"/>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0D2-C04D-B899-7DC292599413}"/>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0D2-C04D-B899-7DC292599413}"/>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0D2-C04D-B899-7DC292599413}"/>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0D2-C04D-B899-7DC292599413}"/>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0D2-C04D-B899-7DC292599413}"/>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0D2-C04D-B899-7DC292599413}"/>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Data'!$I$19:$I$24</c:f>
              <c:strCache>
                <c:ptCount val="6"/>
                <c:pt idx="0">
                  <c:v>F2F every month</c:v>
                </c:pt>
                <c:pt idx="1">
                  <c:v>F2F every 2 months</c:v>
                </c:pt>
                <c:pt idx="2">
                  <c:v>F2F every 3 months</c:v>
                </c:pt>
                <c:pt idx="3">
                  <c:v>F2F every 6 months</c:v>
                </c:pt>
                <c:pt idx="4">
                  <c:v>Electronic Reporting</c:v>
                </c:pt>
                <c:pt idx="5">
                  <c:v>As Needed</c:v>
                </c:pt>
              </c:strCache>
            </c:strRef>
          </c:cat>
          <c:val>
            <c:numRef>
              <c:f>'Contact Standards Summary Data'!$J$19:$J$24</c:f>
              <c:numCache>
                <c:formatCode>General</c:formatCode>
                <c:ptCount val="6"/>
                <c:pt idx="3">
                  <c:v>1</c:v>
                </c:pt>
              </c:numCache>
            </c:numRef>
          </c:val>
          <c:extLst>
            <c:ext xmlns:c16="http://schemas.microsoft.com/office/drawing/2014/chart" uri="{C3380CC4-5D6E-409C-BE32-E72D297353CC}">
              <c16:uniqueId val="{00000010-C0D2-C04D-B899-7DC292599413}"/>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Very High Risk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046-2A4C-9811-8E6E340AA85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046-2A4C-9811-8E6E340AA85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046-2A4C-9811-8E6E340AA85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046-2A4C-9811-8E6E340AA85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046-2A4C-9811-8E6E340AA85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046-2A4C-9811-8E6E340AA85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046-2A4C-9811-8E6E340AA85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046-2A4C-9811-8E6E340AA859}"/>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046-2A4C-9811-8E6E340AA859}"/>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7046-2A4C-9811-8E6E340AA85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046-2A4C-9811-8E6E340AA85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046-2A4C-9811-8E6E340AA85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046-2A4C-9811-8E6E340AA859}"/>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046-2A4C-9811-8E6E340AA85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Data'!$I$44:$I$49</c:f>
              <c:strCache>
                <c:ptCount val="6"/>
                <c:pt idx="0">
                  <c:v>Multiple F2F every week</c:v>
                </c:pt>
                <c:pt idx="1">
                  <c:v>F2F every week</c:v>
                </c:pt>
                <c:pt idx="2">
                  <c:v>F2F every 2 weeks</c:v>
                </c:pt>
                <c:pt idx="3">
                  <c:v>3 F2F every month</c:v>
                </c:pt>
                <c:pt idx="4">
                  <c:v>F2F every month</c:v>
                </c:pt>
                <c:pt idx="5">
                  <c:v>As Needed</c:v>
                </c:pt>
              </c:strCache>
            </c:strRef>
          </c:cat>
          <c:val>
            <c:numRef>
              <c:f>'Contact Standards Summary Data'!$J$44:$J$49</c:f>
              <c:numCache>
                <c:formatCode>General</c:formatCode>
                <c:ptCount val="6"/>
                <c:pt idx="0">
                  <c:v>1</c:v>
                </c:pt>
              </c:numCache>
            </c:numRef>
          </c:val>
          <c:extLst>
            <c:ext xmlns:c16="http://schemas.microsoft.com/office/drawing/2014/chart" uri="{C3380CC4-5D6E-409C-BE32-E72D297353CC}">
              <c16:uniqueId val="{00000010-7046-2A4C-9811-8E6E340AA85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Prostitution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4469-2D4F-9A58-A42D1246AEAE}"/>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469-2D4F-9A58-A42D1246AEAE}"/>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4469-2D4F-9A58-A42D1246AEAE}"/>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4469-2D4F-9A58-A42D1246AEAE}"/>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4469-2D4F-9A58-A42D1246AEAE}"/>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4469-2D4F-9A58-A42D1246AEAE}"/>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4469-2D4F-9A58-A42D1246AEAE}"/>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4469-2D4F-9A58-A42D1246AEAE}"/>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4469-2D4F-9A58-A42D1246AEAE}"/>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4469-2D4F-9A58-A42D1246AEAE}"/>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Data'!$I$121:$I$122</c:f>
              <c:strCache>
                <c:ptCount val="2"/>
                <c:pt idx="0">
                  <c:v>F2F every 6 months</c:v>
                </c:pt>
                <c:pt idx="1">
                  <c:v>As Needed</c:v>
                </c:pt>
              </c:strCache>
            </c:strRef>
          </c:cat>
          <c:val>
            <c:numRef>
              <c:f>'Contact Standards Summary Data'!$J$121:$J$122</c:f>
              <c:numCache>
                <c:formatCode>General</c:formatCode>
                <c:ptCount val="2"/>
                <c:pt idx="0">
                  <c:v>1</c:v>
                </c:pt>
              </c:numCache>
            </c:numRef>
          </c:val>
          <c:extLst>
            <c:ext xmlns:c16="http://schemas.microsoft.com/office/drawing/2014/chart" uri="{C3380CC4-5D6E-409C-BE32-E72D297353CC}">
              <c16:uniqueId val="{00000010-4469-2D4F-9A58-A42D1246AEAE}"/>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Low Risk ONLY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DD8E-F34B-B0A4-C25854A7FC54}"/>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DD8E-F34B-B0A4-C25854A7FC54}"/>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DD8E-F34B-B0A4-C25854A7FC54}"/>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DD8E-F34B-B0A4-C25854A7FC54}"/>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DD8E-F34B-B0A4-C25854A7FC54}"/>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DD8E-F34B-B0A4-C25854A7FC54}"/>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DD8E-F34B-B0A4-C25854A7FC54}"/>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DD8E-F34B-B0A4-C25854A7FC54}"/>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DD8E-F34B-B0A4-C25854A7FC54}"/>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DD8E-F34B-B0A4-C25854A7FC54}"/>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DD8E-F34B-B0A4-C25854A7FC54}"/>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DD8E-F34B-B0A4-C25854A7FC54}"/>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DD8E-F34B-B0A4-C25854A7FC54}"/>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DD8E-F34B-B0A4-C25854A7FC54}"/>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DD8E-F34B-B0A4-C25854A7FC54}"/>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Data'!$O$9:$O$15</c:f>
              <c:strCache>
                <c:ptCount val="7"/>
                <c:pt idx="0">
                  <c:v>F2F every month</c:v>
                </c:pt>
                <c:pt idx="1">
                  <c:v>F2F every 3 months</c:v>
                </c:pt>
                <c:pt idx="2">
                  <c:v>F2F every 4 months</c:v>
                </c:pt>
                <c:pt idx="3">
                  <c:v>F2F every 6 months</c:v>
                </c:pt>
                <c:pt idx="4">
                  <c:v>F2F not req</c:v>
                </c:pt>
                <c:pt idx="5">
                  <c:v>Electronic Reporting</c:v>
                </c:pt>
                <c:pt idx="6">
                  <c:v>As Needed</c:v>
                </c:pt>
              </c:strCache>
            </c:strRef>
          </c:cat>
          <c:val>
            <c:numRef>
              <c:f>'Contact Standards Summary Data'!$P$9:$P$15</c:f>
              <c:numCache>
                <c:formatCode>General</c:formatCode>
                <c:ptCount val="7"/>
                <c:pt idx="6">
                  <c:v>1</c:v>
                </c:pt>
              </c:numCache>
            </c:numRef>
          </c:val>
          <c:extLst>
            <c:ext xmlns:c16="http://schemas.microsoft.com/office/drawing/2014/chart" uri="{C3380CC4-5D6E-409C-BE32-E72D297353CC}">
              <c16:uniqueId val="{00000010-DD8E-F34B-B0A4-C25854A7FC54}"/>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Prostitution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2AA-1B4B-9786-FFC402A0ED8D}"/>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2AA-1B4B-9786-FFC402A0ED8D}"/>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2AA-1B4B-9786-FFC402A0ED8D}"/>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2AA-1B4B-9786-FFC402A0ED8D}"/>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2AA-1B4B-9786-FFC402A0ED8D}"/>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2AA-1B4B-9786-FFC402A0ED8D}"/>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2AA-1B4B-9786-FFC402A0ED8D}"/>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2AA-1B4B-9786-FFC402A0ED8D}"/>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2AA-1B4B-9786-FFC402A0ED8D}"/>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C2AA-1B4B-9786-FFC402A0ED8D}"/>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Data'!$O$121:$O$122</c:f>
              <c:strCache>
                <c:ptCount val="2"/>
                <c:pt idx="0">
                  <c:v>F2F every 6 months</c:v>
                </c:pt>
                <c:pt idx="1">
                  <c:v>As Needed</c:v>
                </c:pt>
              </c:strCache>
            </c:strRef>
          </c:cat>
          <c:val>
            <c:numRef>
              <c:f>'Contact Standards Summary Data'!$P$121:$P$122</c:f>
              <c:numCache>
                <c:formatCode>General</c:formatCode>
                <c:ptCount val="2"/>
                <c:pt idx="1">
                  <c:v>1</c:v>
                </c:pt>
              </c:numCache>
            </c:numRef>
          </c:val>
          <c:extLst>
            <c:ext xmlns:c16="http://schemas.microsoft.com/office/drawing/2014/chart" uri="{C3380CC4-5D6E-409C-BE32-E72D297353CC}">
              <c16:uniqueId val="{00000010-C2AA-1B4B-9786-FFC402A0ED8D}"/>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Domestic Violence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5E0-734A-BD1D-77F12500EFA2}"/>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5E0-734A-BD1D-77F12500EFA2}"/>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5E0-734A-BD1D-77F12500EFA2}"/>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5E0-734A-BD1D-77F12500EFA2}"/>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5E0-734A-BD1D-77F12500EFA2}"/>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5E0-734A-BD1D-77F12500EFA2}"/>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5E0-734A-BD1D-77F12500EFA2}"/>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5E0-734A-BD1D-77F12500EFA2}"/>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5E0-734A-BD1D-77F12500EFA2}"/>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5E0-734A-BD1D-77F12500EFA2}"/>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Data'!$AA$137:$AA$138</c:f>
              <c:strCache>
                <c:ptCount val="2"/>
                <c:pt idx="0">
                  <c:v>F2F every week</c:v>
                </c:pt>
                <c:pt idx="1">
                  <c:v>As Needed</c:v>
                </c:pt>
              </c:strCache>
            </c:strRef>
          </c:cat>
          <c:val>
            <c:numRef>
              <c:f>'Contact Standards Summary Data'!$AB$137:$AB$138</c:f>
              <c:numCache>
                <c:formatCode>General</c:formatCode>
                <c:ptCount val="2"/>
                <c:pt idx="0">
                  <c:v>1</c:v>
                </c:pt>
              </c:numCache>
            </c:numRef>
          </c:val>
          <c:extLst>
            <c:ext xmlns:c16="http://schemas.microsoft.com/office/drawing/2014/chart" uri="{C3380CC4-5D6E-409C-BE32-E72D297353CC}">
              <c16:uniqueId val="{00000010-35E0-734A-BD1D-77F12500EFA2}"/>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Drug/DUI Hybrid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188-0343-8600-CCE6145F12C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188-0343-8600-CCE6145F12C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188-0343-8600-CCE6145F12C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188-0343-8600-CCE6145F12C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188-0343-8600-CCE6145F12C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188-0343-8600-CCE6145F12C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188-0343-8600-CCE6145F12C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188-0343-8600-CCE6145F12C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188-0343-8600-CCE6145F12C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8188-0343-8600-CCE6145F12C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Data'!$AY$112:$AY$113</c:f>
              <c:strCache>
                <c:ptCount val="2"/>
                <c:pt idx="0">
                  <c:v>Multiple F2F every week</c:v>
                </c:pt>
                <c:pt idx="1">
                  <c:v>F2F every week</c:v>
                </c:pt>
              </c:strCache>
            </c:strRef>
          </c:cat>
          <c:val>
            <c:numRef>
              <c:f>'Contact Standards Summary Data'!$AZ$112:$AZ$113</c:f>
              <c:numCache>
                <c:formatCode>General</c:formatCode>
                <c:ptCount val="2"/>
                <c:pt idx="1">
                  <c:v>1</c:v>
                </c:pt>
              </c:numCache>
            </c:numRef>
          </c:val>
          <c:extLst>
            <c:ext xmlns:c16="http://schemas.microsoft.com/office/drawing/2014/chart" uri="{C3380CC4-5D6E-409C-BE32-E72D297353CC}">
              <c16:uniqueId val="{00000010-8188-0343-8600-CCE6145F12C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Drug/DUI Hybrid Court Phase 1 (n = 7)</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06CF-BE41-BB84-6873CC1EA70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06CF-BE41-BB84-6873CC1EA70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06CF-BE41-BB84-6873CC1EA70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06CF-BE41-BB84-6873CC1EA70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06CF-BE41-BB84-6873CC1EA70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06CF-BE41-BB84-6873CC1EA70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06CF-BE41-BB84-6873CC1EA70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06CF-BE41-BB84-6873CC1EA70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06CF-BE41-BB84-6873CC1EA70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06CF-BE41-BB84-6873CC1EA70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Data'!$AS$112:$AS$113</c:f>
              <c:strCache>
                <c:ptCount val="2"/>
                <c:pt idx="0">
                  <c:v>Multiple F2F every week</c:v>
                </c:pt>
                <c:pt idx="1">
                  <c:v>F2F every week</c:v>
                </c:pt>
              </c:strCache>
            </c:strRef>
          </c:cat>
          <c:val>
            <c:numRef>
              <c:f>'Contact Standards Summary Data'!$AT$112:$AT$113</c:f>
              <c:numCache>
                <c:formatCode>General</c:formatCode>
                <c:ptCount val="2"/>
                <c:pt idx="0">
                  <c:v>5</c:v>
                </c:pt>
                <c:pt idx="1">
                  <c:v>2</c:v>
                </c:pt>
              </c:numCache>
            </c:numRef>
          </c:val>
          <c:extLst>
            <c:ext xmlns:c16="http://schemas.microsoft.com/office/drawing/2014/chart" uri="{C3380CC4-5D6E-409C-BE32-E72D297353CC}">
              <c16:uniqueId val="{00000010-06CF-BE41-BB84-6873CC1EA70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Drug/DUI Hybrid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3127-5246-A55C-E071D93BCB95}"/>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3127-5246-A55C-E071D93BCB95}"/>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3127-5246-A55C-E071D93BCB95}"/>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3127-5246-A55C-E071D93BCB95}"/>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3127-5246-A55C-E071D93BCB95}"/>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3127-5246-A55C-E071D93BCB95}"/>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3127-5246-A55C-E071D93BCB95}"/>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3127-5246-A55C-E071D93BCB95}"/>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3127-5246-A55C-E071D93BCB95}"/>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3127-5246-A55C-E071D93BCB95}"/>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Data'!$BE$112:$BE$113</c:f>
              <c:strCache>
                <c:ptCount val="2"/>
                <c:pt idx="0">
                  <c:v>Multiple F2F every week</c:v>
                </c:pt>
                <c:pt idx="1">
                  <c:v>F2F every week</c:v>
                </c:pt>
              </c:strCache>
            </c:strRef>
          </c:cat>
          <c:val>
            <c:numRef>
              <c:f>'Contact Standards Summary Data'!$BF$112:$BF$113</c:f>
              <c:numCache>
                <c:formatCode>General</c:formatCode>
                <c:ptCount val="2"/>
                <c:pt idx="1">
                  <c:v>1</c:v>
                </c:pt>
              </c:numCache>
            </c:numRef>
          </c:val>
          <c:extLst>
            <c:ext xmlns:c16="http://schemas.microsoft.com/office/drawing/2014/chart" uri="{C3380CC4-5D6E-409C-BE32-E72D297353CC}">
              <c16:uniqueId val="{00000010-3127-5246-A55C-E071D93BCB95}"/>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39)</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700E-9E49-AB44-458A58D1140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700E-9E49-AB44-458A58D1140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700E-9E49-AB44-458A58D1140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700E-9E49-AB44-458A58D1140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700E-9E49-AB44-458A58D1140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700E-9E49-AB44-458A58D1140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700E-9E49-AB44-458A58D1140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700E-9E49-AB44-458A58D1140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700E-9E49-AB44-458A58D11401}"/>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00E-9E49-AB44-458A58D1140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700E-9E49-AB44-458A58D1140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700E-9E49-AB44-458A58D1140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700E-9E49-AB44-458A58D1140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700E-9E49-AB44-458A58D11401}"/>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700E-9E49-AB44-458A58D1140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Data'!$W$28:$W$32</c:f>
              <c:strCache>
                <c:ptCount val="3"/>
                <c:pt idx="0">
                  <c:v>Not required</c:v>
                </c:pt>
                <c:pt idx="1">
                  <c:v>Electronically </c:v>
                </c:pt>
                <c:pt idx="2">
                  <c:v>By Phone</c:v>
                </c:pt>
              </c:strCache>
            </c:strRef>
          </c:cat>
          <c:val>
            <c:numRef>
              <c:f>'Caseload Data'!$X$28:$X$32</c:f>
              <c:numCache>
                <c:formatCode>General</c:formatCode>
                <c:ptCount val="5"/>
                <c:pt idx="0">
                  <c:v>4</c:v>
                </c:pt>
                <c:pt idx="1">
                  <c:v>28</c:v>
                </c:pt>
                <c:pt idx="2">
                  <c:v>7</c:v>
                </c:pt>
              </c:numCache>
            </c:numRef>
          </c:val>
          <c:extLst>
            <c:ext xmlns:c16="http://schemas.microsoft.com/office/drawing/2014/chart" uri="{C3380CC4-5D6E-409C-BE32-E72D297353CC}">
              <c16:uniqueId val="{00000010-700E-9E49-AB44-458A58D1140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EF8-B847-9641-F5708B39098F}"/>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EF8-B847-9641-F5708B39098F}"/>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EF8-B847-9641-F5708B39098F}"/>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EF8-B847-9641-F5708B39098F}"/>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EF8-B847-9641-F5708B39098F}"/>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EF8-B847-9641-F5708B39098F}"/>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EF8-B847-9641-F5708B39098F}"/>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EF8-B847-9641-F5708B39098F}"/>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EF8-B847-9641-F5708B39098F}"/>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EF8-B847-9641-F5708B39098F}"/>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EF8-B847-9641-F5708B39098F}"/>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EF8-B847-9641-F5708B39098F}"/>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EF8-B847-9641-F5708B39098F}"/>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EF8-B847-9641-F5708B39098F}"/>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CEF8-B847-9641-F5708B39098F}"/>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Data'!$W$92:$W$94</c:f>
              <c:strCache>
                <c:ptCount val="3"/>
                <c:pt idx="0">
                  <c:v>Not required</c:v>
                </c:pt>
                <c:pt idx="1">
                  <c:v>Electronically </c:v>
                </c:pt>
                <c:pt idx="2">
                  <c:v>By Phone</c:v>
                </c:pt>
              </c:strCache>
            </c:strRef>
          </c:cat>
          <c:val>
            <c:numRef>
              <c:f>'Caseload Data'!$X$92:$X$94</c:f>
              <c:numCache>
                <c:formatCode>General</c:formatCode>
                <c:ptCount val="3"/>
                <c:pt idx="2">
                  <c:v>1</c:v>
                </c:pt>
              </c:numCache>
            </c:numRef>
          </c:val>
          <c:extLst>
            <c:ext xmlns:c16="http://schemas.microsoft.com/office/drawing/2014/chart" uri="{C3380CC4-5D6E-409C-BE32-E72D297353CC}">
              <c16:uniqueId val="{00000010-CEF8-B847-9641-F5708B39098F}"/>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C68E-3848-B131-469E6E9496F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C68E-3848-B131-469E6E9496F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C68E-3848-B131-469E6E9496F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C68E-3848-B131-469E6E9496F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C68E-3848-B131-469E6E9496F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C68E-3848-B131-469E6E9496F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C68E-3848-B131-469E6E9496F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C68E-3848-B131-469E6E9496F8}"/>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C68E-3848-B131-469E6E9496F8}"/>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68E-3848-B131-469E6E9496F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C68E-3848-B131-469E6E9496F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C68E-3848-B131-469E6E9496F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C68E-3848-B131-469E6E9496F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C68E-3848-B131-469E6E9496F8}"/>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C68E-3848-B131-469E6E9496F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Data'!$W$60:$W$62</c:f>
              <c:strCache>
                <c:ptCount val="3"/>
                <c:pt idx="0">
                  <c:v>Not required</c:v>
                </c:pt>
                <c:pt idx="1">
                  <c:v>Electronically </c:v>
                </c:pt>
                <c:pt idx="2">
                  <c:v>By Phone</c:v>
                </c:pt>
              </c:strCache>
            </c:strRef>
          </c:cat>
          <c:val>
            <c:numRef>
              <c:f>'Caseload Data'!$X$60:$X$62</c:f>
              <c:numCache>
                <c:formatCode>General</c:formatCode>
                <c:ptCount val="3"/>
                <c:pt idx="2">
                  <c:v>1</c:v>
                </c:pt>
              </c:numCache>
            </c:numRef>
          </c:val>
          <c:extLst>
            <c:ext xmlns:c16="http://schemas.microsoft.com/office/drawing/2014/chart" uri="{C3380CC4-5D6E-409C-BE32-E72D297353CC}">
              <c16:uniqueId val="{00000010-C68E-3848-B131-469E6E9496F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EC64-EF48-A782-B321DD523DB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EC64-EF48-A782-B321DD523DB1}"/>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EC64-EF48-A782-B321DD523DB1}"/>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EC64-EF48-A782-B321DD523DB1}"/>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EC64-EF48-A782-B321DD523DB1}"/>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EC64-EF48-A782-B321DD523DB1}"/>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EC64-EF48-A782-B321DD523DB1}"/>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EC64-EF48-A782-B321DD523DB1}"/>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EC64-EF48-A782-B321DD523DB1}"/>
                </c:ext>
              </c:extLst>
            </c:dLbl>
            <c:dLbl>
              <c:idx val="1"/>
              <c:layout>
                <c:manualLayout>
                  <c:x val="0.36919114998337105"/>
                  <c:y val="-4.2973262509787412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C64-EF48-A782-B321DD523DB1}"/>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EC64-EF48-A782-B321DD523DB1}"/>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EC64-EF48-A782-B321DD523DB1}"/>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EC64-EF48-A782-B321DD523DB1}"/>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EC64-EF48-A782-B321DD523DB1}"/>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EC64-EF48-A782-B321DD523DB1}"/>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Data'!$W$123:$W$125</c:f>
              <c:strCache>
                <c:ptCount val="3"/>
                <c:pt idx="0">
                  <c:v>Not required</c:v>
                </c:pt>
                <c:pt idx="1">
                  <c:v>Electronically </c:v>
                </c:pt>
                <c:pt idx="2">
                  <c:v>By Phone</c:v>
                </c:pt>
              </c:strCache>
            </c:strRef>
          </c:cat>
          <c:val>
            <c:numRef>
              <c:f>'Caseload Data'!$X$123:$X$125</c:f>
              <c:numCache>
                <c:formatCode>General</c:formatCode>
                <c:ptCount val="3"/>
                <c:pt idx="0">
                  <c:v>1</c:v>
                </c:pt>
                <c:pt idx="1">
                  <c:v>2</c:v>
                </c:pt>
                <c:pt idx="2">
                  <c:v>1</c:v>
                </c:pt>
              </c:numCache>
            </c:numRef>
          </c:val>
          <c:extLst>
            <c:ext xmlns:c16="http://schemas.microsoft.com/office/drawing/2014/chart" uri="{C3380CC4-5D6E-409C-BE32-E72D297353CC}">
              <c16:uniqueId val="{00000010-EC64-EF48-A782-B321DD523DB1}"/>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11)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80FD-634F-8E14-B873BDA9A8E0}"/>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80FD-634F-8E14-B873BDA9A8E0}"/>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80FD-634F-8E14-B873BDA9A8E0}"/>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80FD-634F-8E14-B873BDA9A8E0}"/>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80FD-634F-8E14-B873BDA9A8E0}"/>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80FD-634F-8E14-B873BDA9A8E0}"/>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80FD-634F-8E14-B873BDA9A8E0}"/>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80FD-634F-8E14-B873BDA9A8E0}"/>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80FD-634F-8E14-B873BDA9A8E0}"/>
                </c:ext>
              </c:extLst>
            </c:dLbl>
            <c:dLbl>
              <c:idx val="1"/>
              <c:layout>
                <c:manualLayout>
                  <c:x val="0.37951817515773101"/>
                  <c:y val="-6.4459893764681198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0FD-634F-8E14-B873BDA9A8E0}"/>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80FD-634F-8E14-B873BDA9A8E0}"/>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80FD-634F-8E14-B873BDA9A8E0}"/>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80FD-634F-8E14-B873BDA9A8E0}"/>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80FD-634F-8E14-B873BDA9A8E0}"/>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80FD-634F-8E14-B873BDA9A8E0}"/>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Data'!$W$154:$W$156</c:f>
              <c:strCache>
                <c:ptCount val="3"/>
                <c:pt idx="0">
                  <c:v>Not required</c:v>
                </c:pt>
                <c:pt idx="1">
                  <c:v>Electronically </c:v>
                </c:pt>
                <c:pt idx="2">
                  <c:v>By Phone</c:v>
                </c:pt>
              </c:strCache>
            </c:strRef>
          </c:cat>
          <c:val>
            <c:numRef>
              <c:f>'Caseload Data'!$X$154:$X$156</c:f>
              <c:numCache>
                <c:formatCode>General</c:formatCode>
                <c:ptCount val="3"/>
                <c:pt idx="0">
                  <c:v>2</c:v>
                </c:pt>
                <c:pt idx="1">
                  <c:v>7</c:v>
                </c:pt>
                <c:pt idx="2">
                  <c:v>2</c:v>
                </c:pt>
              </c:numCache>
            </c:numRef>
          </c:val>
          <c:extLst>
            <c:ext xmlns:c16="http://schemas.microsoft.com/office/drawing/2014/chart" uri="{C3380CC4-5D6E-409C-BE32-E72D297353CC}">
              <c16:uniqueId val="{00000010-80FD-634F-8E14-B873BDA9A8E0}"/>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5)</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035-344C-827A-4D234567290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035-344C-827A-4D234567290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035-344C-827A-4D234567290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1035-344C-827A-4D234567290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1035-344C-827A-4D234567290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1035-344C-827A-4D234567290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1035-344C-827A-4D234567290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1035-344C-827A-4D2345672908}"/>
              </c:ext>
            </c:extLst>
          </c:dPt>
          <c:dLbls>
            <c:dLbl>
              <c:idx val="0"/>
              <c:layout>
                <c:manualLayout>
                  <c:x val="0.10360762568441199"/>
                  <c:y val="-3.488279073312578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035-344C-827A-4D2345672908}"/>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035-344C-827A-4D234567290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1035-344C-827A-4D234567290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1035-344C-827A-4D234567290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1035-344C-827A-4D234567290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1035-344C-827A-4D2345672908}"/>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1035-344C-827A-4D234567290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Data'!$W$185:$W$187</c:f>
              <c:strCache>
                <c:ptCount val="3"/>
                <c:pt idx="0">
                  <c:v>Not required</c:v>
                </c:pt>
                <c:pt idx="1">
                  <c:v>Electronically </c:v>
                </c:pt>
                <c:pt idx="2">
                  <c:v>By Phone</c:v>
                </c:pt>
              </c:strCache>
            </c:strRef>
          </c:cat>
          <c:val>
            <c:numRef>
              <c:f>'Caseload Data'!$X$185:$X$187</c:f>
              <c:numCache>
                <c:formatCode>General</c:formatCode>
                <c:ptCount val="3"/>
                <c:pt idx="1">
                  <c:v>4</c:v>
                </c:pt>
                <c:pt idx="2">
                  <c:v>1</c:v>
                </c:pt>
              </c:numCache>
            </c:numRef>
          </c:val>
          <c:extLst>
            <c:ext xmlns:c16="http://schemas.microsoft.com/office/drawing/2014/chart" uri="{C3380CC4-5D6E-409C-BE32-E72D297353CC}">
              <c16:uniqueId val="{00000010-1035-344C-827A-4D234567290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4)</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143C-4C42-8A88-B8852C24A4F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143C-4C42-8A88-B8852C24A4F7}"/>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143C-4C42-8A88-B8852C24A4F7}"/>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143C-4C42-8A88-B8852C24A4F7}"/>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143C-4C42-8A88-B8852C24A4F7}"/>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143C-4C42-8A88-B8852C24A4F7}"/>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143C-4C42-8A88-B8852C24A4F7}"/>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143C-4C42-8A88-B8852C24A4F7}"/>
              </c:ext>
            </c:extLst>
          </c:dPt>
          <c:dLbls>
            <c:dLbl>
              <c:idx val="0"/>
              <c:layout>
                <c:manualLayout>
                  <c:x val="0.38852859631654496"/>
                  <c:y val="-6.540523262461078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43C-4C42-8A88-B8852C24A4F7}"/>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43C-4C42-8A88-B8852C24A4F7}"/>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143C-4C42-8A88-B8852C24A4F7}"/>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143C-4C42-8A88-B8852C24A4F7}"/>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143C-4C42-8A88-B8852C24A4F7}"/>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143C-4C42-8A88-B8852C24A4F7}"/>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143C-4C42-8A88-B8852C24A4F7}"/>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Data'!$W$216:$W$218</c:f>
              <c:strCache>
                <c:ptCount val="3"/>
                <c:pt idx="0">
                  <c:v>Not required</c:v>
                </c:pt>
                <c:pt idx="1">
                  <c:v>Electronically </c:v>
                </c:pt>
                <c:pt idx="2">
                  <c:v>By Phone</c:v>
                </c:pt>
              </c:strCache>
            </c:strRef>
          </c:cat>
          <c:val>
            <c:numRef>
              <c:f>'Caseload Data'!$X$216:$X$218</c:f>
              <c:numCache>
                <c:formatCode>General</c:formatCode>
                <c:ptCount val="3"/>
                <c:pt idx="1">
                  <c:v>4</c:v>
                </c:pt>
              </c:numCache>
            </c:numRef>
          </c:val>
          <c:extLst>
            <c:ext xmlns:c16="http://schemas.microsoft.com/office/drawing/2014/chart" uri="{C3380CC4-5D6E-409C-BE32-E72D297353CC}">
              <c16:uniqueId val="{00000010-143C-4C42-8A88-B8852C24A4F7}"/>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10)</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B06A-E94E-888F-E4081DECF428}"/>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B06A-E94E-888F-E4081DECF428}"/>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B06A-E94E-888F-E4081DECF428}"/>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B06A-E94E-888F-E4081DECF428}"/>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B06A-E94E-888F-E4081DECF428}"/>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B06A-E94E-888F-E4081DECF428}"/>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B06A-E94E-888F-E4081DECF428}"/>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B06A-E94E-888F-E4081DECF428}"/>
              </c:ext>
            </c:extLst>
          </c:dPt>
          <c:dLbls>
            <c:dLbl>
              <c:idx val="0"/>
              <c:layout>
                <c:manualLayout>
                  <c:x val="0.38852859631654496"/>
                  <c:y val="-6.540523262461078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06A-E94E-888F-E4081DECF428}"/>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06A-E94E-888F-E4081DECF428}"/>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B06A-E94E-888F-E4081DECF428}"/>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B06A-E94E-888F-E4081DECF428}"/>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B06A-E94E-888F-E4081DECF428}"/>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B06A-E94E-888F-E4081DECF428}"/>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B06A-E94E-888F-E4081DECF428}"/>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Data'!$W$248:$W$250</c:f>
              <c:strCache>
                <c:ptCount val="3"/>
                <c:pt idx="0">
                  <c:v>Not required</c:v>
                </c:pt>
                <c:pt idx="1">
                  <c:v>Electronically </c:v>
                </c:pt>
                <c:pt idx="2">
                  <c:v>By Phone</c:v>
                </c:pt>
              </c:strCache>
            </c:strRef>
          </c:cat>
          <c:val>
            <c:numRef>
              <c:f>'Caseload Data'!$X$248:$X$250</c:f>
              <c:numCache>
                <c:formatCode>General</c:formatCode>
                <c:ptCount val="3"/>
                <c:pt idx="1">
                  <c:v>8</c:v>
                </c:pt>
                <c:pt idx="2">
                  <c:v>2</c:v>
                </c:pt>
              </c:numCache>
            </c:numRef>
          </c:val>
          <c:extLst>
            <c:ext xmlns:c16="http://schemas.microsoft.com/office/drawing/2014/chart" uri="{C3380CC4-5D6E-409C-BE32-E72D297353CC}">
              <c16:uniqueId val="{00000010-B06A-E94E-888F-E4081DECF428}"/>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Primary Reporting Method</a:t>
            </a:r>
            <a:r>
              <a:rPr lang="en-US" baseline="0"/>
              <a:t> </a:t>
            </a:r>
            <a:r>
              <a:rPr lang="en-US"/>
              <a:t>for Admin Caseload  (n = 3)</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2036-1D4E-963F-E12FE29E5219}"/>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2036-1D4E-963F-E12FE29E5219}"/>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2036-1D4E-963F-E12FE29E5219}"/>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2036-1D4E-963F-E12FE29E5219}"/>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2036-1D4E-963F-E12FE29E5219}"/>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2036-1D4E-963F-E12FE29E5219}"/>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2036-1D4E-963F-E12FE29E5219}"/>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2036-1D4E-963F-E12FE29E5219}"/>
              </c:ext>
            </c:extLst>
          </c:dPt>
          <c:dLbls>
            <c:dLbl>
              <c:idx val="0"/>
              <c:layout>
                <c:manualLayout>
                  <c:x val="0.38852859631654496"/>
                  <c:y val="-6.5405232624610787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036-1D4E-963F-E12FE29E5219}"/>
                </c:ext>
              </c:extLst>
            </c:dLbl>
            <c:dLbl>
              <c:idx val="1"/>
              <c:layout>
                <c:manualLayout>
                  <c:x val="0.21170401607438061"/>
                  <c:y val="-6.8757220015659856E-2"/>
                </c:manualLayout>
              </c:layout>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bestFit"/>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036-1D4E-963F-E12FE29E5219}"/>
                </c:ext>
              </c:extLst>
            </c:dLbl>
            <c:dLbl>
              <c:idx val="2"/>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3"/>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5-2036-1D4E-963F-E12FE29E5219}"/>
                </c:ext>
              </c:extLst>
            </c:dLbl>
            <c:dLbl>
              <c:idx val="3"/>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4"/>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7-2036-1D4E-963F-E12FE29E5219}"/>
                </c:ext>
              </c:extLst>
            </c:dLbl>
            <c:dLbl>
              <c:idx val="4"/>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5"/>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9-2036-1D4E-963F-E12FE29E5219}"/>
                </c:ext>
              </c:extLst>
            </c:dLbl>
            <c:dLbl>
              <c:idx val="5"/>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6"/>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B-2036-1D4E-963F-E12FE29E5219}"/>
                </c:ext>
              </c:extLst>
            </c:dLbl>
            <c:dLbl>
              <c:idx val="6"/>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lumMod val="60000"/>
                        </a:schemeClr>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D-2036-1D4E-963F-E12FE29E5219}"/>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'Caseload Data'!$W$279:$W$281</c:f>
              <c:strCache>
                <c:ptCount val="3"/>
                <c:pt idx="0">
                  <c:v>Not required</c:v>
                </c:pt>
                <c:pt idx="1">
                  <c:v>Electronically </c:v>
                </c:pt>
                <c:pt idx="2">
                  <c:v>By Phone</c:v>
                </c:pt>
              </c:strCache>
            </c:strRef>
          </c:cat>
          <c:val>
            <c:numRef>
              <c:f>'Caseload Data'!$X$279:$X$281</c:f>
              <c:numCache>
                <c:formatCode>General</c:formatCode>
                <c:ptCount val="3"/>
                <c:pt idx="1">
                  <c:v>3</c:v>
                </c:pt>
              </c:numCache>
            </c:numRef>
          </c:val>
          <c:extLst>
            <c:ext xmlns:c16="http://schemas.microsoft.com/office/drawing/2014/chart" uri="{C3380CC4-5D6E-409C-BE32-E72D297353CC}">
              <c16:uniqueId val="{00000010-2036-1D4E-963F-E12FE29E5219}"/>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r>
              <a:rPr lang="en-US"/>
              <a:t>Contact Standards for Domestic Violence Court Phase 1 (n = 1)</a:t>
            </a:r>
          </a:p>
        </c:rich>
      </c:tx>
      <c:overlay val="0"/>
      <c:spPr>
        <a:noFill/>
        <a:ln>
          <a:noFill/>
        </a:ln>
        <a:effectLst/>
      </c:spPr>
      <c:txPr>
        <a:bodyPr rot="0" spcFirstLastPara="1" vertOverflow="ellipsis" vert="horz" wrap="square" anchor="ctr" anchorCtr="1"/>
        <a:lstStyle/>
        <a:p>
          <a:pPr>
            <a:defRPr sz="1600" b="1" i="0" u="none" strike="noStrike" kern="1200" cap="all" baseline="0">
              <a:solidFill>
                <a:schemeClr val="tx1">
                  <a:lumMod val="65000"/>
                  <a:lumOff val="35000"/>
                </a:schemeClr>
              </a:solidFill>
              <a:latin typeface="+mn-lt"/>
              <a:ea typeface="+mn-ea"/>
              <a:cs typeface="+mn-cs"/>
            </a:defRPr>
          </a:pPr>
          <a:endParaRPr lang="en-US"/>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97C4-A746-AF00-068832B371CA}"/>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97C4-A746-AF00-068832B371CA}"/>
              </c:ext>
            </c:extLst>
          </c:dPt>
          <c:dPt>
            <c:idx val="2"/>
            <c:bubble3D val="0"/>
            <c:spPr>
              <a:solidFill>
                <a:schemeClr val="accent3"/>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5-97C4-A746-AF00-068832B371CA}"/>
              </c:ext>
            </c:extLst>
          </c:dPt>
          <c:dPt>
            <c:idx val="3"/>
            <c:bubble3D val="0"/>
            <c:spPr>
              <a:solidFill>
                <a:schemeClr val="accent4"/>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7-97C4-A746-AF00-068832B371CA}"/>
              </c:ext>
            </c:extLst>
          </c:dPt>
          <c:dPt>
            <c:idx val="4"/>
            <c:bubble3D val="0"/>
            <c:spPr>
              <a:solidFill>
                <a:schemeClr val="accent5"/>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9-97C4-A746-AF00-068832B371CA}"/>
              </c:ext>
            </c:extLst>
          </c:dPt>
          <c:dPt>
            <c:idx val="5"/>
            <c:bubble3D val="0"/>
            <c:spPr>
              <a:solidFill>
                <a:schemeClr val="accent6"/>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B-97C4-A746-AF00-068832B371CA}"/>
              </c:ext>
            </c:extLst>
          </c:dPt>
          <c:dPt>
            <c:idx val="6"/>
            <c:bubble3D val="0"/>
            <c:spPr>
              <a:solidFill>
                <a:schemeClr val="accent1">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D-97C4-A746-AF00-068832B371CA}"/>
              </c:ext>
            </c:extLst>
          </c:dPt>
          <c:dPt>
            <c:idx val="7"/>
            <c:bubble3D val="0"/>
            <c:spPr>
              <a:solidFill>
                <a:schemeClr val="accent2">
                  <a:lumMod val="60000"/>
                </a:schemeClr>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F-97C4-A746-AF00-068832B371CA}"/>
              </c:ext>
            </c:extLst>
          </c:dPt>
          <c:dLbls>
            <c:dLbl>
              <c:idx val="0"/>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1"/>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1-97C4-A746-AF00-068832B371CA}"/>
                </c:ext>
              </c:extLst>
            </c:dLbl>
            <c:dLbl>
              <c:idx val="1"/>
              <c:spPr>
                <a:noFill/>
                <a:ln>
                  <a:noFill/>
                </a:ln>
                <a:effectLst/>
              </c:spPr>
              <c:txPr>
                <a:bodyPr rot="0" spcFirstLastPara="1" vertOverflow="ellipsis" vert="horz" wrap="square" lIns="38100" tIns="19050" rIns="38100" bIns="19050" anchor="ctr" anchorCtr="1">
                  <a:spAutoFit/>
                </a:bodyPr>
                <a:lstStyle/>
                <a:p>
                  <a:pPr>
                    <a:defRPr sz="1000" b="1" i="0" u="none" strike="noStrike" kern="1200" spc="0" baseline="0">
                      <a:solidFill>
                        <a:schemeClr val="accent2"/>
                      </a:solidFill>
                      <a:latin typeface="+mn-lt"/>
                      <a:ea typeface="+mn-ea"/>
                      <a:cs typeface="+mn-cs"/>
                    </a:defRPr>
                  </a:pPr>
                  <a:endParaRPr lang="en-US"/>
                </a:p>
              </c:txPr>
              <c:dLblPos val="outEnd"/>
              <c:showLegendKey val="0"/>
              <c:showVal val="1"/>
              <c:showCatName val="1"/>
              <c:showSerName val="0"/>
              <c:showPercent val="0"/>
              <c:showBubbleSize val="0"/>
              <c:extLst>
                <c:ext xmlns:c16="http://schemas.microsoft.com/office/drawing/2014/chart" uri="{C3380CC4-5D6E-409C-BE32-E72D297353CC}">
                  <c16:uniqueId val="{00000003-97C4-A746-AF00-068832B371CA}"/>
                </c:ext>
              </c:extLst>
            </c:dLbl>
            <c:spPr>
              <a:noFill/>
              <a:ln>
                <a:noFill/>
              </a:ln>
              <a:effectLst/>
            </c:spPr>
            <c:dLblPos val="outEnd"/>
            <c:showLegendKey val="0"/>
            <c:showVal val="1"/>
            <c:showCatName val="1"/>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'Contact Standards Summary Data'!$O$133</c:f>
              <c:strCache>
                <c:ptCount val="1"/>
                <c:pt idx="0">
                  <c:v>Phase Level</c:v>
                </c:pt>
              </c:strCache>
            </c:strRef>
          </c:cat>
          <c:val>
            <c:numRef>
              <c:f>'Contact Standards Summary Data'!$P$133</c:f>
              <c:numCache>
                <c:formatCode>General</c:formatCode>
                <c:ptCount val="1"/>
                <c:pt idx="0">
                  <c:v>1</c:v>
                </c:pt>
              </c:numCache>
            </c:numRef>
          </c:val>
          <c:extLst>
            <c:ext xmlns:c16="http://schemas.microsoft.com/office/drawing/2014/chart" uri="{C3380CC4-5D6E-409C-BE32-E72D297353CC}">
              <c16:uniqueId val="{00000010-97C4-A746-AF00-068832B371CA}"/>
            </c:ext>
          </c:extLst>
        </c:ser>
        <c:dLbls>
          <c:dLblPos val="outEnd"/>
          <c:showLegendKey val="0"/>
          <c:showVal val="1"/>
          <c:showCatName val="0"/>
          <c:showSerName val="0"/>
          <c:showPercent val="0"/>
          <c:showBubbleSize val="0"/>
          <c:showLeaderLines val="1"/>
        </c:dLbls>
      </c:pie3D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All Counties Probation Officer  "Other Duties" (n = 64)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Data'!$C$4:$C$22</c:f>
              <c:strCache>
                <c:ptCount val="19"/>
                <c:pt idx="0">
                  <c:v>Courtroom Security</c:v>
                </c:pt>
                <c:pt idx="1">
                  <c:v>Office Maintenance </c:v>
                </c:pt>
                <c:pt idx="2">
                  <c:v>CRNs</c:v>
                </c:pt>
                <c:pt idx="3">
                  <c:v>Group/Class Facilitators</c:v>
                </c:pt>
                <c:pt idx="4">
                  <c:v>Sentencing Guidelines</c:v>
                </c:pt>
                <c:pt idx="5">
                  <c:v>JPO Transports</c:v>
                </c:pt>
                <c:pt idx="6">
                  <c:v>Electronic Monitoring</c:v>
                </c:pt>
                <c:pt idx="7">
                  <c:v>Duty Days</c:v>
                </c:pt>
                <c:pt idx="8">
                  <c:v>PSI Reports</c:v>
                </c:pt>
                <c:pt idx="9">
                  <c:v>SORNA Registration</c:v>
                </c:pt>
                <c:pt idx="10">
                  <c:v>Transports/Extradition</c:v>
                </c:pt>
                <c:pt idx="11">
                  <c:v>ICOTS</c:v>
                </c:pt>
                <c:pt idx="12">
                  <c:v>Intakes</c:v>
                </c:pt>
                <c:pt idx="13">
                  <c:v>Court Hearings</c:v>
                </c:pt>
                <c:pt idx="14">
                  <c:v>Departmental Instructors</c:v>
                </c:pt>
                <c:pt idx="15">
                  <c:v>Parole Investigations</c:v>
                </c:pt>
                <c:pt idx="16">
                  <c:v>Drug Testing</c:v>
                </c:pt>
                <c:pt idx="17">
                  <c:v>DNA Registration</c:v>
                </c:pt>
                <c:pt idx="18">
                  <c:v>Arrest/ Warrant Service/ Searches</c:v>
                </c:pt>
              </c:strCache>
            </c:strRef>
          </c:cat>
          <c:val>
            <c:numRef>
              <c:f>'Other Duties Data'!$D$4:$D$22</c:f>
              <c:numCache>
                <c:formatCode>General</c:formatCode>
                <c:ptCount val="19"/>
                <c:pt idx="0">
                  <c:v>15</c:v>
                </c:pt>
                <c:pt idx="1">
                  <c:v>17</c:v>
                </c:pt>
                <c:pt idx="2">
                  <c:v>27</c:v>
                </c:pt>
                <c:pt idx="3">
                  <c:v>29</c:v>
                </c:pt>
                <c:pt idx="4">
                  <c:v>30</c:v>
                </c:pt>
                <c:pt idx="5">
                  <c:v>31</c:v>
                </c:pt>
                <c:pt idx="6">
                  <c:v>36</c:v>
                </c:pt>
                <c:pt idx="7">
                  <c:v>37</c:v>
                </c:pt>
                <c:pt idx="8">
                  <c:v>41</c:v>
                </c:pt>
                <c:pt idx="9">
                  <c:v>43</c:v>
                </c:pt>
                <c:pt idx="10">
                  <c:v>45</c:v>
                </c:pt>
                <c:pt idx="11">
                  <c:v>46</c:v>
                </c:pt>
                <c:pt idx="12">
                  <c:v>46</c:v>
                </c:pt>
                <c:pt idx="13">
                  <c:v>47</c:v>
                </c:pt>
                <c:pt idx="14">
                  <c:v>47</c:v>
                </c:pt>
                <c:pt idx="15">
                  <c:v>47</c:v>
                </c:pt>
                <c:pt idx="16">
                  <c:v>51</c:v>
                </c:pt>
                <c:pt idx="17">
                  <c:v>53</c:v>
                </c:pt>
                <c:pt idx="18">
                  <c:v>56</c:v>
                </c:pt>
              </c:numCache>
            </c:numRef>
          </c:val>
          <c:extLst>
            <c:ext xmlns:c16="http://schemas.microsoft.com/office/drawing/2014/chart" uri="{C3380CC4-5D6E-409C-BE32-E72D297353CC}">
              <c16:uniqueId val="{00000000-FAFD-2845-9AE6-6B8C3470FB55}"/>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a:t>
            </a:r>
            <a:r>
              <a:rPr lang="en-US" baseline="0"/>
              <a:t> 1 </a:t>
            </a:r>
            <a:r>
              <a:rPr lang="en-US"/>
              <a:t>Probation Officer  "Other Duties" (n = 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Data'!$K$4:$K$22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Data'!$L$4:$L$22</c:f>
              <c:numCache>
                <c:formatCode>General</c:formatCode>
                <c:ptCount val="19"/>
                <c:pt idx="0">
                  <c:v>1</c:v>
                </c:pt>
                <c:pt idx="1">
                  <c:v>1</c:v>
                </c:pt>
                <c:pt idx="4">
                  <c:v>1</c:v>
                </c:pt>
                <c:pt idx="7">
                  <c:v>1</c:v>
                </c:pt>
                <c:pt idx="8">
                  <c:v>1</c:v>
                </c:pt>
                <c:pt idx="9">
                  <c:v>1</c:v>
                </c:pt>
                <c:pt idx="10">
                  <c:v>1</c:v>
                </c:pt>
                <c:pt idx="11">
                  <c:v>1</c:v>
                </c:pt>
                <c:pt idx="13">
                  <c:v>1</c:v>
                </c:pt>
                <c:pt idx="14">
                  <c:v>1</c:v>
                </c:pt>
                <c:pt idx="15">
                  <c:v>1</c:v>
                </c:pt>
                <c:pt idx="16">
                  <c:v>1</c:v>
                </c:pt>
                <c:pt idx="17">
                  <c:v>1</c:v>
                </c:pt>
              </c:numCache>
            </c:numRef>
          </c:val>
          <c:extLst>
            <c:ext xmlns:c16="http://schemas.microsoft.com/office/drawing/2014/chart" uri="{C3380CC4-5D6E-409C-BE32-E72D297353CC}">
              <c16:uniqueId val="{00000000-396E-1645-90AA-160832CDD928}"/>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1 Probation Officer  "Other Duties" (n = 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Data'!$Q$4:$Q$22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Data'!$R$4:$R$22</c:f>
              <c:numCache>
                <c:formatCode>General</c:formatCode>
                <c:ptCount val="19"/>
                <c:pt idx="0">
                  <c:v>1</c:v>
                </c:pt>
                <c:pt idx="1">
                  <c:v>0</c:v>
                </c:pt>
                <c:pt idx="2">
                  <c:v>0</c:v>
                </c:pt>
                <c:pt idx="3">
                  <c:v>0</c:v>
                </c:pt>
                <c:pt idx="4">
                  <c:v>1</c:v>
                </c:pt>
                <c:pt idx="5">
                  <c:v>1</c:v>
                </c:pt>
                <c:pt idx="6">
                  <c:v>1</c:v>
                </c:pt>
                <c:pt idx="7">
                  <c:v>1</c:v>
                </c:pt>
                <c:pt idx="8">
                  <c:v>0</c:v>
                </c:pt>
                <c:pt idx="9">
                  <c:v>1</c:v>
                </c:pt>
                <c:pt idx="10">
                  <c:v>1</c:v>
                </c:pt>
                <c:pt idx="11">
                  <c:v>0</c:v>
                </c:pt>
                <c:pt idx="12">
                  <c:v>0</c:v>
                </c:pt>
                <c:pt idx="13">
                  <c:v>0</c:v>
                </c:pt>
                <c:pt idx="14">
                  <c:v>0</c:v>
                </c:pt>
                <c:pt idx="15">
                  <c:v>0</c:v>
                </c:pt>
                <c:pt idx="16">
                  <c:v>0</c:v>
                </c:pt>
                <c:pt idx="17">
                  <c:v>1</c:v>
                </c:pt>
                <c:pt idx="18">
                  <c:v>0</c:v>
                </c:pt>
              </c:numCache>
            </c:numRef>
          </c:val>
          <c:extLst>
            <c:ext xmlns:c16="http://schemas.microsoft.com/office/drawing/2014/chart" uri="{C3380CC4-5D6E-409C-BE32-E72D297353CC}">
              <c16:uniqueId val="{00000000-916B-2045-8E5C-FFAAC00EDAAB}"/>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2A Probation Officer  "Other Duties" (n = 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Data'!$W$4:$W$22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Data'!$X$4:$X$22</c:f>
              <c:numCache>
                <c:formatCode>General</c:formatCode>
                <c:ptCount val="19"/>
                <c:pt idx="0">
                  <c:v>1</c:v>
                </c:pt>
                <c:pt idx="1">
                  <c:v>1</c:v>
                </c:pt>
                <c:pt idx="2">
                  <c:v>0</c:v>
                </c:pt>
                <c:pt idx="3">
                  <c:v>1</c:v>
                </c:pt>
                <c:pt idx="4">
                  <c:v>4</c:v>
                </c:pt>
                <c:pt idx="5">
                  <c:v>4</c:v>
                </c:pt>
                <c:pt idx="6">
                  <c:v>4</c:v>
                </c:pt>
                <c:pt idx="7">
                  <c:v>3</c:v>
                </c:pt>
                <c:pt idx="8">
                  <c:v>2</c:v>
                </c:pt>
                <c:pt idx="9">
                  <c:v>1</c:v>
                </c:pt>
                <c:pt idx="10">
                  <c:v>3</c:v>
                </c:pt>
                <c:pt idx="11">
                  <c:v>2</c:v>
                </c:pt>
                <c:pt idx="12">
                  <c:v>0</c:v>
                </c:pt>
                <c:pt idx="13">
                  <c:v>0</c:v>
                </c:pt>
                <c:pt idx="14">
                  <c:v>3</c:v>
                </c:pt>
                <c:pt idx="15">
                  <c:v>2</c:v>
                </c:pt>
                <c:pt idx="16">
                  <c:v>0</c:v>
                </c:pt>
                <c:pt idx="17">
                  <c:v>3</c:v>
                </c:pt>
                <c:pt idx="18">
                  <c:v>3</c:v>
                </c:pt>
              </c:numCache>
            </c:numRef>
          </c:val>
          <c:extLst>
            <c:ext xmlns:c16="http://schemas.microsoft.com/office/drawing/2014/chart" uri="{C3380CC4-5D6E-409C-BE32-E72D297353CC}">
              <c16:uniqueId val="{00000000-AE76-6949-8280-FB4F8E5B621A}"/>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3 Probation Officer  "Other Duties" (n = 11)</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Data'!$AD$4:$AD$22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Data'!$AE$4:$AE$22</c:f>
              <c:numCache>
                <c:formatCode>General</c:formatCode>
                <c:ptCount val="19"/>
                <c:pt idx="0">
                  <c:v>8</c:v>
                </c:pt>
                <c:pt idx="1">
                  <c:v>7</c:v>
                </c:pt>
                <c:pt idx="2">
                  <c:v>0</c:v>
                </c:pt>
                <c:pt idx="3">
                  <c:v>4</c:v>
                </c:pt>
                <c:pt idx="4">
                  <c:v>8</c:v>
                </c:pt>
                <c:pt idx="5">
                  <c:v>11</c:v>
                </c:pt>
                <c:pt idx="6">
                  <c:v>4</c:v>
                </c:pt>
                <c:pt idx="7">
                  <c:v>10</c:v>
                </c:pt>
                <c:pt idx="8">
                  <c:v>3</c:v>
                </c:pt>
                <c:pt idx="9">
                  <c:v>5</c:v>
                </c:pt>
                <c:pt idx="10">
                  <c:v>6</c:v>
                </c:pt>
                <c:pt idx="11">
                  <c:v>5</c:v>
                </c:pt>
                <c:pt idx="12">
                  <c:v>3</c:v>
                </c:pt>
                <c:pt idx="13">
                  <c:v>1</c:v>
                </c:pt>
                <c:pt idx="14">
                  <c:v>9</c:v>
                </c:pt>
                <c:pt idx="15">
                  <c:v>4</c:v>
                </c:pt>
                <c:pt idx="16">
                  <c:v>3</c:v>
                </c:pt>
                <c:pt idx="17">
                  <c:v>8</c:v>
                </c:pt>
                <c:pt idx="18">
                  <c:v>7</c:v>
                </c:pt>
              </c:numCache>
            </c:numRef>
          </c:val>
          <c:extLst>
            <c:ext xmlns:c16="http://schemas.microsoft.com/office/drawing/2014/chart" uri="{C3380CC4-5D6E-409C-BE32-E72D297353CC}">
              <c16:uniqueId val="{00000000-47B7-4A48-9CF3-4436EFD84E1C}"/>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4 Probation Officer  "Other Duties" (n = 9)</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Data'!$AK$4:$AK$22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Data'!$AL$4:$AL$22</c:f>
              <c:numCache>
                <c:formatCode>General</c:formatCode>
                <c:ptCount val="19"/>
                <c:pt idx="0">
                  <c:v>6</c:v>
                </c:pt>
                <c:pt idx="1">
                  <c:v>5</c:v>
                </c:pt>
                <c:pt idx="2">
                  <c:v>0</c:v>
                </c:pt>
                <c:pt idx="3" formatCode="#,##0">
                  <c:v>1</c:v>
                </c:pt>
                <c:pt idx="4" formatCode="#,##0">
                  <c:v>6</c:v>
                </c:pt>
                <c:pt idx="5" formatCode="#,##0">
                  <c:v>4</c:v>
                </c:pt>
                <c:pt idx="6" formatCode="#,##0">
                  <c:v>7</c:v>
                </c:pt>
                <c:pt idx="7" formatCode="#,##0">
                  <c:v>4</c:v>
                </c:pt>
                <c:pt idx="8" formatCode="#,##0">
                  <c:v>3</c:v>
                </c:pt>
                <c:pt idx="9" formatCode="#,##0">
                  <c:v>0</c:v>
                </c:pt>
                <c:pt idx="10" formatCode="#,##0">
                  <c:v>3</c:v>
                </c:pt>
                <c:pt idx="11" formatCode="#,##0">
                  <c:v>5</c:v>
                </c:pt>
                <c:pt idx="12" formatCode="#,##0">
                  <c:v>1</c:v>
                </c:pt>
                <c:pt idx="13" formatCode="#,##0">
                  <c:v>0</c:v>
                </c:pt>
                <c:pt idx="14" formatCode="#,##0">
                  <c:v>5</c:v>
                </c:pt>
                <c:pt idx="15">
                  <c:v>3</c:v>
                </c:pt>
                <c:pt idx="16">
                  <c:v>2</c:v>
                </c:pt>
                <c:pt idx="17">
                  <c:v>2</c:v>
                </c:pt>
                <c:pt idx="18">
                  <c:v>2</c:v>
                </c:pt>
              </c:numCache>
            </c:numRef>
          </c:val>
          <c:extLst>
            <c:ext xmlns:c16="http://schemas.microsoft.com/office/drawing/2014/chart" uri="{C3380CC4-5D6E-409C-BE32-E72D297353CC}">
              <c16:uniqueId val="{00000000-484E-9244-BC64-288FAEA2736D}"/>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a:t>
            </a:r>
            <a:r>
              <a:rPr lang="en-US" baseline="0"/>
              <a:t> 5 </a:t>
            </a:r>
            <a:r>
              <a:rPr lang="en-US"/>
              <a:t>Probation Officer  "Other Duties" (n = 6)</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Data'!$AR$4:$AR$22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Data'!$AS$4:$AS$22</c:f>
              <c:numCache>
                <c:formatCode>General</c:formatCode>
                <c:ptCount val="19"/>
                <c:pt idx="0">
                  <c:v>6</c:v>
                </c:pt>
                <c:pt idx="1">
                  <c:v>4</c:v>
                </c:pt>
                <c:pt idx="2">
                  <c:v>2</c:v>
                </c:pt>
                <c:pt idx="3">
                  <c:v>1</c:v>
                </c:pt>
                <c:pt idx="4">
                  <c:v>6</c:v>
                </c:pt>
                <c:pt idx="5">
                  <c:v>4</c:v>
                </c:pt>
                <c:pt idx="6">
                  <c:v>5</c:v>
                </c:pt>
                <c:pt idx="7">
                  <c:v>4</c:v>
                </c:pt>
                <c:pt idx="8">
                  <c:v>4</c:v>
                </c:pt>
                <c:pt idx="9">
                  <c:v>2</c:v>
                </c:pt>
                <c:pt idx="10">
                  <c:v>4</c:v>
                </c:pt>
                <c:pt idx="11">
                  <c:v>4</c:v>
                </c:pt>
                <c:pt idx="12">
                  <c:v>2</c:v>
                </c:pt>
                <c:pt idx="13">
                  <c:v>2</c:v>
                </c:pt>
                <c:pt idx="14">
                  <c:v>3</c:v>
                </c:pt>
                <c:pt idx="15">
                  <c:v>4</c:v>
                </c:pt>
                <c:pt idx="16">
                  <c:v>1</c:v>
                </c:pt>
                <c:pt idx="17">
                  <c:v>2</c:v>
                </c:pt>
                <c:pt idx="18">
                  <c:v>6</c:v>
                </c:pt>
              </c:numCache>
            </c:numRef>
          </c:val>
          <c:extLst>
            <c:ext xmlns:c16="http://schemas.microsoft.com/office/drawing/2014/chart" uri="{C3380CC4-5D6E-409C-BE32-E72D297353CC}">
              <c16:uniqueId val="{00000000-B5EE-7040-8295-E9FA6F02B8A7}"/>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6 Probation Officer  "Other Duties" (n = 23)</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Data'!$AY$4:$AY$22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Data'!$AZ$4:$AZ$22</c:f>
              <c:numCache>
                <c:formatCode>General</c:formatCode>
                <c:ptCount val="19"/>
                <c:pt idx="0">
                  <c:v>21</c:v>
                </c:pt>
                <c:pt idx="1">
                  <c:v>20</c:v>
                </c:pt>
                <c:pt idx="2">
                  <c:v>9</c:v>
                </c:pt>
                <c:pt idx="3">
                  <c:v>12</c:v>
                </c:pt>
                <c:pt idx="4">
                  <c:v>16</c:v>
                </c:pt>
                <c:pt idx="5">
                  <c:v>20</c:v>
                </c:pt>
                <c:pt idx="6">
                  <c:v>22</c:v>
                </c:pt>
                <c:pt idx="7">
                  <c:v>13</c:v>
                </c:pt>
                <c:pt idx="8">
                  <c:v>15</c:v>
                </c:pt>
                <c:pt idx="9">
                  <c:v>13</c:v>
                </c:pt>
                <c:pt idx="10">
                  <c:v>19</c:v>
                </c:pt>
                <c:pt idx="11">
                  <c:v>21</c:v>
                </c:pt>
                <c:pt idx="12">
                  <c:v>16</c:v>
                </c:pt>
                <c:pt idx="13">
                  <c:v>7</c:v>
                </c:pt>
                <c:pt idx="14">
                  <c:v>19</c:v>
                </c:pt>
                <c:pt idx="15">
                  <c:v>18</c:v>
                </c:pt>
                <c:pt idx="16">
                  <c:v>14</c:v>
                </c:pt>
                <c:pt idx="17">
                  <c:v>19</c:v>
                </c:pt>
                <c:pt idx="18">
                  <c:v>19</c:v>
                </c:pt>
              </c:numCache>
            </c:numRef>
          </c:val>
          <c:extLst>
            <c:ext xmlns:c16="http://schemas.microsoft.com/office/drawing/2014/chart" uri="{C3380CC4-5D6E-409C-BE32-E72D297353CC}">
              <c16:uniqueId val="{00000000-BEAC-994C-BB03-1EDCE794C1D9}"/>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7 Probation Officer  "Other Duties" (n = 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Data'!$BF$4:$BF$22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Data'!$BG$4:$BG$22</c:f>
              <c:numCache>
                <c:formatCode>General</c:formatCode>
                <c:ptCount val="19"/>
                <c:pt idx="0">
                  <c:v>4</c:v>
                </c:pt>
                <c:pt idx="1">
                  <c:v>4</c:v>
                </c:pt>
                <c:pt idx="2">
                  <c:v>2</c:v>
                </c:pt>
                <c:pt idx="3">
                  <c:v>4</c:v>
                </c:pt>
                <c:pt idx="4">
                  <c:v>4</c:v>
                </c:pt>
                <c:pt idx="5">
                  <c:v>4</c:v>
                </c:pt>
                <c:pt idx="6">
                  <c:v>3</c:v>
                </c:pt>
                <c:pt idx="7">
                  <c:v>0</c:v>
                </c:pt>
                <c:pt idx="8">
                  <c:v>4</c:v>
                </c:pt>
                <c:pt idx="9">
                  <c:v>4</c:v>
                </c:pt>
                <c:pt idx="10">
                  <c:v>4</c:v>
                </c:pt>
                <c:pt idx="11">
                  <c:v>4</c:v>
                </c:pt>
                <c:pt idx="12">
                  <c:v>4</c:v>
                </c:pt>
                <c:pt idx="13">
                  <c:v>2</c:v>
                </c:pt>
                <c:pt idx="14">
                  <c:v>3</c:v>
                </c:pt>
                <c:pt idx="15">
                  <c:v>4</c:v>
                </c:pt>
                <c:pt idx="16">
                  <c:v>4</c:v>
                </c:pt>
                <c:pt idx="17">
                  <c:v>4</c:v>
                </c:pt>
                <c:pt idx="18">
                  <c:v>4</c:v>
                </c:pt>
              </c:numCache>
            </c:numRef>
          </c:val>
          <c:extLst>
            <c:ext xmlns:c16="http://schemas.microsoft.com/office/drawing/2014/chart" uri="{C3380CC4-5D6E-409C-BE32-E72D297353CC}">
              <c16:uniqueId val="{00000000-D345-374E-AA8D-803D54573227}"/>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Class 8 Probation Officer  "Other Duties" (n = 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Data'!$BM$4:$BM$22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Data'!$BN$4:$BN$22</c:f>
              <c:numCache>
                <c:formatCode>General</c:formatCode>
                <c:ptCount val="19"/>
                <c:pt idx="0">
                  <c:v>5</c:v>
                </c:pt>
                <c:pt idx="1">
                  <c:v>5</c:v>
                </c:pt>
                <c:pt idx="2">
                  <c:v>2</c:v>
                </c:pt>
                <c:pt idx="3">
                  <c:v>4</c:v>
                </c:pt>
                <c:pt idx="4">
                  <c:v>1</c:v>
                </c:pt>
                <c:pt idx="5">
                  <c:v>5</c:v>
                </c:pt>
                <c:pt idx="6">
                  <c:v>5</c:v>
                </c:pt>
                <c:pt idx="7">
                  <c:v>1</c:v>
                </c:pt>
                <c:pt idx="8">
                  <c:v>4</c:v>
                </c:pt>
                <c:pt idx="9">
                  <c:v>2</c:v>
                </c:pt>
                <c:pt idx="10">
                  <c:v>5</c:v>
                </c:pt>
                <c:pt idx="11">
                  <c:v>4</c:v>
                </c:pt>
                <c:pt idx="12">
                  <c:v>5</c:v>
                </c:pt>
                <c:pt idx="13">
                  <c:v>4</c:v>
                </c:pt>
                <c:pt idx="14">
                  <c:v>4</c:v>
                </c:pt>
                <c:pt idx="15">
                  <c:v>5</c:v>
                </c:pt>
                <c:pt idx="16">
                  <c:v>5</c:v>
                </c:pt>
                <c:pt idx="17">
                  <c:v>3</c:v>
                </c:pt>
                <c:pt idx="18">
                  <c:v>4</c:v>
                </c:pt>
              </c:numCache>
            </c:numRef>
          </c:val>
          <c:extLst>
            <c:ext xmlns:c16="http://schemas.microsoft.com/office/drawing/2014/chart" uri="{C3380CC4-5D6E-409C-BE32-E72D297353CC}">
              <c16:uniqueId val="{00000000-07C4-7A48-B51C-D47F85BFFEDC}"/>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 of Other Duties Reported by Class Size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'Other Duties Data'!$C$97:$C$105</c:f>
              <c:strCache>
                <c:ptCount val="9"/>
                <c:pt idx="0">
                  <c:v>Class 1</c:v>
                </c:pt>
                <c:pt idx="1">
                  <c:v>Class 2</c:v>
                </c:pt>
                <c:pt idx="2">
                  <c:v>Class 2A</c:v>
                </c:pt>
                <c:pt idx="3">
                  <c:v>Class 3</c:v>
                </c:pt>
                <c:pt idx="4">
                  <c:v>Class 4</c:v>
                </c:pt>
                <c:pt idx="5">
                  <c:v>Class 5</c:v>
                </c:pt>
                <c:pt idx="6">
                  <c:v>Class 6</c:v>
                </c:pt>
                <c:pt idx="7">
                  <c:v>Class 7</c:v>
                </c:pt>
                <c:pt idx="8">
                  <c:v>Class 8</c:v>
                </c:pt>
              </c:strCache>
            </c:strRef>
          </c:cat>
          <c:val>
            <c:numRef>
              <c:f>'Other Duties Data'!$D$97:$D$105</c:f>
              <c:numCache>
                <c:formatCode>General</c:formatCode>
                <c:ptCount val="9"/>
                <c:pt idx="0">
                  <c:v>13</c:v>
                </c:pt>
                <c:pt idx="1">
                  <c:v>8</c:v>
                </c:pt>
                <c:pt idx="2">
                  <c:v>15</c:v>
                </c:pt>
                <c:pt idx="3">
                  <c:v>18</c:v>
                </c:pt>
                <c:pt idx="4">
                  <c:v>16</c:v>
                </c:pt>
                <c:pt idx="5">
                  <c:v>19</c:v>
                </c:pt>
                <c:pt idx="6">
                  <c:v>19</c:v>
                </c:pt>
                <c:pt idx="7">
                  <c:v>18</c:v>
                </c:pt>
                <c:pt idx="8">
                  <c:v>19</c:v>
                </c:pt>
              </c:numCache>
            </c:numRef>
          </c:val>
          <c:extLst>
            <c:ext xmlns:c16="http://schemas.microsoft.com/office/drawing/2014/chart" uri="{C3380CC4-5D6E-409C-BE32-E72D297353CC}">
              <c16:uniqueId val="{00000000-EFD1-C344-AFBC-A2B80B85709B}"/>
            </c:ext>
          </c:extLst>
        </c:ser>
        <c:dLbls>
          <c:dLblPos val="outEnd"/>
          <c:showLegendKey val="0"/>
          <c:showVal val="1"/>
          <c:showCatName val="0"/>
          <c:showSerName val="0"/>
          <c:showPercent val="0"/>
          <c:showBubbleSize val="0"/>
        </c:dLbls>
        <c:gapWidth val="219"/>
        <c:overlap val="-27"/>
        <c:axId val="834971504"/>
        <c:axId val="834971864"/>
      </c:barChart>
      <c:catAx>
        <c:axId val="834971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4971864"/>
        <c:crosses val="autoZero"/>
        <c:auto val="1"/>
        <c:lblAlgn val="ctr"/>
        <c:lblOffset val="100"/>
        <c:noMultiLvlLbl val="0"/>
      </c:catAx>
      <c:valAx>
        <c:axId val="8349718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497150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US"/>
              <a:t>All Counties Probation Officer  "Other Duties" 2023-2024 Comparisons (n = 65 [2023 &amp;2024] n = 64 [2025])</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v>2023</c:v>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'[1]Other Duties_Data'!$C$4:$C$22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Data'!$G$4:$G$22</c:f>
              <c:numCache>
                <c:formatCode>General</c:formatCode>
                <c:ptCount val="19"/>
                <c:pt idx="0">
                  <c:v>13</c:v>
                </c:pt>
                <c:pt idx="1">
                  <c:v>13</c:v>
                </c:pt>
                <c:pt idx="2">
                  <c:v>29</c:v>
                </c:pt>
                <c:pt idx="3">
                  <c:v>27</c:v>
                </c:pt>
                <c:pt idx="4">
                  <c:v>43</c:v>
                </c:pt>
                <c:pt idx="7">
                  <c:v>40</c:v>
                </c:pt>
                <c:pt idx="8">
                  <c:v>58</c:v>
                </c:pt>
                <c:pt idx="9">
                  <c:v>55</c:v>
                </c:pt>
                <c:pt idx="10">
                  <c:v>45</c:v>
                </c:pt>
                <c:pt idx="12">
                  <c:v>58</c:v>
                </c:pt>
                <c:pt idx="13">
                  <c:v>56</c:v>
                </c:pt>
                <c:pt idx="14">
                  <c:v>55</c:v>
                </c:pt>
                <c:pt idx="15">
                  <c:v>55</c:v>
                </c:pt>
                <c:pt idx="16">
                  <c:v>60</c:v>
                </c:pt>
                <c:pt idx="17">
                  <c:v>59</c:v>
                </c:pt>
                <c:pt idx="18">
                  <c:v>62</c:v>
                </c:pt>
              </c:numCache>
            </c:numRef>
          </c:val>
          <c:extLst>
            <c:ext xmlns:c16="http://schemas.microsoft.com/office/drawing/2014/chart" uri="{C3380CC4-5D6E-409C-BE32-E72D297353CC}">
              <c16:uniqueId val="{00000000-D47F-FA4B-A590-9E61F73735E6}"/>
            </c:ext>
          </c:extLst>
        </c:ser>
        <c:ser>
          <c:idx val="0"/>
          <c:order val="1"/>
          <c:tx>
            <c:v>2024</c:v>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'[1]Other Duties_Data'!$C$4:$C$22</c:f>
              <c:strCache>
                <c:ptCount val="19"/>
                <c:pt idx="0">
                  <c:v>Arrest/Warrant Service/Searches</c:v>
                </c:pt>
                <c:pt idx="1">
                  <c:v>Court Hearings</c:v>
                </c:pt>
                <c:pt idx="2">
                  <c:v>Courtroom Security</c:v>
                </c:pt>
                <c:pt idx="3">
                  <c:v>CRNs</c:v>
                </c:pt>
                <c:pt idx="4">
                  <c:v>Departmental Instructors</c:v>
                </c:pt>
                <c:pt idx="5">
                  <c:v>DNA Registration</c:v>
                </c:pt>
                <c:pt idx="6">
                  <c:v>Drug Testing</c:v>
                </c:pt>
                <c:pt idx="7">
                  <c:v>Duty Days</c:v>
                </c:pt>
                <c:pt idx="8">
                  <c:v>Electronic Monitoring</c:v>
                </c:pt>
                <c:pt idx="9">
                  <c:v>Group/Class Facilitators</c:v>
                </c:pt>
                <c:pt idx="10">
                  <c:v>ICOTS</c:v>
                </c:pt>
                <c:pt idx="11">
                  <c:v>Intakes</c:v>
                </c:pt>
                <c:pt idx="12">
                  <c:v>JPO Transports</c:v>
                </c:pt>
                <c:pt idx="13">
                  <c:v>Office Maintenance </c:v>
                </c:pt>
                <c:pt idx="14">
                  <c:v>Parole Investigations</c:v>
                </c:pt>
                <c:pt idx="15">
                  <c:v>PSI Reports</c:v>
                </c:pt>
                <c:pt idx="16">
                  <c:v>Sentencing Guidelines</c:v>
                </c:pt>
                <c:pt idx="17">
                  <c:v>SORNA Registration</c:v>
                </c:pt>
                <c:pt idx="18">
                  <c:v>Transports/Extradition</c:v>
                </c:pt>
              </c:strCache>
            </c:strRef>
          </c:cat>
          <c:val>
            <c:numRef>
              <c:f>'Other Duties Data'!$F$4:$F$22</c:f>
              <c:numCache>
                <c:formatCode>General</c:formatCode>
                <c:ptCount val="19"/>
                <c:pt idx="0">
                  <c:v>18</c:v>
                </c:pt>
                <c:pt idx="1">
                  <c:v>16</c:v>
                </c:pt>
                <c:pt idx="2">
                  <c:v>24</c:v>
                </c:pt>
                <c:pt idx="3">
                  <c:v>22</c:v>
                </c:pt>
                <c:pt idx="4">
                  <c:v>29</c:v>
                </c:pt>
                <c:pt idx="5">
                  <c:v>29</c:v>
                </c:pt>
                <c:pt idx="6">
                  <c:v>43</c:v>
                </c:pt>
                <c:pt idx="7">
                  <c:v>34</c:v>
                </c:pt>
                <c:pt idx="8">
                  <c:v>42</c:v>
                </c:pt>
                <c:pt idx="9">
                  <c:v>43</c:v>
                </c:pt>
                <c:pt idx="10">
                  <c:v>47</c:v>
                </c:pt>
                <c:pt idx="11">
                  <c:v>49</c:v>
                </c:pt>
                <c:pt idx="12">
                  <c:v>46</c:v>
                </c:pt>
                <c:pt idx="13">
                  <c:v>48</c:v>
                </c:pt>
                <c:pt idx="14">
                  <c:v>53</c:v>
                </c:pt>
                <c:pt idx="15">
                  <c:v>48</c:v>
                </c:pt>
                <c:pt idx="16">
                  <c:v>56</c:v>
                </c:pt>
                <c:pt idx="17">
                  <c:v>55</c:v>
                </c:pt>
                <c:pt idx="18">
                  <c:v>57</c:v>
                </c:pt>
              </c:numCache>
            </c:numRef>
          </c:val>
          <c:extLst>
            <c:ext xmlns:c16="http://schemas.microsoft.com/office/drawing/2014/chart" uri="{C3380CC4-5D6E-409C-BE32-E72D297353CC}">
              <c16:uniqueId val="{00000001-D47F-FA4B-A590-9E61F73735E6}"/>
            </c:ext>
          </c:extLst>
        </c:ser>
        <c:ser>
          <c:idx val="2"/>
          <c:order val="2"/>
          <c:tx>
            <c:v>2025</c:v>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'Other Duties Data'!$D$4:$D$22</c:f>
              <c:numCache>
                <c:formatCode>General</c:formatCode>
                <c:ptCount val="19"/>
                <c:pt idx="0">
                  <c:v>15</c:v>
                </c:pt>
                <c:pt idx="1">
                  <c:v>17</c:v>
                </c:pt>
                <c:pt idx="2">
                  <c:v>27</c:v>
                </c:pt>
                <c:pt idx="3">
                  <c:v>29</c:v>
                </c:pt>
                <c:pt idx="4">
                  <c:v>30</c:v>
                </c:pt>
                <c:pt idx="5">
                  <c:v>31</c:v>
                </c:pt>
                <c:pt idx="6">
                  <c:v>36</c:v>
                </c:pt>
                <c:pt idx="7">
                  <c:v>37</c:v>
                </c:pt>
                <c:pt idx="8">
                  <c:v>41</c:v>
                </c:pt>
                <c:pt idx="9">
                  <c:v>43</c:v>
                </c:pt>
                <c:pt idx="10">
                  <c:v>45</c:v>
                </c:pt>
                <c:pt idx="11">
                  <c:v>46</c:v>
                </c:pt>
                <c:pt idx="12">
                  <c:v>46</c:v>
                </c:pt>
                <c:pt idx="13">
                  <c:v>47</c:v>
                </c:pt>
                <c:pt idx="14">
                  <c:v>47</c:v>
                </c:pt>
                <c:pt idx="15">
                  <c:v>47</c:v>
                </c:pt>
                <c:pt idx="16">
                  <c:v>51</c:v>
                </c:pt>
                <c:pt idx="17">
                  <c:v>53</c:v>
                </c:pt>
                <c:pt idx="18">
                  <c:v>56</c:v>
                </c:pt>
              </c:numCache>
            </c:numRef>
          </c:val>
          <c:extLst>
            <c:ext xmlns:c16="http://schemas.microsoft.com/office/drawing/2014/chart" uri="{C3380CC4-5D6E-409C-BE32-E72D297353CC}">
              <c16:uniqueId val="{00000002-E40E-1048-AE8B-076D78FC6FF4}"/>
            </c:ext>
          </c:extLst>
        </c:ser>
        <c:dLbls>
          <c:dLblPos val="outEnd"/>
          <c:showLegendKey val="0"/>
          <c:showVal val="1"/>
          <c:showCatName val="0"/>
          <c:showSerName val="0"/>
          <c:showPercent val="0"/>
          <c:showBubbleSize val="0"/>
        </c:dLbls>
        <c:gapWidth val="219"/>
        <c:overlap val="-27"/>
        <c:axId val="1213556944"/>
        <c:axId val="1213554064"/>
      </c:barChart>
      <c:catAx>
        <c:axId val="12135569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13554064"/>
        <c:crosses val="autoZero"/>
        <c:auto val="1"/>
        <c:lblAlgn val="ctr"/>
        <c:lblOffset val="100"/>
        <c:noMultiLvlLbl val="0"/>
      </c:catAx>
      <c:valAx>
        <c:axId val="121355406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a:t>Number of Counties</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13556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9.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0.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2.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3.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4.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5.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6.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7.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8.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2.xml.rels><?xml version="1.0" encoding="UTF-8" standalone="yes"?>
<Relationships xmlns="http://schemas.openxmlformats.org/package/2006/relationships"><Relationship Id="rId8" Type="http://schemas.openxmlformats.org/officeDocument/2006/relationships/chart" Target="../charts/chart34.xml"/><Relationship Id="rId3" Type="http://schemas.openxmlformats.org/officeDocument/2006/relationships/chart" Target="../charts/chart29.xml"/><Relationship Id="rId7" Type="http://schemas.openxmlformats.org/officeDocument/2006/relationships/chart" Target="../charts/chart33.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5" Type="http://schemas.openxmlformats.org/officeDocument/2006/relationships/chart" Target="../charts/chart31.xml"/><Relationship Id="rId10" Type="http://schemas.openxmlformats.org/officeDocument/2006/relationships/chart" Target="../charts/chart36.xml"/><Relationship Id="rId4" Type="http://schemas.openxmlformats.org/officeDocument/2006/relationships/chart" Target="../charts/chart30.xml"/><Relationship Id="rId9" Type="http://schemas.openxmlformats.org/officeDocument/2006/relationships/chart" Target="../charts/chart35.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11" Type="http://schemas.openxmlformats.org/officeDocument/2006/relationships/chart" Target="../charts/chart47.xml"/><Relationship Id="rId5" Type="http://schemas.openxmlformats.org/officeDocument/2006/relationships/chart" Target="../charts/chart41.xml"/><Relationship Id="rId10" Type="http://schemas.openxmlformats.org/officeDocument/2006/relationships/chart" Target="../charts/chart46.xml"/><Relationship Id="rId4" Type="http://schemas.openxmlformats.org/officeDocument/2006/relationships/chart" Target="../charts/chart40.xml"/><Relationship Id="rId9" Type="http://schemas.openxmlformats.org/officeDocument/2006/relationships/chart" Target="../charts/chart45.xml"/></Relationships>
</file>

<file path=xl/drawings/_rels/drawing4.xml.rels><?xml version="1.0" encoding="UTF-8" standalone="yes"?>
<Relationships xmlns="http://schemas.openxmlformats.org/package/2006/relationships"><Relationship Id="rId8" Type="http://schemas.openxmlformats.org/officeDocument/2006/relationships/chart" Target="../charts/chart55.xml"/><Relationship Id="rId3" Type="http://schemas.openxmlformats.org/officeDocument/2006/relationships/chart" Target="../charts/chart50.xml"/><Relationship Id="rId7" Type="http://schemas.openxmlformats.org/officeDocument/2006/relationships/chart" Target="../charts/chart54.xml"/><Relationship Id="rId2" Type="http://schemas.openxmlformats.org/officeDocument/2006/relationships/chart" Target="../charts/chart49.xml"/><Relationship Id="rId1" Type="http://schemas.openxmlformats.org/officeDocument/2006/relationships/chart" Target="../charts/chart48.xml"/><Relationship Id="rId6" Type="http://schemas.openxmlformats.org/officeDocument/2006/relationships/chart" Target="../charts/chart53.xml"/><Relationship Id="rId11" Type="http://schemas.openxmlformats.org/officeDocument/2006/relationships/chart" Target="../charts/chart58.xml"/><Relationship Id="rId5" Type="http://schemas.openxmlformats.org/officeDocument/2006/relationships/chart" Target="../charts/chart52.xml"/><Relationship Id="rId10" Type="http://schemas.openxmlformats.org/officeDocument/2006/relationships/chart" Target="../charts/chart57.xml"/><Relationship Id="rId4" Type="http://schemas.openxmlformats.org/officeDocument/2006/relationships/chart" Target="../charts/chart51.xml"/><Relationship Id="rId9" Type="http://schemas.openxmlformats.org/officeDocument/2006/relationships/chart" Target="../charts/chart56.xml"/></Relationships>
</file>

<file path=xl/drawings/_rels/drawing5.xml.rels><?xml version="1.0" encoding="UTF-8" standalone="yes"?>
<Relationships xmlns="http://schemas.openxmlformats.org/package/2006/relationships"><Relationship Id="rId26" Type="http://schemas.openxmlformats.org/officeDocument/2006/relationships/chart" Target="../charts/chart84.xml"/><Relationship Id="rId21" Type="http://schemas.openxmlformats.org/officeDocument/2006/relationships/chart" Target="../charts/chart79.xml"/><Relationship Id="rId42" Type="http://schemas.openxmlformats.org/officeDocument/2006/relationships/chart" Target="../charts/chart100.xml"/><Relationship Id="rId47" Type="http://schemas.openxmlformats.org/officeDocument/2006/relationships/chart" Target="../charts/chart105.xml"/><Relationship Id="rId63" Type="http://schemas.openxmlformats.org/officeDocument/2006/relationships/chart" Target="../charts/chart121.xml"/><Relationship Id="rId68" Type="http://schemas.openxmlformats.org/officeDocument/2006/relationships/chart" Target="../charts/chart126.xml"/><Relationship Id="rId84" Type="http://schemas.openxmlformats.org/officeDocument/2006/relationships/chart" Target="../charts/chart142.xml"/><Relationship Id="rId89" Type="http://schemas.openxmlformats.org/officeDocument/2006/relationships/chart" Target="../charts/chart147.xml"/><Relationship Id="rId16" Type="http://schemas.openxmlformats.org/officeDocument/2006/relationships/chart" Target="../charts/chart74.xml"/><Relationship Id="rId11" Type="http://schemas.openxmlformats.org/officeDocument/2006/relationships/chart" Target="../charts/chart69.xml"/><Relationship Id="rId32" Type="http://schemas.openxmlformats.org/officeDocument/2006/relationships/chart" Target="../charts/chart90.xml"/><Relationship Id="rId37" Type="http://schemas.openxmlformats.org/officeDocument/2006/relationships/chart" Target="../charts/chart95.xml"/><Relationship Id="rId53" Type="http://schemas.openxmlformats.org/officeDocument/2006/relationships/chart" Target="../charts/chart111.xml"/><Relationship Id="rId58" Type="http://schemas.openxmlformats.org/officeDocument/2006/relationships/chart" Target="../charts/chart116.xml"/><Relationship Id="rId74" Type="http://schemas.openxmlformats.org/officeDocument/2006/relationships/chart" Target="../charts/chart132.xml"/><Relationship Id="rId79" Type="http://schemas.openxmlformats.org/officeDocument/2006/relationships/chart" Target="../charts/chart137.xml"/><Relationship Id="rId5" Type="http://schemas.openxmlformats.org/officeDocument/2006/relationships/chart" Target="../charts/chart63.xml"/><Relationship Id="rId90" Type="http://schemas.openxmlformats.org/officeDocument/2006/relationships/chart" Target="../charts/chart148.xml"/><Relationship Id="rId95" Type="http://schemas.openxmlformats.org/officeDocument/2006/relationships/chart" Target="../charts/chart153.xml"/><Relationship Id="rId22" Type="http://schemas.openxmlformats.org/officeDocument/2006/relationships/chart" Target="../charts/chart80.xml"/><Relationship Id="rId27" Type="http://schemas.openxmlformats.org/officeDocument/2006/relationships/chart" Target="../charts/chart85.xml"/><Relationship Id="rId43" Type="http://schemas.openxmlformats.org/officeDocument/2006/relationships/chart" Target="../charts/chart101.xml"/><Relationship Id="rId48" Type="http://schemas.openxmlformats.org/officeDocument/2006/relationships/chart" Target="../charts/chart106.xml"/><Relationship Id="rId64" Type="http://schemas.openxmlformats.org/officeDocument/2006/relationships/chart" Target="../charts/chart122.xml"/><Relationship Id="rId69" Type="http://schemas.openxmlformats.org/officeDocument/2006/relationships/chart" Target="../charts/chart127.xml"/><Relationship Id="rId80" Type="http://schemas.openxmlformats.org/officeDocument/2006/relationships/chart" Target="../charts/chart138.xml"/><Relationship Id="rId85" Type="http://schemas.openxmlformats.org/officeDocument/2006/relationships/chart" Target="../charts/chart143.xml"/><Relationship Id="rId3" Type="http://schemas.openxmlformats.org/officeDocument/2006/relationships/chart" Target="../charts/chart61.xml"/><Relationship Id="rId12" Type="http://schemas.openxmlformats.org/officeDocument/2006/relationships/chart" Target="../charts/chart70.xml"/><Relationship Id="rId17" Type="http://schemas.openxmlformats.org/officeDocument/2006/relationships/chart" Target="../charts/chart75.xml"/><Relationship Id="rId25" Type="http://schemas.openxmlformats.org/officeDocument/2006/relationships/chart" Target="../charts/chart83.xml"/><Relationship Id="rId33" Type="http://schemas.openxmlformats.org/officeDocument/2006/relationships/chart" Target="../charts/chart91.xml"/><Relationship Id="rId38" Type="http://schemas.openxmlformats.org/officeDocument/2006/relationships/chart" Target="../charts/chart96.xml"/><Relationship Id="rId46" Type="http://schemas.openxmlformats.org/officeDocument/2006/relationships/chart" Target="../charts/chart104.xml"/><Relationship Id="rId59" Type="http://schemas.openxmlformats.org/officeDocument/2006/relationships/chart" Target="../charts/chart117.xml"/><Relationship Id="rId67" Type="http://schemas.openxmlformats.org/officeDocument/2006/relationships/chart" Target="../charts/chart125.xml"/><Relationship Id="rId20" Type="http://schemas.openxmlformats.org/officeDocument/2006/relationships/chart" Target="../charts/chart78.xml"/><Relationship Id="rId41" Type="http://schemas.openxmlformats.org/officeDocument/2006/relationships/chart" Target="../charts/chart99.xml"/><Relationship Id="rId54" Type="http://schemas.openxmlformats.org/officeDocument/2006/relationships/chart" Target="../charts/chart112.xml"/><Relationship Id="rId62" Type="http://schemas.openxmlformats.org/officeDocument/2006/relationships/chart" Target="../charts/chart120.xml"/><Relationship Id="rId70" Type="http://schemas.openxmlformats.org/officeDocument/2006/relationships/chart" Target="../charts/chart128.xml"/><Relationship Id="rId75" Type="http://schemas.openxmlformats.org/officeDocument/2006/relationships/chart" Target="../charts/chart133.xml"/><Relationship Id="rId83" Type="http://schemas.openxmlformats.org/officeDocument/2006/relationships/chart" Target="../charts/chart141.xml"/><Relationship Id="rId88" Type="http://schemas.openxmlformats.org/officeDocument/2006/relationships/chart" Target="../charts/chart146.xml"/><Relationship Id="rId91" Type="http://schemas.openxmlformats.org/officeDocument/2006/relationships/chart" Target="../charts/chart149.xml"/><Relationship Id="rId96" Type="http://schemas.openxmlformats.org/officeDocument/2006/relationships/chart" Target="../charts/chart154.xml"/><Relationship Id="rId1" Type="http://schemas.openxmlformats.org/officeDocument/2006/relationships/chart" Target="../charts/chart59.xml"/><Relationship Id="rId6" Type="http://schemas.openxmlformats.org/officeDocument/2006/relationships/chart" Target="../charts/chart64.xml"/><Relationship Id="rId15" Type="http://schemas.openxmlformats.org/officeDocument/2006/relationships/chart" Target="../charts/chart73.xml"/><Relationship Id="rId23" Type="http://schemas.openxmlformats.org/officeDocument/2006/relationships/chart" Target="../charts/chart81.xml"/><Relationship Id="rId28" Type="http://schemas.openxmlformats.org/officeDocument/2006/relationships/chart" Target="../charts/chart86.xml"/><Relationship Id="rId36" Type="http://schemas.openxmlformats.org/officeDocument/2006/relationships/chart" Target="../charts/chart94.xml"/><Relationship Id="rId49" Type="http://schemas.openxmlformats.org/officeDocument/2006/relationships/chart" Target="../charts/chart107.xml"/><Relationship Id="rId57" Type="http://schemas.openxmlformats.org/officeDocument/2006/relationships/chart" Target="../charts/chart115.xml"/><Relationship Id="rId10" Type="http://schemas.openxmlformats.org/officeDocument/2006/relationships/chart" Target="../charts/chart68.xml"/><Relationship Id="rId31" Type="http://schemas.openxmlformats.org/officeDocument/2006/relationships/chart" Target="../charts/chart89.xml"/><Relationship Id="rId44" Type="http://schemas.openxmlformats.org/officeDocument/2006/relationships/chart" Target="../charts/chart102.xml"/><Relationship Id="rId52" Type="http://schemas.openxmlformats.org/officeDocument/2006/relationships/chart" Target="../charts/chart110.xml"/><Relationship Id="rId60" Type="http://schemas.openxmlformats.org/officeDocument/2006/relationships/chart" Target="../charts/chart118.xml"/><Relationship Id="rId65" Type="http://schemas.openxmlformats.org/officeDocument/2006/relationships/chart" Target="../charts/chart123.xml"/><Relationship Id="rId73" Type="http://schemas.openxmlformats.org/officeDocument/2006/relationships/chart" Target="../charts/chart131.xml"/><Relationship Id="rId78" Type="http://schemas.openxmlformats.org/officeDocument/2006/relationships/chart" Target="../charts/chart136.xml"/><Relationship Id="rId81" Type="http://schemas.openxmlformats.org/officeDocument/2006/relationships/chart" Target="../charts/chart139.xml"/><Relationship Id="rId86" Type="http://schemas.openxmlformats.org/officeDocument/2006/relationships/chart" Target="../charts/chart144.xml"/><Relationship Id="rId94" Type="http://schemas.openxmlformats.org/officeDocument/2006/relationships/chart" Target="../charts/chart152.xml"/><Relationship Id="rId99" Type="http://schemas.openxmlformats.org/officeDocument/2006/relationships/chart" Target="../charts/chart157.xml"/><Relationship Id="rId4" Type="http://schemas.openxmlformats.org/officeDocument/2006/relationships/chart" Target="../charts/chart62.xml"/><Relationship Id="rId9" Type="http://schemas.openxmlformats.org/officeDocument/2006/relationships/chart" Target="../charts/chart67.xml"/><Relationship Id="rId13" Type="http://schemas.openxmlformats.org/officeDocument/2006/relationships/chart" Target="../charts/chart71.xml"/><Relationship Id="rId18" Type="http://schemas.openxmlformats.org/officeDocument/2006/relationships/chart" Target="../charts/chart76.xml"/><Relationship Id="rId39" Type="http://schemas.openxmlformats.org/officeDocument/2006/relationships/chart" Target="../charts/chart97.xml"/><Relationship Id="rId34" Type="http://schemas.openxmlformats.org/officeDocument/2006/relationships/chart" Target="../charts/chart92.xml"/><Relationship Id="rId50" Type="http://schemas.openxmlformats.org/officeDocument/2006/relationships/chart" Target="../charts/chart108.xml"/><Relationship Id="rId55" Type="http://schemas.openxmlformats.org/officeDocument/2006/relationships/chart" Target="../charts/chart113.xml"/><Relationship Id="rId76" Type="http://schemas.openxmlformats.org/officeDocument/2006/relationships/chart" Target="../charts/chart134.xml"/><Relationship Id="rId97" Type="http://schemas.openxmlformats.org/officeDocument/2006/relationships/chart" Target="../charts/chart155.xml"/><Relationship Id="rId7" Type="http://schemas.openxmlformats.org/officeDocument/2006/relationships/chart" Target="../charts/chart65.xml"/><Relationship Id="rId71" Type="http://schemas.openxmlformats.org/officeDocument/2006/relationships/chart" Target="../charts/chart129.xml"/><Relationship Id="rId92" Type="http://schemas.openxmlformats.org/officeDocument/2006/relationships/chart" Target="../charts/chart150.xml"/><Relationship Id="rId2" Type="http://schemas.openxmlformats.org/officeDocument/2006/relationships/chart" Target="../charts/chart60.xml"/><Relationship Id="rId29" Type="http://schemas.openxmlformats.org/officeDocument/2006/relationships/chart" Target="../charts/chart87.xml"/><Relationship Id="rId24" Type="http://schemas.openxmlformats.org/officeDocument/2006/relationships/chart" Target="../charts/chart82.xml"/><Relationship Id="rId40" Type="http://schemas.openxmlformats.org/officeDocument/2006/relationships/chart" Target="../charts/chart98.xml"/><Relationship Id="rId45" Type="http://schemas.openxmlformats.org/officeDocument/2006/relationships/chart" Target="../charts/chart103.xml"/><Relationship Id="rId66" Type="http://schemas.openxmlformats.org/officeDocument/2006/relationships/chart" Target="../charts/chart124.xml"/><Relationship Id="rId87" Type="http://schemas.openxmlformats.org/officeDocument/2006/relationships/chart" Target="../charts/chart145.xml"/><Relationship Id="rId61" Type="http://schemas.openxmlformats.org/officeDocument/2006/relationships/chart" Target="../charts/chart119.xml"/><Relationship Id="rId82" Type="http://schemas.openxmlformats.org/officeDocument/2006/relationships/chart" Target="../charts/chart140.xml"/><Relationship Id="rId19" Type="http://schemas.openxmlformats.org/officeDocument/2006/relationships/chart" Target="../charts/chart77.xml"/><Relationship Id="rId14" Type="http://schemas.openxmlformats.org/officeDocument/2006/relationships/chart" Target="../charts/chart72.xml"/><Relationship Id="rId30" Type="http://schemas.openxmlformats.org/officeDocument/2006/relationships/chart" Target="../charts/chart88.xml"/><Relationship Id="rId35" Type="http://schemas.openxmlformats.org/officeDocument/2006/relationships/chart" Target="../charts/chart93.xml"/><Relationship Id="rId56" Type="http://schemas.openxmlformats.org/officeDocument/2006/relationships/chart" Target="../charts/chart114.xml"/><Relationship Id="rId77" Type="http://schemas.openxmlformats.org/officeDocument/2006/relationships/chart" Target="../charts/chart135.xml"/><Relationship Id="rId100" Type="http://schemas.openxmlformats.org/officeDocument/2006/relationships/chart" Target="../charts/chart158.xml"/><Relationship Id="rId8" Type="http://schemas.openxmlformats.org/officeDocument/2006/relationships/chart" Target="../charts/chart66.xml"/><Relationship Id="rId51" Type="http://schemas.openxmlformats.org/officeDocument/2006/relationships/chart" Target="../charts/chart109.xml"/><Relationship Id="rId72" Type="http://schemas.openxmlformats.org/officeDocument/2006/relationships/chart" Target="../charts/chart130.xml"/><Relationship Id="rId93" Type="http://schemas.openxmlformats.org/officeDocument/2006/relationships/chart" Target="../charts/chart151.xml"/><Relationship Id="rId98" Type="http://schemas.openxmlformats.org/officeDocument/2006/relationships/chart" Target="../charts/chart156.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66.xml"/><Relationship Id="rId3" Type="http://schemas.openxmlformats.org/officeDocument/2006/relationships/chart" Target="../charts/chart161.xml"/><Relationship Id="rId7" Type="http://schemas.openxmlformats.org/officeDocument/2006/relationships/chart" Target="../charts/chart165.xml"/><Relationship Id="rId12" Type="http://schemas.openxmlformats.org/officeDocument/2006/relationships/chart" Target="../charts/chart170.xml"/><Relationship Id="rId2" Type="http://schemas.openxmlformats.org/officeDocument/2006/relationships/chart" Target="../charts/chart160.xml"/><Relationship Id="rId1" Type="http://schemas.openxmlformats.org/officeDocument/2006/relationships/chart" Target="../charts/chart159.xml"/><Relationship Id="rId6" Type="http://schemas.openxmlformats.org/officeDocument/2006/relationships/chart" Target="../charts/chart164.xml"/><Relationship Id="rId11" Type="http://schemas.openxmlformats.org/officeDocument/2006/relationships/chart" Target="../charts/chart169.xml"/><Relationship Id="rId5" Type="http://schemas.openxmlformats.org/officeDocument/2006/relationships/chart" Target="../charts/chart163.xml"/><Relationship Id="rId10" Type="http://schemas.openxmlformats.org/officeDocument/2006/relationships/chart" Target="../charts/chart168.xml"/><Relationship Id="rId4" Type="http://schemas.openxmlformats.org/officeDocument/2006/relationships/chart" Target="../charts/chart162.xml"/><Relationship Id="rId9" Type="http://schemas.openxmlformats.org/officeDocument/2006/relationships/chart" Target="../charts/chart167.xml"/></Relationships>
</file>

<file path=xl/drawings/drawing1.xml><?xml version="1.0" encoding="utf-8"?>
<xdr:wsDr xmlns:xdr="http://schemas.openxmlformats.org/drawingml/2006/spreadsheetDrawing" xmlns:a="http://schemas.openxmlformats.org/drawingml/2006/main">
  <xdr:twoCellAnchor>
    <xdr:from>
      <xdr:col>0</xdr:col>
      <xdr:colOff>428625</xdr:colOff>
      <xdr:row>2</xdr:row>
      <xdr:rowOff>19050</xdr:rowOff>
    </xdr:from>
    <xdr:to>
      <xdr:col>8</xdr:col>
      <xdr:colOff>123825</xdr:colOff>
      <xdr:row>16</xdr:row>
      <xdr:rowOff>95250</xdr:rowOff>
    </xdr:to>
    <xdr:graphicFrame macro="">
      <xdr:nvGraphicFramePr>
        <xdr:cNvPr id="2" name="Chart 1">
          <a:extLst>
            <a:ext uri="{FF2B5EF4-FFF2-40B4-BE49-F238E27FC236}">
              <a16:creationId xmlns:a16="http://schemas.microsoft.com/office/drawing/2014/main" id="{E5E32FA9-A767-B94C-A797-446F4F907C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400050</xdr:colOff>
      <xdr:row>17</xdr:row>
      <xdr:rowOff>171450</xdr:rowOff>
    </xdr:from>
    <xdr:to>
      <xdr:col>8</xdr:col>
      <xdr:colOff>95250</xdr:colOff>
      <xdr:row>32</xdr:row>
      <xdr:rowOff>57150</xdr:rowOff>
    </xdr:to>
    <xdr:graphicFrame macro="">
      <xdr:nvGraphicFramePr>
        <xdr:cNvPr id="3" name="Chart 2">
          <a:extLst>
            <a:ext uri="{FF2B5EF4-FFF2-40B4-BE49-F238E27FC236}">
              <a16:creationId xmlns:a16="http://schemas.microsoft.com/office/drawing/2014/main" id="{1ECC5B27-D532-C04F-9A25-4D96A17A99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400050</xdr:colOff>
      <xdr:row>33</xdr:row>
      <xdr:rowOff>123825</xdr:rowOff>
    </xdr:from>
    <xdr:to>
      <xdr:col>8</xdr:col>
      <xdr:colOff>95250</xdr:colOff>
      <xdr:row>48</xdr:row>
      <xdr:rowOff>9525</xdr:rowOff>
    </xdr:to>
    <xdr:graphicFrame macro="">
      <xdr:nvGraphicFramePr>
        <xdr:cNvPr id="4" name="Chart 3">
          <a:extLst>
            <a:ext uri="{FF2B5EF4-FFF2-40B4-BE49-F238E27FC236}">
              <a16:creationId xmlns:a16="http://schemas.microsoft.com/office/drawing/2014/main" id="{ABF844BB-EACB-0A46-89C5-1568F06266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371475</xdr:colOff>
      <xdr:row>49</xdr:row>
      <xdr:rowOff>0</xdr:rowOff>
    </xdr:from>
    <xdr:to>
      <xdr:col>8</xdr:col>
      <xdr:colOff>66675</xdr:colOff>
      <xdr:row>63</xdr:row>
      <xdr:rowOff>76200</xdr:rowOff>
    </xdr:to>
    <xdr:graphicFrame macro="">
      <xdr:nvGraphicFramePr>
        <xdr:cNvPr id="5" name="Chart 4">
          <a:extLst>
            <a:ext uri="{FF2B5EF4-FFF2-40B4-BE49-F238E27FC236}">
              <a16:creationId xmlns:a16="http://schemas.microsoft.com/office/drawing/2014/main" id="{8B1A5FF7-0D34-6A41-8181-9E253015D8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323850</xdr:colOff>
      <xdr:row>79</xdr:row>
      <xdr:rowOff>171450</xdr:rowOff>
    </xdr:from>
    <xdr:to>
      <xdr:col>8</xdr:col>
      <xdr:colOff>19050</xdr:colOff>
      <xdr:row>94</xdr:row>
      <xdr:rowOff>57150</xdr:rowOff>
    </xdr:to>
    <xdr:graphicFrame macro="">
      <xdr:nvGraphicFramePr>
        <xdr:cNvPr id="6" name="Chart 5">
          <a:extLst>
            <a:ext uri="{FF2B5EF4-FFF2-40B4-BE49-F238E27FC236}">
              <a16:creationId xmlns:a16="http://schemas.microsoft.com/office/drawing/2014/main" id="{BA10B163-A498-4645-A1CA-00C81E743B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390525</xdr:colOff>
      <xdr:row>64</xdr:row>
      <xdr:rowOff>57150</xdr:rowOff>
    </xdr:from>
    <xdr:to>
      <xdr:col>8</xdr:col>
      <xdr:colOff>85725</xdr:colOff>
      <xdr:row>78</xdr:row>
      <xdr:rowOff>133350</xdr:rowOff>
    </xdr:to>
    <xdr:graphicFrame macro="">
      <xdr:nvGraphicFramePr>
        <xdr:cNvPr id="7" name="Chart 6">
          <a:extLst>
            <a:ext uri="{FF2B5EF4-FFF2-40B4-BE49-F238E27FC236}">
              <a16:creationId xmlns:a16="http://schemas.microsoft.com/office/drawing/2014/main" id="{23F4CFF2-D3B0-B242-927C-F2CB2BCFB6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295275</xdr:colOff>
      <xdr:row>97</xdr:row>
      <xdr:rowOff>157162</xdr:rowOff>
    </xdr:from>
    <xdr:to>
      <xdr:col>18</xdr:col>
      <xdr:colOff>333375</xdr:colOff>
      <xdr:row>112</xdr:row>
      <xdr:rowOff>42862</xdr:rowOff>
    </xdr:to>
    <xdr:graphicFrame macro="">
      <xdr:nvGraphicFramePr>
        <xdr:cNvPr id="8" name="Chart 7">
          <a:extLst>
            <a:ext uri="{FF2B5EF4-FFF2-40B4-BE49-F238E27FC236}">
              <a16:creationId xmlns:a16="http://schemas.microsoft.com/office/drawing/2014/main" id="{35876227-CF31-7E48-A2F8-0D16FA49DA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19</xdr:col>
      <xdr:colOff>0</xdr:colOff>
      <xdr:row>100</xdr:row>
      <xdr:rowOff>0</xdr:rowOff>
    </xdr:from>
    <xdr:to>
      <xdr:col>21</xdr:col>
      <xdr:colOff>71284</xdr:colOff>
      <xdr:row>109</xdr:row>
      <xdr:rowOff>93025</xdr:rowOff>
    </xdr:to>
    <xdr:sp macro="" textlink="">
      <xdr:nvSpPr>
        <xdr:cNvPr id="9" name="TextBox 8">
          <a:extLst>
            <a:ext uri="{FF2B5EF4-FFF2-40B4-BE49-F238E27FC236}">
              <a16:creationId xmlns:a16="http://schemas.microsoft.com/office/drawing/2014/main" id="{0F71DA1D-AB5C-E542-9665-33C0A366BB74}"/>
            </a:ext>
          </a:extLst>
        </xdr:cNvPr>
        <xdr:cNvSpPr txBox="1"/>
      </xdr:nvSpPr>
      <xdr:spPr>
        <a:xfrm>
          <a:off x="13271500" y="19164300"/>
          <a:ext cx="1468284" cy="1807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Class 1</a:t>
          </a:r>
        </a:p>
        <a:p>
          <a:r>
            <a:rPr lang="en-US" sz="1100"/>
            <a:t>      Class 2</a:t>
          </a:r>
        </a:p>
        <a:p>
          <a:r>
            <a:rPr lang="en-US" sz="1100"/>
            <a:t>      Class 2A</a:t>
          </a:r>
        </a:p>
        <a:p>
          <a:r>
            <a:rPr lang="en-US" sz="1100"/>
            <a:t>      Class 3</a:t>
          </a:r>
        </a:p>
        <a:p>
          <a:r>
            <a:rPr lang="en-US" sz="1100"/>
            <a:t>      Class 4</a:t>
          </a:r>
        </a:p>
        <a:p>
          <a:r>
            <a:rPr lang="en-US" sz="1100"/>
            <a:t>      Class 5 </a:t>
          </a:r>
        </a:p>
        <a:p>
          <a:r>
            <a:rPr lang="en-US" sz="1100"/>
            <a:t>      Class 6</a:t>
          </a:r>
        </a:p>
        <a:p>
          <a:r>
            <a:rPr lang="en-US" sz="1100"/>
            <a:t>      Class 7</a:t>
          </a:r>
        </a:p>
        <a:p>
          <a:r>
            <a:rPr lang="en-US" sz="1100"/>
            <a:t>      Class 8</a:t>
          </a:r>
        </a:p>
      </xdr:txBody>
    </xdr:sp>
    <xdr:clientData/>
  </xdr:twoCellAnchor>
  <xdr:twoCellAnchor>
    <xdr:from>
      <xdr:col>19</xdr:col>
      <xdr:colOff>99231</xdr:colOff>
      <xdr:row>100</xdr:row>
      <xdr:rowOff>85725</xdr:rowOff>
    </xdr:from>
    <xdr:to>
      <xdr:col>19</xdr:col>
      <xdr:colOff>205045</xdr:colOff>
      <xdr:row>100</xdr:row>
      <xdr:rowOff>182880</xdr:rowOff>
    </xdr:to>
    <xdr:sp macro="" textlink="">
      <xdr:nvSpPr>
        <xdr:cNvPr id="10" name="Rectangle 9">
          <a:extLst>
            <a:ext uri="{FF2B5EF4-FFF2-40B4-BE49-F238E27FC236}">
              <a16:creationId xmlns:a16="http://schemas.microsoft.com/office/drawing/2014/main" id="{418C4ED4-8AEC-AD43-A6DA-841B10196683}"/>
            </a:ext>
          </a:extLst>
        </xdr:cNvPr>
        <xdr:cNvSpPr/>
      </xdr:nvSpPr>
      <xdr:spPr>
        <a:xfrm>
          <a:off x="13370731" y="19250025"/>
          <a:ext cx="105814" cy="97155"/>
        </a:xfrm>
        <a:prstGeom prst="rect">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95250</xdr:colOff>
      <xdr:row>101</xdr:row>
      <xdr:rowOff>77767</xdr:rowOff>
    </xdr:from>
    <xdr:to>
      <xdr:col>19</xdr:col>
      <xdr:colOff>207645</xdr:colOff>
      <xdr:row>101</xdr:row>
      <xdr:rowOff>178351</xdr:rowOff>
    </xdr:to>
    <xdr:sp macro="" textlink="">
      <xdr:nvSpPr>
        <xdr:cNvPr id="11" name="Rectangle 10">
          <a:extLst>
            <a:ext uri="{FF2B5EF4-FFF2-40B4-BE49-F238E27FC236}">
              <a16:creationId xmlns:a16="http://schemas.microsoft.com/office/drawing/2014/main" id="{1FD771D3-8A0C-0041-889E-056430B87701}"/>
            </a:ext>
          </a:extLst>
        </xdr:cNvPr>
        <xdr:cNvSpPr/>
      </xdr:nvSpPr>
      <xdr:spPr>
        <a:xfrm>
          <a:off x="13366750" y="19432567"/>
          <a:ext cx="112395" cy="100584"/>
        </a:xfrm>
        <a:prstGeom prst="rect">
          <a:avLst/>
        </a:prstGeom>
        <a:solidFill>
          <a:schemeClr val="accent5"/>
        </a:solidFill>
        <a:ln>
          <a:solidFill>
            <a:schemeClr val="accent5">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99579</xdr:colOff>
      <xdr:row>102</xdr:row>
      <xdr:rowOff>47700</xdr:rowOff>
    </xdr:from>
    <xdr:to>
      <xdr:col>19</xdr:col>
      <xdr:colOff>206259</xdr:colOff>
      <xdr:row>102</xdr:row>
      <xdr:rowOff>146760</xdr:rowOff>
    </xdr:to>
    <xdr:sp macro="" textlink="">
      <xdr:nvSpPr>
        <xdr:cNvPr id="12" name="Rectangle 11">
          <a:extLst>
            <a:ext uri="{FF2B5EF4-FFF2-40B4-BE49-F238E27FC236}">
              <a16:creationId xmlns:a16="http://schemas.microsoft.com/office/drawing/2014/main" id="{23449355-0FD8-5249-B89F-8F76C939B259}"/>
            </a:ext>
          </a:extLst>
        </xdr:cNvPr>
        <xdr:cNvSpPr/>
      </xdr:nvSpPr>
      <xdr:spPr>
        <a:xfrm>
          <a:off x="13371079" y="19593000"/>
          <a:ext cx="106680" cy="99060"/>
        </a:xfrm>
        <a:prstGeom prst="rect">
          <a:avLst/>
        </a:prstGeom>
        <a:solidFill>
          <a:schemeClr val="accent4"/>
        </a:solidFill>
        <a:ln>
          <a:solidFill>
            <a:schemeClr val="accent4">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95769</xdr:colOff>
      <xdr:row>103</xdr:row>
      <xdr:rowOff>41466</xdr:rowOff>
    </xdr:from>
    <xdr:to>
      <xdr:col>19</xdr:col>
      <xdr:colOff>206259</xdr:colOff>
      <xdr:row>103</xdr:row>
      <xdr:rowOff>142050</xdr:rowOff>
    </xdr:to>
    <xdr:sp macro="" textlink="">
      <xdr:nvSpPr>
        <xdr:cNvPr id="13" name="Rectangle 12">
          <a:extLst>
            <a:ext uri="{FF2B5EF4-FFF2-40B4-BE49-F238E27FC236}">
              <a16:creationId xmlns:a16="http://schemas.microsoft.com/office/drawing/2014/main" id="{20E3D45D-3438-AF48-93CF-547A050F5E18}"/>
            </a:ext>
          </a:extLst>
        </xdr:cNvPr>
        <xdr:cNvSpPr/>
      </xdr:nvSpPr>
      <xdr:spPr>
        <a:xfrm>
          <a:off x="13367269" y="19777266"/>
          <a:ext cx="110490" cy="100584"/>
        </a:xfrm>
        <a:prstGeom prst="rect">
          <a:avLst/>
        </a:prstGeom>
        <a:solidFill>
          <a:schemeClr val="accent3"/>
        </a:solidFill>
        <a:ln>
          <a:solidFill>
            <a:schemeClr val="accent3">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100098</xdr:colOff>
      <xdr:row>104</xdr:row>
      <xdr:rowOff>22556</xdr:rowOff>
    </xdr:from>
    <xdr:to>
      <xdr:col>19</xdr:col>
      <xdr:colOff>204873</xdr:colOff>
      <xdr:row>104</xdr:row>
      <xdr:rowOff>123140</xdr:rowOff>
    </xdr:to>
    <xdr:sp macro="" textlink="">
      <xdr:nvSpPr>
        <xdr:cNvPr id="14" name="Rectangle 13">
          <a:extLst>
            <a:ext uri="{FF2B5EF4-FFF2-40B4-BE49-F238E27FC236}">
              <a16:creationId xmlns:a16="http://schemas.microsoft.com/office/drawing/2014/main" id="{2A502A31-7337-AD4B-BF3F-D52660B11101}"/>
            </a:ext>
          </a:extLst>
        </xdr:cNvPr>
        <xdr:cNvSpPr/>
      </xdr:nvSpPr>
      <xdr:spPr>
        <a:xfrm>
          <a:off x="13371598" y="19948856"/>
          <a:ext cx="104775" cy="100584"/>
        </a:xfrm>
        <a:prstGeom prst="rect">
          <a:avLst/>
        </a:prstGeom>
        <a:solidFill>
          <a:schemeClr val="accent2"/>
        </a:solidFill>
        <a:ln>
          <a:solidFill>
            <a:schemeClr val="accent2">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104427</xdr:colOff>
      <xdr:row>105</xdr:row>
      <xdr:rowOff>8473</xdr:rowOff>
    </xdr:from>
    <xdr:to>
      <xdr:col>19</xdr:col>
      <xdr:colOff>214155</xdr:colOff>
      <xdr:row>105</xdr:row>
      <xdr:rowOff>109057</xdr:rowOff>
    </xdr:to>
    <xdr:sp macro="" textlink="">
      <xdr:nvSpPr>
        <xdr:cNvPr id="15" name="Rectangle 14">
          <a:extLst>
            <a:ext uri="{FF2B5EF4-FFF2-40B4-BE49-F238E27FC236}">
              <a16:creationId xmlns:a16="http://schemas.microsoft.com/office/drawing/2014/main" id="{31CEA9BB-BCB3-004F-A684-0FB89DA99FD7}"/>
            </a:ext>
          </a:extLst>
        </xdr:cNvPr>
        <xdr:cNvSpPr/>
      </xdr:nvSpPr>
      <xdr:spPr>
        <a:xfrm>
          <a:off x="13375927" y="20125273"/>
          <a:ext cx="109728" cy="100584"/>
        </a:xfrm>
        <a:prstGeom prst="rect">
          <a:avLst/>
        </a:prstGeom>
        <a:solidFill>
          <a:srgbClr val="002060"/>
        </a:solidFill>
        <a:ln>
          <a:solidFill>
            <a:srgbClr val="002060">
              <a:alpha val="94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104427</xdr:colOff>
      <xdr:row>105</xdr:row>
      <xdr:rowOff>178659</xdr:rowOff>
    </xdr:from>
    <xdr:to>
      <xdr:col>19</xdr:col>
      <xdr:colOff>214155</xdr:colOff>
      <xdr:row>106</xdr:row>
      <xdr:rowOff>88743</xdr:rowOff>
    </xdr:to>
    <xdr:sp macro="" textlink="">
      <xdr:nvSpPr>
        <xdr:cNvPr id="16" name="Rectangle 15">
          <a:extLst>
            <a:ext uri="{FF2B5EF4-FFF2-40B4-BE49-F238E27FC236}">
              <a16:creationId xmlns:a16="http://schemas.microsoft.com/office/drawing/2014/main" id="{9CF196D6-FD31-D142-8780-DE003948C0F6}"/>
            </a:ext>
          </a:extLst>
        </xdr:cNvPr>
        <xdr:cNvSpPr/>
      </xdr:nvSpPr>
      <xdr:spPr>
        <a:xfrm>
          <a:off x="13375927" y="20295459"/>
          <a:ext cx="109728" cy="100584"/>
        </a:xfrm>
        <a:prstGeom prst="rect">
          <a:avLst/>
        </a:prstGeom>
        <a:solidFill>
          <a:schemeClr val="accent1"/>
        </a:solidFill>
        <a:ln>
          <a:solidFill>
            <a:schemeClr val="accent1">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103334</xdr:colOff>
      <xdr:row>106</xdr:row>
      <xdr:rowOff>158917</xdr:rowOff>
    </xdr:from>
    <xdr:to>
      <xdr:col>19</xdr:col>
      <xdr:colOff>213062</xdr:colOff>
      <xdr:row>107</xdr:row>
      <xdr:rowOff>69001</xdr:rowOff>
    </xdr:to>
    <xdr:sp macro="" textlink="">
      <xdr:nvSpPr>
        <xdr:cNvPr id="17" name="Rectangle 16">
          <a:extLst>
            <a:ext uri="{FF2B5EF4-FFF2-40B4-BE49-F238E27FC236}">
              <a16:creationId xmlns:a16="http://schemas.microsoft.com/office/drawing/2014/main" id="{E9392CCB-A38B-C540-8B69-464D7A7CB543}"/>
            </a:ext>
          </a:extLst>
        </xdr:cNvPr>
        <xdr:cNvSpPr/>
      </xdr:nvSpPr>
      <xdr:spPr>
        <a:xfrm>
          <a:off x="13374834" y="20466217"/>
          <a:ext cx="109728" cy="100584"/>
        </a:xfrm>
        <a:prstGeom prst="rect">
          <a:avLst/>
        </a:prstGeom>
        <a:solidFill>
          <a:schemeClr val="bg2">
            <a:lumMod val="50000"/>
          </a:schemeClr>
        </a:solidFill>
        <a:ln>
          <a:solidFill>
            <a:schemeClr val="bg2">
              <a:lumMod val="50000"/>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19</xdr:col>
      <xdr:colOff>104147</xdr:colOff>
      <xdr:row>107</xdr:row>
      <xdr:rowOff>134478</xdr:rowOff>
    </xdr:from>
    <xdr:to>
      <xdr:col>19</xdr:col>
      <xdr:colOff>213875</xdr:colOff>
      <xdr:row>108</xdr:row>
      <xdr:rowOff>44562</xdr:rowOff>
    </xdr:to>
    <xdr:sp macro="" textlink="">
      <xdr:nvSpPr>
        <xdr:cNvPr id="18" name="Rectangle 17">
          <a:extLst>
            <a:ext uri="{FF2B5EF4-FFF2-40B4-BE49-F238E27FC236}">
              <a16:creationId xmlns:a16="http://schemas.microsoft.com/office/drawing/2014/main" id="{8868BDCF-8DEF-4B48-85F8-C94B85AFE5D2}"/>
            </a:ext>
          </a:extLst>
        </xdr:cNvPr>
        <xdr:cNvSpPr/>
      </xdr:nvSpPr>
      <xdr:spPr>
        <a:xfrm>
          <a:off x="13375647" y="20632278"/>
          <a:ext cx="109728" cy="100584"/>
        </a:xfrm>
        <a:prstGeom prst="rect">
          <a:avLst/>
        </a:prstGeom>
        <a:solidFill>
          <a:srgbClr val="FF33CC"/>
        </a:solidFill>
        <a:ln>
          <a:solidFill>
            <a:srgbClr val="FF3399">
              <a:alpha val="94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604837</xdr:colOff>
      <xdr:row>2</xdr:row>
      <xdr:rowOff>23812</xdr:rowOff>
    </xdr:from>
    <xdr:to>
      <xdr:col>16</xdr:col>
      <xdr:colOff>300037</xdr:colOff>
      <xdr:row>16</xdr:row>
      <xdr:rowOff>100012</xdr:rowOff>
    </xdr:to>
    <xdr:graphicFrame macro="">
      <xdr:nvGraphicFramePr>
        <xdr:cNvPr id="19" name="Chart 18">
          <a:extLst>
            <a:ext uri="{FF2B5EF4-FFF2-40B4-BE49-F238E27FC236}">
              <a16:creationId xmlns:a16="http://schemas.microsoft.com/office/drawing/2014/main" id="{6A4BDBA7-BE8D-D44A-8A5A-8E91DCBCAB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xdr:col>
      <xdr:colOff>0</xdr:colOff>
      <xdr:row>2</xdr:row>
      <xdr:rowOff>0</xdr:rowOff>
    </xdr:from>
    <xdr:to>
      <xdr:col>25</xdr:col>
      <xdr:colOff>304800</xdr:colOff>
      <xdr:row>16</xdr:row>
      <xdr:rowOff>76200</xdr:rowOff>
    </xdr:to>
    <xdr:graphicFrame macro="">
      <xdr:nvGraphicFramePr>
        <xdr:cNvPr id="20" name="Chart 19">
          <a:extLst>
            <a:ext uri="{FF2B5EF4-FFF2-40B4-BE49-F238E27FC236}">
              <a16:creationId xmlns:a16="http://schemas.microsoft.com/office/drawing/2014/main" id="{CEABFDF5-1922-BA45-A703-1253633D9B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27</xdr:col>
      <xdr:colOff>0</xdr:colOff>
      <xdr:row>2</xdr:row>
      <xdr:rowOff>0</xdr:rowOff>
    </xdr:from>
    <xdr:to>
      <xdr:col>34</xdr:col>
      <xdr:colOff>304800</xdr:colOff>
      <xdr:row>16</xdr:row>
      <xdr:rowOff>76200</xdr:rowOff>
    </xdr:to>
    <xdr:graphicFrame macro="">
      <xdr:nvGraphicFramePr>
        <xdr:cNvPr id="21" name="Chart 20">
          <a:extLst>
            <a:ext uri="{FF2B5EF4-FFF2-40B4-BE49-F238E27FC236}">
              <a16:creationId xmlns:a16="http://schemas.microsoft.com/office/drawing/2014/main" id="{D7318436-90A2-C142-B0AA-5111DFF85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35</xdr:col>
      <xdr:colOff>600075</xdr:colOff>
      <xdr:row>2</xdr:row>
      <xdr:rowOff>9525</xdr:rowOff>
    </xdr:from>
    <xdr:to>
      <xdr:col>43</xdr:col>
      <xdr:colOff>295275</xdr:colOff>
      <xdr:row>16</xdr:row>
      <xdr:rowOff>85725</xdr:rowOff>
    </xdr:to>
    <xdr:graphicFrame macro="">
      <xdr:nvGraphicFramePr>
        <xdr:cNvPr id="22" name="Chart 21">
          <a:extLst>
            <a:ext uri="{FF2B5EF4-FFF2-40B4-BE49-F238E27FC236}">
              <a16:creationId xmlns:a16="http://schemas.microsoft.com/office/drawing/2014/main" id="{7BFABAED-7F91-054D-BC94-DEC6D486FC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44</xdr:col>
      <xdr:colOff>428625</xdr:colOff>
      <xdr:row>2</xdr:row>
      <xdr:rowOff>28575</xdr:rowOff>
    </xdr:from>
    <xdr:to>
      <xdr:col>52</xdr:col>
      <xdr:colOff>123825</xdr:colOff>
      <xdr:row>16</xdr:row>
      <xdr:rowOff>104775</xdr:rowOff>
    </xdr:to>
    <xdr:graphicFrame macro="">
      <xdr:nvGraphicFramePr>
        <xdr:cNvPr id="23" name="Chart 22">
          <a:extLst>
            <a:ext uri="{FF2B5EF4-FFF2-40B4-BE49-F238E27FC236}">
              <a16:creationId xmlns:a16="http://schemas.microsoft.com/office/drawing/2014/main" id="{3BFA55AD-8717-2943-B976-EDF3255762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54</xdr:col>
      <xdr:colOff>0</xdr:colOff>
      <xdr:row>2</xdr:row>
      <xdr:rowOff>0</xdr:rowOff>
    </xdr:from>
    <xdr:to>
      <xdr:col>61</xdr:col>
      <xdr:colOff>304800</xdr:colOff>
      <xdr:row>16</xdr:row>
      <xdr:rowOff>76200</xdr:rowOff>
    </xdr:to>
    <xdr:graphicFrame macro="">
      <xdr:nvGraphicFramePr>
        <xdr:cNvPr id="24" name="Chart 23">
          <a:extLst>
            <a:ext uri="{FF2B5EF4-FFF2-40B4-BE49-F238E27FC236}">
              <a16:creationId xmlns:a16="http://schemas.microsoft.com/office/drawing/2014/main" id="{F6A2C841-C63B-CB46-8124-393D1A7C1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63</xdr:col>
      <xdr:colOff>0</xdr:colOff>
      <xdr:row>2</xdr:row>
      <xdr:rowOff>0</xdr:rowOff>
    </xdr:from>
    <xdr:to>
      <xdr:col>70</xdr:col>
      <xdr:colOff>304800</xdr:colOff>
      <xdr:row>16</xdr:row>
      <xdr:rowOff>76200</xdr:rowOff>
    </xdr:to>
    <xdr:graphicFrame macro="">
      <xdr:nvGraphicFramePr>
        <xdr:cNvPr id="25" name="Chart 24">
          <a:extLst>
            <a:ext uri="{FF2B5EF4-FFF2-40B4-BE49-F238E27FC236}">
              <a16:creationId xmlns:a16="http://schemas.microsoft.com/office/drawing/2014/main" id="{09675B83-1CF1-6F49-827F-C8A4425E7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72</xdr:col>
      <xdr:colOff>0</xdr:colOff>
      <xdr:row>2</xdr:row>
      <xdr:rowOff>0</xdr:rowOff>
    </xdr:from>
    <xdr:to>
      <xdr:col>79</xdr:col>
      <xdr:colOff>304800</xdr:colOff>
      <xdr:row>16</xdr:row>
      <xdr:rowOff>76200</xdr:rowOff>
    </xdr:to>
    <xdr:graphicFrame macro="">
      <xdr:nvGraphicFramePr>
        <xdr:cNvPr id="26" name="Chart 25">
          <a:extLst>
            <a:ext uri="{FF2B5EF4-FFF2-40B4-BE49-F238E27FC236}">
              <a16:creationId xmlns:a16="http://schemas.microsoft.com/office/drawing/2014/main" id="{E2677246-1533-9748-961D-A9A5DD0A5F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80</xdr:col>
      <xdr:colOff>161925</xdr:colOff>
      <xdr:row>1</xdr:row>
      <xdr:rowOff>161925</xdr:rowOff>
    </xdr:from>
    <xdr:to>
      <xdr:col>87</xdr:col>
      <xdr:colOff>466725</xdr:colOff>
      <xdr:row>16</xdr:row>
      <xdr:rowOff>47625</xdr:rowOff>
    </xdr:to>
    <xdr:graphicFrame macro="">
      <xdr:nvGraphicFramePr>
        <xdr:cNvPr id="27" name="Chart 26">
          <a:extLst>
            <a:ext uri="{FF2B5EF4-FFF2-40B4-BE49-F238E27FC236}">
              <a16:creationId xmlns:a16="http://schemas.microsoft.com/office/drawing/2014/main" id="{D6594607-9ECF-0D4C-B85B-61A78093DD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9</xdr:col>
      <xdr:colOff>0</xdr:colOff>
      <xdr:row>17</xdr:row>
      <xdr:rowOff>190499</xdr:rowOff>
    </xdr:from>
    <xdr:to>
      <xdr:col>16</xdr:col>
      <xdr:colOff>304800</xdr:colOff>
      <xdr:row>32</xdr:row>
      <xdr:rowOff>76199</xdr:rowOff>
    </xdr:to>
    <xdr:graphicFrame macro="">
      <xdr:nvGraphicFramePr>
        <xdr:cNvPr id="28" name="Chart 27">
          <a:extLst>
            <a:ext uri="{FF2B5EF4-FFF2-40B4-BE49-F238E27FC236}">
              <a16:creationId xmlns:a16="http://schemas.microsoft.com/office/drawing/2014/main" id="{F353313C-1A42-8E43-B261-97462F4B9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17</xdr:col>
      <xdr:colOff>581025</xdr:colOff>
      <xdr:row>18</xdr:row>
      <xdr:rowOff>0</xdr:rowOff>
    </xdr:from>
    <xdr:to>
      <xdr:col>25</xdr:col>
      <xdr:colOff>276225</xdr:colOff>
      <xdr:row>32</xdr:row>
      <xdr:rowOff>76200</xdr:rowOff>
    </xdr:to>
    <xdr:graphicFrame macro="">
      <xdr:nvGraphicFramePr>
        <xdr:cNvPr id="29" name="Chart 28">
          <a:extLst>
            <a:ext uri="{FF2B5EF4-FFF2-40B4-BE49-F238E27FC236}">
              <a16:creationId xmlns:a16="http://schemas.microsoft.com/office/drawing/2014/main" id="{22B0452A-5DFF-484B-8805-27A61AC40B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27</xdr:col>
      <xdr:colOff>0</xdr:colOff>
      <xdr:row>18</xdr:row>
      <xdr:rowOff>0</xdr:rowOff>
    </xdr:from>
    <xdr:to>
      <xdr:col>34</xdr:col>
      <xdr:colOff>304800</xdr:colOff>
      <xdr:row>32</xdr:row>
      <xdr:rowOff>76200</xdr:rowOff>
    </xdr:to>
    <xdr:graphicFrame macro="">
      <xdr:nvGraphicFramePr>
        <xdr:cNvPr id="30" name="Chart 29">
          <a:extLst>
            <a:ext uri="{FF2B5EF4-FFF2-40B4-BE49-F238E27FC236}">
              <a16:creationId xmlns:a16="http://schemas.microsoft.com/office/drawing/2014/main" id="{62DB15FF-4A70-1343-BAF3-29868E58B3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44</xdr:col>
      <xdr:colOff>457200</xdr:colOff>
      <xdr:row>19</xdr:row>
      <xdr:rowOff>0</xdr:rowOff>
    </xdr:from>
    <xdr:to>
      <xdr:col>52</xdr:col>
      <xdr:colOff>152400</xdr:colOff>
      <xdr:row>33</xdr:row>
      <xdr:rowOff>76200</xdr:rowOff>
    </xdr:to>
    <xdr:graphicFrame macro="">
      <xdr:nvGraphicFramePr>
        <xdr:cNvPr id="31" name="Chart 30">
          <a:extLst>
            <a:ext uri="{FF2B5EF4-FFF2-40B4-BE49-F238E27FC236}">
              <a16:creationId xmlns:a16="http://schemas.microsoft.com/office/drawing/2014/main" id="{9BC3F999-722C-EF49-B5D9-4848D767DF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36</xdr:col>
      <xdr:colOff>0</xdr:colOff>
      <xdr:row>18</xdr:row>
      <xdr:rowOff>0</xdr:rowOff>
    </xdr:from>
    <xdr:to>
      <xdr:col>43</xdr:col>
      <xdr:colOff>304800</xdr:colOff>
      <xdr:row>32</xdr:row>
      <xdr:rowOff>76200</xdr:rowOff>
    </xdr:to>
    <xdr:graphicFrame macro="">
      <xdr:nvGraphicFramePr>
        <xdr:cNvPr id="32" name="Chart 31">
          <a:extLst>
            <a:ext uri="{FF2B5EF4-FFF2-40B4-BE49-F238E27FC236}">
              <a16:creationId xmlns:a16="http://schemas.microsoft.com/office/drawing/2014/main" id="{1BFB247B-8C52-7843-9D0D-3EB0AB66C8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53</xdr:col>
      <xdr:colOff>590550</xdr:colOff>
      <xdr:row>18</xdr:row>
      <xdr:rowOff>161925</xdr:rowOff>
    </xdr:from>
    <xdr:to>
      <xdr:col>61</xdr:col>
      <xdr:colOff>285750</xdr:colOff>
      <xdr:row>33</xdr:row>
      <xdr:rowOff>47625</xdr:rowOff>
    </xdr:to>
    <xdr:graphicFrame macro="">
      <xdr:nvGraphicFramePr>
        <xdr:cNvPr id="33" name="Chart 32">
          <a:extLst>
            <a:ext uri="{FF2B5EF4-FFF2-40B4-BE49-F238E27FC236}">
              <a16:creationId xmlns:a16="http://schemas.microsoft.com/office/drawing/2014/main" id="{D2B1BF8C-1352-7547-B60A-05CCF1104C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63</xdr:col>
      <xdr:colOff>0</xdr:colOff>
      <xdr:row>18</xdr:row>
      <xdr:rowOff>0</xdr:rowOff>
    </xdr:from>
    <xdr:to>
      <xdr:col>70</xdr:col>
      <xdr:colOff>304800</xdr:colOff>
      <xdr:row>32</xdr:row>
      <xdr:rowOff>76200</xdr:rowOff>
    </xdr:to>
    <xdr:graphicFrame macro="">
      <xdr:nvGraphicFramePr>
        <xdr:cNvPr id="34" name="Chart 33">
          <a:extLst>
            <a:ext uri="{FF2B5EF4-FFF2-40B4-BE49-F238E27FC236}">
              <a16:creationId xmlns:a16="http://schemas.microsoft.com/office/drawing/2014/main" id="{98476139-1894-6B44-949A-22F5731BC2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72</xdr:col>
      <xdr:colOff>0</xdr:colOff>
      <xdr:row>18</xdr:row>
      <xdr:rowOff>0</xdr:rowOff>
    </xdr:from>
    <xdr:to>
      <xdr:col>79</xdr:col>
      <xdr:colOff>304800</xdr:colOff>
      <xdr:row>32</xdr:row>
      <xdr:rowOff>76200</xdr:rowOff>
    </xdr:to>
    <xdr:graphicFrame macro="">
      <xdr:nvGraphicFramePr>
        <xdr:cNvPr id="35" name="Chart 34">
          <a:extLst>
            <a:ext uri="{FF2B5EF4-FFF2-40B4-BE49-F238E27FC236}">
              <a16:creationId xmlns:a16="http://schemas.microsoft.com/office/drawing/2014/main" id="{9B0AAB97-4CDB-8F40-AFF0-8F8BDC234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80</xdr:col>
      <xdr:colOff>209550</xdr:colOff>
      <xdr:row>18</xdr:row>
      <xdr:rowOff>28575</xdr:rowOff>
    </xdr:from>
    <xdr:to>
      <xdr:col>87</xdr:col>
      <xdr:colOff>514350</xdr:colOff>
      <xdr:row>32</xdr:row>
      <xdr:rowOff>104775</xdr:rowOff>
    </xdr:to>
    <xdr:graphicFrame macro="">
      <xdr:nvGraphicFramePr>
        <xdr:cNvPr id="36" name="Chart 35">
          <a:extLst>
            <a:ext uri="{FF2B5EF4-FFF2-40B4-BE49-F238E27FC236}">
              <a16:creationId xmlns:a16="http://schemas.microsoft.com/office/drawing/2014/main" id="{86166E61-C53C-2045-AD02-F012D536FD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276224</xdr:colOff>
      <xdr:row>113</xdr:row>
      <xdr:rowOff>114299</xdr:rowOff>
    </xdr:from>
    <xdr:to>
      <xdr:col>21</xdr:col>
      <xdr:colOff>514349</xdr:colOff>
      <xdr:row>129</xdr:row>
      <xdr:rowOff>114300</xdr:rowOff>
    </xdr:to>
    <xdr:graphicFrame macro="">
      <xdr:nvGraphicFramePr>
        <xdr:cNvPr id="37" name="Chart 36">
          <a:extLst>
            <a:ext uri="{FF2B5EF4-FFF2-40B4-BE49-F238E27FC236}">
              <a16:creationId xmlns:a16="http://schemas.microsoft.com/office/drawing/2014/main" id="{BEC5DB80-17F8-8B42-B2F9-FBEF70B1B6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22</xdr:col>
      <xdr:colOff>0</xdr:colOff>
      <xdr:row>114</xdr:row>
      <xdr:rowOff>0</xdr:rowOff>
    </xdr:from>
    <xdr:to>
      <xdr:col>24</xdr:col>
      <xdr:colOff>69379</xdr:colOff>
      <xdr:row>123</xdr:row>
      <xdr:rowOff>96835</xdr:rowOff>
    </xdr:to>
    <xdr:sp macro="" textlink="">
      <xdr:nvSpPr>
        <xdr:cNvPr id="39" name="TextBox 38">
          <a:extLst>
            <a:ext uri="{FF2B5EF4-FFF2-40B4-BE49-F238E27FC236}">
              <a16:creationId xmlns:a16="http://schemas.microsoft.com/office/drawing/2014/main" id="{64076903-FFE2-5D43-913D-8EDA6DEC63A4}"/>
            </a:ext>
          </a:extLst>
        </xdr:cNvPr>
        <xdr:cNvSpPr txBox="1"/>
      </xdr:nvSpPr>
      <xdr:spPr>
        <a:xfrm>
          <a:off x="15367000" y="21831300"/>
          <a:ext cx="1466379" cy="18113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Class 1</a:t>
          </a:r>
        </a:p>
        <a:p>
          <a:r>
            <a:rPr lang="en-US" sz="1100"/>
            <a:t>      Class 2</a:t>
          </a:r>
        </a:p>
        <a:p>
          <a:r>
            <a:rPr lang="en-US" sz="1100"/>
            <a:t>      Class 2A</a:t>
          </a:r>
        </a:p>
        <a:p>
          <a:r>
            <a:rPr lang="en-US" sz="1100"/>
            <a:t>      </a:t>
          </a:r>
        </a:p>
      </xdr:txBody>
    </xdr:sp>
    <xdr:clientData/>
  </xdr:twoCellAnchor>
  <xdr:twoCellAnchor>
    <xdr:from>
      <xdr:col>22</xdr:col>
      <xdr:colOff>98415</xdr:colOff>
      <xdr:row>114</xdr:row>
      <xdr:rowOff>91440</xdr:rowOff>
    </xdr:from>
    <xdr:to>
      <xdr:col>22</xdr:col>
      <xdr:colOff>219469</xdr:colOff>
      <xdr:row>115</xdr:row>
      <xdr:rowOff>1681</xdr:rowOff>
    </xdr:to>
    <xdr:sp macro="" textlink="">
      <xdr:nvSpPr>
        <xdr:cNvPr id="40" name="Rectangle 39">
          <a:extLst>
            <a:ext uri="{FF2B5EF4-FFF2-40B4-BE49-F238E27FC236}">
              <a16:creationId xmlns:a16="http://schemas.microsoft.com/office/drawing/2014/main" id="{62141D1E-3DDB-A748-9159-49FBB690D033}"/>
            </a:ext>
          </a:extLst>
        </xdr:cNvPr>
        <xdr:cNvSpPr/>
      </xdr:nvSpPr>
      <xdr:spPr>
        <a:xfrm>
          <a:off x="15465415" y="21922740"/>
          <a:ext cx="121054" cy="100741"/>
        </a:xfrm>
        <a:prstGeom prst="rect">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99059</xdr:colOff>
      <xdr:row>115</xdr:row>
      <xdr:rowOff>77767</xdr:rowOff>
    </xdr:from>
    <xdr:to>
      <xdr:col>22</xdr:col>
      <xdr:colOff>217931</xdr:colOff>
      <xdr:row>115</xdr:row>
      <xdr:rowOff>174541</xdr:rowOff>
    </xdr:to>
    <xdr:sp macro="" textlink="">
      <xdr:nvSpPr>
        <xdr:cNvPr id="41" name="Rectangle 40">
          <a:extLst>
            <a:ext uri="{FF2B5EF4-FFF2-40B4-BE49-F238E27FC236}">
              <a16:creationId xmlns:a16="http://schemas.microsoft.com/office/drawing/2014/main" id="{C8770E14-4609-9C4A-B9F7-9145EEEAC9C7}"/>
            </a:ext>
          </a:extLst>
        </xdr:cNvPr>
        <xdr:cNvSpPr/>
      </xdr:nvSpPr>
      <xdr:spPr>
        <a:xfrm>
          <a:off x="15466059" y="22099567"/>
          <a:ext cx="118872" cy="96774"/>
        </a:xfrm>
        <a:prstGeom prst="rect">
          <a:avLst/>
        </a:prstGeom>
        <a:solidFill>
          <a:schemeClr val="accent5"/>
        </a:solidFill>
        <a:ln>
          <a:solidFill>
            <a:schemeClr val="accent5">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91959</xdr:colOff>
      <xdr:row>116</xdr:row>
      <xdr:rowOff>60219</xdr:rowOff>
    </xdr:from>
    <xdr:to>
      <xdr:col>22</xdr:col>
      <xdr:colOff>206259</xdr:colOff>
      <xdr:row>116</xdr:row>
      <xdr:rowOff>149754</xdr:rowOff>
    </xdr:to>
    <xdr:sp macro="" textlink="">
      <xdr:nvSpPr>
        <xdr:cNvPr id="42" name="Rectangle 41">
          <a:extLst>
            <a:ext uri="{FF2B5EF4-FFF2-40B4-BE49-F238E27FC236}">
              <a16:creationId xmlns:a16="http://schemas.microsoft.com/office/drawing/2014/main" id="{09C34A1E-B92B-D84A-964C-DB15527C7F08}"/>
            </a:ext>
          </a:extLst>
        </xdr:cNvPr>
        <xdr:cNvSpPr/>
      </xdr:nvSpPr>
      <xdr:spPr>
        <a:xfrm>
          <a:off x="15458959" y="22272519"/>
          <a:ext cx="114300" cy="89535"/>
        </a:xfrm>
        <a:prstGeom prst="rect">
          <a:avLst/>
        </a:prstGeom>
        <a:solidFill>
          <a:schemeClr val="accent4"/>
        </a:solidFill>
        <a:ln>
          <a:solidFill>
            <a:schemeClr val="accent4">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238125</xdr:colOff>
      <xdr:row>111</xdr:row>
      <xdr:rowOff>40821</xdr:rowOff>
    </xdr:from>
    <xdr:to>
      <xdr:col>25</xdr:col>
      <xdr:colOff>303694</xdr:colOff>
      <xdr:row>120</xdr:row>
      <xdr:rowOff>137656</xdr:rowOff>
    </xdr:to>
    <xdr:sp macro="" textlink="">
      <xdr:nvSpPr>
        <xdr:cNvPr id="43" name="TextBox 42">
          <a:extLst>
            <a:ext uri="{FF2B5EF4-FFF2-40B4-BE49-F238E27FC236}">
              <a16:creationId xmlns:a16="http://schemas.microsoft.com/office/drawing/2014/main" id="{1B0453F3-6BAC-9E4E-A2CE-E00C7A2B2200}"/>
            </a:ext>
          </a:extLst>
        </xdr:cNvPr>
        <xdr:cNvSpPr txBox="1"/>
      </xdr:nvSpPr>
      <xdr:spPr>
        <a:xfrm>
          <a:off x="16303625" y="21300621"/>
          <a:ext cx="1462569" cy="181133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      </a:t>
          </a:r>
          <a:r>
            <a:rPr lang="en-US" sz="1100">
              <a:solidFill>
                <a:schemeClr val="bg1"/>
              </a:solidFill>
            </a:rPr>
            <a:t>Class 1</a:t>
          </a:r>
        </a:p>
        <a:p>
          <a:r>
            <a:rPr lang="en-US" sz="1100">
              <a:solidFill>
                <a:schemeClr val="bg1"/>
              </a:solidFill>
            </a:rPr>
            <a:t>      Class 2</a:t>
          </a:r>
        </a:p>
        <a:p>
          <a:r>
            <a:rPr lang="en-US" sz="1100">
              <a:solidFill>
                <a:schemeClr val="bg1"/>
              </a:solidFill>
            </a:rPr>
            <a:t>      Class 2A</a:t>
          </a:r>
        </a:p>
        <a:p>
          <a:r>
            <a:rPr lang="en-US" sz="1100"/>
            <a:t>      Class 3</a:t>
          </a:r>
        </a:p>
        <a:p>
          <a:r>
            <a:rPr lang="en-US" sz="1100"/>
            <a:t>      Class 4</a:t>
          </a:r>
        </a:p>
        <a:p>
          <a:r>
            <a:rPr lang="en-US" sz="1100"/>
            <a:t>      Class 5 </a:t>
          </a:r>
        </a:p>
      </xdr:txBody>
    </xdr:sp>
    <xdr:clientData/>
  </xdr:twoCellAnchor>
  <xdr:twoCellAnchor>
    <xdr:from>
      <xdr:col>23</xdr:col>
      <xdr:colOff>326273</xdr:colOff>
      <xdr:row>114</xdr:row>
      <xdr:rowOff>87999</xdr:rowOff>
    </xdr:from>
    <xdr:to>
      <xdr:col>23</xdr:col>
      <xdr:colOff>447050</xdr:colOff>
      <xdr:row>114</xdr:row>
      <xdr:rowOff>179439</xdr:rowOff>
    </xdr:to>
    <xdr:sp macro="" textlink="">
      <xdr:nvSpPr>
        <xdr:cNvPr id="44" name="Rectangle 43">
          <a:extLst>
            <a:ext uri="{FF2B5EF4-FFF2-40B4-BE49-F238E27FC236}">
              <a16:creationId xmlns:a16="http://schemas.microsoft.com/office/drawing/2014/main" id="{4E0867B8-1C66-5043-919E-F098871F9820}"/>
            </a:ext>
          </a:extLst>
        </xdr:cNvPr>
        <xdr:cNvSpPr/>
      </xdr:nvSpPr>
      <xdr:spPr>
        <a:xfrm>
          <a:off x="16391773" y="21919299"/>
          <a:ext cx="120777" cy="91440"/>
        </a:xfrm>
        <a:prstGeom prst="rect">
          <a:avLst/>
        </a:prstGeom>
        <a:solidFill>
          <a:schemeClr val="accent3"/>
        </a:solidFill>
        <a:ln>
          <a:solidFill>
            <a:schemeClr val="accent3">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326793</xdr:colOff>
      <xdr:row>115</xdr:row>
      <xdr:rowOff>65555</xdr:rowOff>
    </xdr:from>
    <xdr:to>
      <xdr:col>23</xdr:col>
      <xdr:colOff>438045</xdr:colOff>
      <xdr:row>115</xdr:row>
      <xdr:rowOff>166520</xdr:rowOff>
    </xdr:to>
    <xdr:sp macro="" textlink="">
      <xdr:nvSpPr>
        <xdr:cNvPr id="45" name="Rectangle 44">
          <a:extLst>
            <a:ext uri="{FF2B5EF4-FFF2-40B4-BE49-F238E27FC236}">
              <a16:creationId xmlns:a16="http://schemas.microsoft.com/office/drawing/2014/main" id="{A92BAD8B-955D-2F48-8A87-F7F3140268AB}"/>
            </a:ext>
          </a:extLst>
        </xdr:cNvPr>
        <xdr:cNvSpPr/>
      </xdr:nvSpPr>
      <xdr:spPr>
        <a:xfrm>
          <a:off x="16392293" y="22087355"/>
          <a:ext cx="111252" cy="100965"/>
        </a:xfrm>
        <a:prstGeom prst="rect">
          <a:avLst/>
        </a:prstGeom>
        <a:solidFill>
          <a:schemeClr val="accent2"/>
        </a:solidFill>
        <a:ln>
          <a:solidFill>
            <a:schemeClr val="accent2">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23</xdr:col>
      <xdr:colOff>327312</xdr:colOff>
      <xdr:row>116</xdr:row>
      <xdr:rowOff>60723</xdr:rowOff>
    </xdr:from>
    <xdr:to>
      <xdr:col>23</xdr:col>
      <xdr:colOff>446184</xdr:colOff>
      <xdr:row>116</xdr:row>
      <xdr:rowOff>152163</xdr:rowOff>
    </xdr:to>
    <xdr:sp macro="" textlink="">
      <xdr:nvSpPr>
        <xdr:cNvPr id="46" name="Rectangle 45">
          <a:extLst>
            <a:ext uri="{FF2B5EF4-FFF2-40B4-BE49-F238E27FC236}">
              <a16:creationId xmlns:a16="http://schemas.microsoft.com/office/drawing/2014/main" id="{7E8185A0-84E9-4649-8637-C6056131BD51}"/>
            </a:ext>
          </a:extLst>
        </xdr:cNvPr>
        <xdr:cNvSpPr/>
      </xdr:nvSpPr>
      <xdr:spPr>
        <a:xfrm>
          <a:off x="16392812" y="22273023"/>
          <a:ext cx="118872" cy="91440"/>
        </a:xfrm>
        <a:prstGeom prst="rect">
          <a:avLst/>
        </a:prstGeom>
        <a:solidFill>
          <a:srgbClr val="002060"/>
        </a:solidFill>
        <a:ln>
          <a:solidFill>
            <a:srgbClr val="002060">
              <a:alpha val="94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346982</xdr:colOff>
      <xdr:row>108</xdr:row>
      <xdr:rowOff>91440</xdr:rowOff>
    </xdr:from>
    <xdr:to>
      <xdr:col>26</xdr:col>
      <xdr:colOff>410647</xdr:colOff>
      <xdr:row>118</xdr:row>
      <xdr:rowOff>6483</xdr:rowOff>
    </xdr:to>
    <xdr:sp macro="" textlink="">
      <xdr:nvSpPr>
        <xdr:cNvPr id="47" name="TextBox 46">
          <a:extLst>
            <a:ext uri="{FF2B5EF4-FFF2-40B4-BE49-F238E27FC236}">
              <a16:creationId xmlns:a16="http://schemas.microsoft.com/office/drawing/2014/main" id="{10B8B5A3-D266-9E4D-9A81-CA65A96C91FB}"/>
            </a:ext>
          </a:extLst>
        </xdr:cNvPr>
        <xdr:cNvSpPr txBox="1"/>
      </xdr:nvSpPr>
      <xdr:spPr>
        <a:xfrm>
          <a:off x="17110982" y="20779740"/>
          <a:ext cx="1460665" cy="18200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solidFill>
            </a:rPr>
            <a:t>      Class 1</a:t>
          </a:r>
        </a:p>
        <a:p>
          <a:r>
            <a:rPr lang="en-US" sz="1100">
              <a:solidFill>
                <a:schemeClr val="bg1"/>
              </a:solidFill>
            </a:rPr>
            <a:t>      Class 2</a:t>
          </a:r>
        </a:p>
        <a:p>
          <a:r>
            <a:rPr lang="en-US" sz="1100">
              <a:solidFill>
                <a:schemeClr val="bg1"/>
              </a:solidFill>
            </a:rPr>
            <a:t>      Class 2A</a:t>
          </a:r>
        </a:p>
        <a:p>
          <a:r>
            <a:rPr lang="en-US" sz="1100">
              <a:solidFill>
                <a:schemeClr val="bg1"/>
              </a:solidFill>
            </a:rPr>
            <a:t>      Class 3</a:t>
          </a:r>
        </a:p>
        <a:p>
          <a:r>
            <a:rPr lang="en-US" sz="1100">
              <a:solidFill>
                <a:schemeClr val="bg1"/>
              </a:solidFill>
            </a:rPr>
            <a:t>      Class 4</a:t>
          </a:r>
        </a:p>
        <a:p>
          <a:r>
            <a:rPr lang="en-US" sz="1100">
              <a:solidFill>
                <a:schemeClr val="bg1"/>
              </a:solidFill>
            </a:rPr>
            <a:t>      Class 5 </a:t>
          </a:r>
        </a:p>
        <a:p>
          <a:r>
            <a:rPr lang="en-US" sz="1100"/>
            <a:t>      Class 6</a:t>
          </a:r>
        </a:p>
        <a:p>
          <a:r>
            <a:rPr lang="en-US" sz="1100"/>
            <a:t>      Class 7</a:t>
          </a:r>
        </a:p>
        <a:p>
          <a:r>
            <a:rPr lang="en-US" sz="1100"/>
            <a:t>      Class 8</a:t>
          </a:r>
        </a:p>
      </xdr:txBody>
    </xdr:sp>
    <xdr:clientData/>
  </xdr:twoCellAnchor>
  <xdr:twoCellAnchor>
    <xdr:from>
      <xdr:col>24</xdr:col>
      <xdr:colOff>438071</xdr:colOff>
      <xdr:row>114</xdr:row>
      <xdr:rowOff>92114</xdr:rowOff>
    </xdr:from>
    <xdr:to>
      <xdr:col>24</xdr:col>
      <xdr:colOff>556943</xdr:colOff>
      <xdr:row>115</xdr:row>
      <xdr:rowOff>3668</xdr:rowOff>
    </xdr:to>
    <xdr:sp macro="" textlink="">
      <xdr:nvSpPr>
        <xdr:cNvPr id="48" name="Rectangle 47">
          <a:extLst>
            <a:ext uri="{FF2B5EF4-FFF2-40B4-BE49-F238E27FC236}">
              <a16:creationId xmlns:a16="http://schemas.microsoft.com/office/drawing/2014/main" id="{76A51F14-DD02-BF40-8458-B2930ABCD972}"/>
            </a:ext>
          </a:extLst>
        </xdr:cNvPr>
        <xdr:cNvSpPr/>
      </xdr:nvSpPr>
      <xdr:spPr>
        <a:xfrm>
          <a:off x="17202071" y="21923414"/>
          <a:ext cx="118872" cy="102054"/>
        </a:xfrm>
        <a:prstGeom prst="rect">
          <a:avLst/>
        </a:prstGeom>
        <a:solidFill>
          <a:schemeClr val="accent1"/>
        </a:solidFill>
        <a:ln>
          <a:solidFill>
            <a:schemeClr val="accent1">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440791</xdr:colOff>
      <xdr:row>115</xdr:row>
      <xdr:rowOff>81084</xdr:rowOff>
    </xdr:from>
    <xdr:to>
      <xdr:col>24</xdr:col>
      <xdr:colOff>550519</xdr:colOff>
      <xdr:row>115</xdr:row>
      <xdr:rowOff>178674</xdr:rowOff>
    </xdr:to>
    <xdr:sp macro="" textlink="">
      <xdr:nvSpPr>
        <xdr:cNvPr id="49" name="Rectangle 48">
          <a:extLst>
            <a:ext uri="{FF2B5EF4-FFF2-40B4-BE49-F238E27FC236}">
              <a16:creationId xmlns:a16="http://schemas.microsoft.com/office/drawing/2014/main" id="{2FB08F92-3F04-8E4E-B6C7-1558327440A4}"/>
            </a:ext>
          </a:extLst>
        </xdr:cNvPr>
        <xdr:cNvSpPr/>
      </xdr:nvSpPr>
      <xdr:spPr>
        <a:xfrm>
          <a:off x="17204791" y="22102884"/>
          <a:ext cx="109728" cy="97590"/>
        </a:xfrm>
        <a:prstGeom prst="rect">
          <a:avLst/>
        </a:prstGeom>
        <a:solidFill>
          <a:schemeClr val="bg2">
            <a:lumMod val="50000"/>
          </a:schemeClr>
        </a:solidFill>
        <a:ln>
          <a:solidFill>
            <a:schemeClr val="bg2">
              <a:lumMod val="50000"/>
              <a:alpha val="94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24</xdr:col>
      <xdr:colOff>437794</xdr:colOff>
      <xdr:row>116</xdr:row>
      <xdr:rowOff>72157</xdr:rowOff>
    </xdr:from>
    <xdr:to>
      <xdr:col>24</xdr:col>
      <xdr:colOff>553237</xdr:colOff>
      <xdr:row>116</xdr:row>
      <xdr:rowOff>158317</xdr:rowOff>
    </xdr:to>
    <xdr:sp macro="" textlink="">
      <xdr:nvSpPr>
        <xdr:cNvPr id="50" name="Rectangle 49">
          <a:extLst>
            <a:ext uri="{FF2B5EF4-FFF2-40B4-BE49-F238E27FC236}">
              <a16:creationId xmlns:a16="http://schemas.microsoft.com/office/drawing/2014/main" id="{4FDD9B4D-DF44-6E42-AB74-035A68A2D3DA}"/>
            </a:ext>
          </a:extLst>
        </xdr:cNvPr>
        <xdr:cNvSpPr/>
      </xdr:nvSpPr>
      <xdr:spPr>
        <a:xfrm>
          <a:off x="17201794" y="22284457"/>
          <a:ext cx="115443" cy="86160"/>
        </a:xfrm>
        <a:prstGeom prst="rect">
          <a:avLst/>
        </a:prstGeom>
        <a:solidFill>
          <a:srgbClr val="FF33CC"/>
        </a:solidFill>
        <a:ln>
          <a:solidFill>
            <a:srgbClr val="FF3399">
              <a:alpha val="94000"/>
            </a:srgb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279400</xdr:colOff>
      <xdr:row>17</xdr:row>
      <xdr:rowOff>95250</xdr:rowOff>
    </xdr:to>
    <xdr:graphicFrame macro="">
      <xdr:nvGraphicFramePr>
        <xdr:cNvPr id="2" name="Chart 1">
          <a:extLst>
            <a:ext uri="{FF2B5EF4-FFF2-40B4-BE49-F238E27FC236}">
              <a16:creationId xmlns:a16="http://schemas.microsoft.com/office/drawing/2014/main" id="{0CFF80E7-A5C7-5F41-A521-42D1D0B88C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657224</xdr:colOff>
      <xdr:row>20</xdr:row>
      <xdr:rowOff>155575</xdr:rowOff>
    </xdr:from>
    <xdr:to>
      <xdr:col>9</xdr:col>
      <xdr:colOff>253999</xdr:colOff>
      <xdr:row>35</xdr:row>
      <xdr:rowOff>41275</xdr:rowOff>
    </xdr:to>
    <xdr:graphicFrame macro="">
      <xdr:nvGraphicFramePr>
        <xdr:cNvPr id="3" name="Chart 2">
          <a:extLst>
            <a:ext uri="{FF2B5EF4-FFF2-40B4-BE49-F238E27FC236}">
              <a16:creationId xmlns:a16="http://schemas.microsoft.com/office/drawing/2014/main" id="{2D7B0017-3834-AC46-8DDE-D4B3CCE444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18</xdr:col>
      <xdr:colOff>304800</xdr:colOff>
      <xdr:row>16</xdr:row>
      <xdr:rowOff>76200</xdr:rowOff>
    </xdr:to>
    <xdr:graphicFrame macro="">
      <xdr:nvGraphicFramePr>
        <xdr:cNvPr id="4" name="Chart 3">
          <a:extLst>
            <a:ext uri="{FF2B5EF4-FFF2-40B4-BE49-F238E27FC236}">
              <a16:creationId xmlns:a16="http://schemas.microsoft.com/office/drawing/2014/main" id="{C93672B6-E87C-B849-A38E-CE030DB33B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276225</xdr:colOff>
      <xdr:row>1</xdr:row>
      <xdr:rowOff>180975</xdr:rowOff>
    </xdr:from>
    <xdr:to>
      <xdr:col>27</xdr:col>
      <xdr:colOff>581025</xdr:colOff>
      <xdr:row>16</xdr:row>
      <xdr:rowOff>66675</xdr:rowOff>
    </xdr:to>
    <xdr:graphicFrame macro="">
      <xdr:nvGraphicFramePr>
        <xdr:cNvPr id="5" name="Chart 4">
          <a:extLst>
            <a:ext uri="{FF2B5EF4-FFF2-40B4-BE49-F238E27FC236}">
              <a16:creationId xmlns:a16="http://schemas.microsoft.com/office/drawing/2014/main" id="{5B7F3CBF-3A58-9947-8BFF-13CF00B80C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40</xdr:col>
      <xdr:colOff>0</xdr:colOff>
      <xdr:row>2</xdr:row>
      <xdr:rowOff>0</xdr:rowOff>
    </xdr:from>
    <xdr:to>
      <xdr:col>47</xdr:col>
      <xdr:colOff>304800</xdr:colOff>
      <xdr:row>16</xdr:row>
      <xdr:rowOff>76200</xdr:rowOff>
    </xdr:to>
    <xdr:graphicFrame macro="">
      <xdr:nvGraphicFramePr>
        <xdr:cNvPr id="7" name="Chart 6">
          <a:extLst>
            <a:ext uri="{FF2B5EF4-FFF2-40B4-BE49-F238E27FC236}">
              <a16:creationId xmlns:a16="http://schemas.microsoft.com/office/drawing/2014/main" id="{B6675F09-C85B-DC48-B60E-9957131827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50</xdr:col>
      <xdr:colOff>0</xdr:colOff>
      <xdr:row>2</xdr:row>
      <xdr:rowOff>0</xdr:rowOff>
    </xdr:from>
    <xdr:to>
      <xdr:col>57</xdr:col>
      <xdr:colOff>304800</xdr:colOff>
      <xdr:row>16</xdr:row>
      <xdr:rowOff>114300</xdr:rowOff>
    </xdr:to>
    <xdr:graphicFrame macro="">
      <xdr:nvGraphicFramePr>
        <xdr:cNvPr id="8" name="Chart 7">
          <a:extLst>
            <a:ext uri="{FF2B5EF4-FFF2-40B4-BE49-F238E27FC236}">
              <a16:creationId xmlns:a16="http://schemas.microsoft.com/office/drawing/2014/main" id="{A508F619-9E76-7141-9F13-15A7463569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59</xdr:col>
      <xdr:colOff>0</xdr:colOff>
      <xdr:row>2</xdr:row>
      <xdr:rowOff>0</xdr:rowOff>
    </xdr:from>
    <xdr:to>
      <xdr:col>66</xdr:col>
      <xdr:colOff>304800</xdr:colOff>
      <xdr:row>16</xdr:row>
      <xdr:rowOff>76200</xdr:rowOff>
    </xdr:to>
    <xdr:graphicFrame macro="">
      <xdr:nvGraphicFramePr>
        <xdr:cNvPr id="9" name="Chart 8">
          <a:extLst>
            <a:ext uri="{FF2B5EF4-FFF2-40B4-BE49-F238E27FC236}">
              <a16:creationId xmlns:a16="http://schemas.microsoft.com/office/drawing/2014/main" id="{455EF9A5-58F0-D64E-BAC2-9BFDB3D2F5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68</xdr:col>
      <xdr:colOff>0</xdr:colOff>
      <xdr:row>2</xdr:row>
      <xdr:rowOff>0</xdr:rowOff>
    </xdr:from>
    <xdr:to>
      <xdr:col>75</xdr:col>
      <xdr:colOff>304800</xdr:colOff>
      <xdr:row>16</xdr:row>
      <xdr:rowOff>88900</xdr:rowOff>
    </xdr:to>
    <xdr:graphicFrame macro="">
      <xdr:nvGraphicFramePr>
        <xdr:cNvPr id="10" name="Chart 9">
          <a:extLst>
            <a:ext uri="{FF2B5EF4-FFF2-40B4-BE49-F238E27FC236}">
              <a16:creationId xmlns:a16="http://schemas.microsoft.com/office/drawing/2014/main" id="{2D6E4BE1-10F0-8A44-A415-4E81DAD1EA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77</xdr:col>
      <xdr:colOff>600075</xdr:colOff>
      <xdr:row>1</xdr:row>
      <xdr:rowOff>152400</xdr:rowOff>
    </xdr:from>
    <xdr:to>
      <xdr:col>85</xdr:col>
      <xdr:colOff>295275</xdr:colOff>
      <xdr:row>16</xdr:row>
      <xdr:rowOff>38100</xdr:rowOff>
    </xdr:to>
    <xdr:graphicFrame macro="">
      <xdr:nvGraphicFramePr>
        <xdr:cNvPr id="11" name="Chart 10">
          <a:extLst>
            <a:ext uri="{FF2B5EF4-FFF2-40B4-BE49-F238E27FC236}">
              <a16:creationId xmlns:a16="http://schemas.microsoft.com/office/drawing/2014/main" id="{BC4DC7E9-6459-0644-B1EF-B8351F3424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29</xdr:col>
      <xdr:colOff>0</xdr:colOff>
      <xdr:row>2</xdr:row>
      <xdr:rowOff>0</xdr:rowOff>
    </xdr:from>
    <xdr:to>
      <xdr:col>37</xdr:col>
      <xdr:colOff>190500</xdr:colOff>
      <xdr:row>16</xdr:row>
      <xdr:rowOff>88900</xdr:rowOff>
    </xdr:to>
    <xdr:graphicFrame macro="">
      <xdr:nvGraphicFramePr>
        <xdr:cNvPr id="16" name="Chart 15">
          <a:extLst>
            <a:ext uri="{FF2B5EF4-FFF2-40B4-BE49-F238E27FC236}">
              <a16:creationId xmlns:a16="http://schemas.microsoft.com/office/drawing/2014/main" id="{F695A568-9E8F-BF4A-8C5C-4890772E8E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8</xdr:col>
      <xdr:colOff>275166</xdr:colOff>
      <xdr:row>15</xdr:row>
      <xdr:rowOff>76200</xdr:rowOff>
    </xdr:to>
    <xdr:graphicFrame macro="">
      <xdr:nvGraphicFramePr>
        <xdr:cNvPr id="2" name="Chart 1">
          <a:extLst>
            <a:ext uri="{FF2B5EF4-FFF2-40B4-BE49-F238E27FC236}">
              <a16:creationId xmlns:a16="http://schemas.microsoft.com/office/drawing/2014/main" id="{43AFB912-6F61-E140-9DAF-44426179AE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587374</xdr:colOff>
      <xdr:row>17</xdr:row>
      <xdr:rowOff>25400</xdr:rowOff>
    </xdr:from>
    <xdr:to>
      <xdr:col>8</xdr:col>
      <xdr:colOff>248707</xdr:colOff>
      <xdr:row>31</xdr:row>
      <xdr:rowOff>101600</xdr:rowOff>
    </xdr:to>
    <xdr:graphicFrame macro="">
      <xdr:nvGraphicFramePr>
        <xdr:cNvPr id="3" name="Chart 2">
          <a:extLst>
            <a:ext uri="{FF2B5EF4-FFF2-40B4-BE49-F238E27FC236}">
              <a16:creationId xmlns:a16="http://schemas.microsoft.com/office/drawing/2014/main" id="{0C9C3C15-1B0D-6246-BA98-834A94A74A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18</xdr:col>
      <xdr:colOff>275167</xdr:colOff>
      <xdr:row>16</xdr:row>
      <xdr:rowOff>76200</xdr:rowOff>
    </xdr:to>
    <xdr:graphicFrame macro="">
      <xdr:nvGraphicFramePr>
        <xdr:cNvPr id="4" name="Chart 3">
          <a:extLst>
            <a:ext uri="{FF2B5EF4-FFF2-40B4-BE49-F238E27FC236}">
              <a16:creationId xmlns:a16="http://schemas.microsoft.com/office/drawing/2014/main" id="{9D41C90B-CD30-C54C-A612-D855963514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469900</xdr:colOff>
      <xdr:row>2</xdr:row>
      <xdr:rowOff>0</xdr:rowOff>
    </xdr:from>
    <xdr:to>
      <xdr:col>28</xdr:col>
      <xdr:colOff>558800</xdr:colOff>
      <xdr:row>16</xdr:row>
      <xdr:rowOff>76200</xdr:rowOff>
    </xdr:to>
    <xdr:graphicFrame macro="">
      <xdr:nvGraphicFramePr>
        <xdr:cNvPr id="5" name="Chart 4">
          <a:extLst>
            <a:ext uri="{FF2B5EF4-FFF2-40B4-BE49-F238E27FC236}">
              <a16:creationId xmlns:a16="http://schemas.microsoft.com/office/drawing/2014/main" id="{1B76D746-18C1-D641-A48A-23AE8CB0FE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0</xdr:colOff>
      <xdr:row>2</xdr:row>
      <xdr:rowOff>0</xdr:rowOff>
    </xdr:from>
    <xdr:to>
      <xdr:col>37</xdr:col>
      <xdr:colOff>275167</xdr:colOff>
      <xdr:row>16</xdr:row>
      <xdr:rowOff>76200</xdr:rowOff>
    </xdr:to>
    <xdr:graphicFrame macro="">
      <xdr:nvGraphicFramePr>
        <xdr:cNvPr id="6" name="Chart 5">
          <a:extLst>
            <a:ext uri="{FF2B5EF4-FFF2-40B4-BE49-F238E27FC236}">
              <a16:creationId xmlns:a16="http://schemas.microsoft.com/office/drawing/2014/main" id="{3EAA60EF-43EC-D240-92D6-27026CAA9C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39</xdr:col>
      <xdr:colOff>533400</xdr:colOff>
      <xdr:row>2</xdr:row>
      <xdr:rowOff>0</xdr:rowOff>
    </xdr:from>
    <xdr:to>
      <xdr:col>48</xdr:col>
      <xdr:colOff>355600</xdr:colOff>
      <xdr:row>16</xdr:row>
      <xdr:rowOff>101600</xdr:rowOff>
    </xdr:to>
    <xdr:graphicFrame macro="">
      <xdr:nvGraphicFramePr>
        <xdr:cNvPr id="7" name="Chart 6">
          <a:extLst>
            <a:ext uri="{FF2B5EF4-FFF2-40B4-BE49-F238E27FC236}">
              <a16:creationId xmlns:a16="http://schemas.microsoft.com/office/drawing/2014/main" id="{35C70D24-DFD3-5845-A0E6-E9ECAE3C70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50</xdr:col>
      <xdr:colOff>0</xdr:colOff>
      <xdr:row>2</xdr:row>
      <xdr:rowOff>105833</xdr:rowOff>
    </xdr:from>
    <xdr:to>
      <xdr:col>57</xdr:col>
      <xdr:colOff>275167</xdr:colOff>
      <xdr:row>16</xdr:row>
      <xdr:rowOff>182033</xdr:rowOff>
    </xdr:to>
    <xdr:graphicFrame macro="">
      <xdr:nvGraphicFramePr>
        <xdr:cNvPr id="8" name="Chart 7">
          <a:extLst>
            <a:ext uri="{FF2B5EF4-FFF2-40B4-BE49-F238E27FC236}">
              <a16:creationId xmlns:a16="http://schemas.microsoft.com/office/drawing/2014/main" id="{B0CC57FC-826E-6245-B00A-A75B1BE457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60</xdr:col>
      <xdr:colOff>0</xdr:colOff>
      <xdr:row>2</xdr:row>
      <xdr:rowOff>0</xdr:rowOff>
    </xdr:from>
    <xdr:to>
      <xdr:col>67</xdr:col>
      <xdr:colOff>275167</xdr:colOff>
      <xdr:row>16</xdr:row>
      <xdr:rowOff>76200</xdr:rowOff>
    </xdr:to>
    <xdr:graphicFrame macro="">
      <xdr:nvGraphicFramePr>
        <xdr:cNvPr id="9" name="Chart 8">
          <a:extLst>
            <a:ext uri="{FF2B5EF4-FFF2-40B4-BE49-F238E27FC236}">
              <a16:creationId xmlns:a16="http://schemas.microsoft.com/office/drawing/2014/main" id="{70839E2C-7BF8-3A42-A271-9F87F3F09B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69</xdr:col>
      <xdr:colOff>0</xdr:colOff>
      <xdr:row>2</xdr:row>
      <xdr:rowOff>0</xdr:rowOff>
    </xdr:from>
    <xdr:to>
      <xdr:col>76</xdr:col>
      <xdr:colOff>275167</xdr:colOff>
      <xdr:row>16</xdr:row>
      <xdr:rowOff>76200</xdr:rowOff>
    </xdr:to>
    <xdr:graphicFrame macro="">
      <xdr:nvGraphicFramePr>
        <xdr:cNvPr id="10" name="Chart 9">
          <a:extLst>
            <a:ext uri="{FF2B5EF4-FFF2-40B4-BE49-F238E27FC236}">
              <a16:creationId xmlns:a16="http://schemas.microsoft.com/office/drawing/2014/main" id="{2A7A7EDF-4A64-D147-A875-5E76CA27C1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79</xdr:col>
      <xdr:colOff>0</xdr:colOff>
      <xdr:row>2</xdr:row>
      <xdr:rowOff>0</xdr:rowOff>
    </xdr:from>
    <xdr:to>
      <xdr:col>86</xdr:col>
      <xdr:colOff>275166</xdr:colOff>
      <xdr:row>16</xdr:row>
      <xdr:rowOff>76200</xdr:rowOff>
    </xdr:to>
    <xdr:graphicFrame macro="">
      <xdr:nvGraphicFramePr>
        <xdr:cNvPr id="11" name="Chart 10">
          <a:extLst>
            <a:ext uri="{FF2B5EF4-FFF2-40B4-BE49-F238E27FC236}">
              <a16:creationId xmlns:a16="http://schemas.microsoft.com/office/drawing/2014/main" id="{60D67D43-AEBE-BF4E-847C-EAF3D9DCDA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88</xdr:col>
      <xdr:colOff>296334</xdr:colOff>
      <xdr:row>1</xdr:row>
      <xdr:rowOff>158750</xdr:rowOff>
    </xdr:from>
    <xdr:to>
      <xdr:col>95</xdr:col>
      <xdr:colOff>571500</xdr:colOff>
      <xdr:row>16</xdr:row>
      <xdr:rowOff>44450</xdr:rowOff>
    </xdr:to>
    <xdr:graphicFrame macro="">
      <xdr:nvGraphicFramePr>
        <xdr:cNvPr id="12" name="Chart 11">
          <a:extLst>
            <a:ext uri="{FF2B5EF4-FFF2-40B4-BE49-F238E27FC236}">
              <a16:creationId xmlns:a16="http://schemas.microsoft.com/office/drawing/2014/main" id="{8270A7AC-49C6-E941-8108-91A3B7A712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304800</xdr:colOff>
      <xdr:row>17</xdr:row>
      <xdr:rowOff>95250</xdr:rowOff>
    </xdr:to>
    <xdr:graphicFrame macro="">
      <xdr:nvGraphicFramePr>
        <xdr:cNvPr id="2" name="Chart 1">
          <a:extLst>
            <a:ext uri="{FF2B5EF4-FFF2-40B4-BE49-F238E27FC236}">
              <a16:creationId xmlns:a16="http://schemas.microsoft.com/office/drawing/2014/main" id="{382E2FBB-9F90-EA40-8244-3F97A9064D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657225</xdr:colOff>
      <xdr:row>20</xdr:row>
      <xdr:rowOff>155575</xdr:rowOff>
    </xdr:from>
    <xdr:to>
      <xdr:col>8</xdr:col>
      <xdr:colOff>288925</xdr:colOff>
      <xdr:row>35</xdr:row>
      <xdr:rowOff>41275</xdr:rowOff>
    </xdr:to>
    <xdr:graphicFrame macro="">
      <xdr:nvGraphicFramePr>
        <xdr:cNvPr id="3" name="Chart 2">
          <a:extLst>
            <a:ext uri="{FF2B5EF4-FFF2-40B4-BE49-F238E27FC236}">
              <a16:creationId xmlns:a16="http://schemas.microsoft.com/office/drawing/2014/main" id="{6D27C5A5-7CF2-1D4D-8A80-F24816733E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2</xdr:row>
      <xdr:rowOff>0</xdr:rowOff>
    </xdr:from>
    <xdr:to>
      <xdr:col>18</xdr:col>
      <xdr:colOff>304800</xdr:colOff>
      <xdr:row>16</xdr:row>
      <xdr:rowOff>76200</xdr:rowOff>
    </xdr:to>
    <xdr:graphicFrame macro="">
      <xdr:nvGraphicFramePr>
        <xdr:cNvPr id="4" name="Chart 3">
          <a:extLst>
            <a:ext uri="{FF2B5EF4-FFF2-40B4-BE49-F238E27FC236}">
              <a16:creationId xmlns:a16="http://schemas.microsoft.com/office/drawing/2014/main" id="{DA1ACE02-A414-6D4B-871F-40A2563E55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20</xdr:col>
      <xdr:colOff>276225</xdr:colOff>
      <xdr:row>1</xdr:row>
      <xdr:rowOff>180975</xdr:rowOff>
    </xdr:from>
    <xdr:to>
      <xdr:col>27</xdr:col>
      <xdr:colOff>581025</xdr:colOff>
      <xdr:row>16</xdr:row>
      <xdr:rowOff>66675</xdr:rowOff>
    </xdr:to>
    <xdr:graphicFrame macro="">
      <xdr:nvGraphicFramePr>
        <xdr:cNvPr id="5" name="Chart 4">
          <a:extLst>
            <a:ext uri="{FF2B5EF4-FFF2-40B4-BE49-F238E27FC236}">
              <a16:creationId xmlns:a16="http://schemas.microsoft.com/office/drawing/2014/main" id="{C777282D-3E5A-3340-ACF8-CDAADE006B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171450</xdr:colOff>
      <xdr:row>1</xdr:row>
      <xdr:rowOff>142875</xdr:rowOff>
    </xdr:from>
    <xdr:to>
      <xdr:col>36</xdr:col>
      <xdr:colOff>476250</xdr:colOff>
      <xdr:row>16</xdr:row>
      <xdr:rowOff>28575</xdr:rowOff>
    </xdr:to>
    <xdr:graphicFrame macro="">
      <xdr:nvGraphicFramePr>
        <xdr:cNvPr id="6" name="Chart 5">
          <a:extLst>
            <a:ext uri="{FF2B5EF4-FFF2-40B4-BE49-F238E27FC236}">
              <a16:creationId xmlns:a16="http://schemas.microsoft.com/office/drawing/2014/main" id="{180860A6-4A8A-CD4A-AAEA-449CD8341D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40</xdr:col>
      <xdr:colOff>0</xdr:colOff>
      <xdr:row>2</xdr:row>
      <xdr:rowOff>0</xdr:rowOff>
    </xdr:from>
    <xdr:to>
      <xdr:col>47</xdr:col>
      <xdr:colOff>304800</xdr:colOff>
      <xdr:row>16</xdr:row>
      <xdr:rowOff>76200</xdr:rowOff>
    </xdr:to>
    <xdr:graphicFrame macro="">
      <xdr:nvGraphicFramePr>
        <xdr:cNvPr id="7" name="Chart 6">
          <a:extLst>
            <a:ext uri="{FF2B5EF4-FFF2-40B4-BE49-F238E27FC236}">
              <a16:creationId xmlns:a16="http://schemas.microsoft.com/office/drawing/2014/main" id="{B524B4A1-9F49-4F4F-A1EE-B8BDD135A2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50</xdr:col>
      <xdr:colOff>0</xdr:colOff>
      <xdr:row>2</xdr:row>
      <xdr:rowOff>0</xdr:rowOff>
    </xdr:from>
    <xdr:to>
      <xdr:col>57</xdr:col>
      <xdr:colOff>304800</xdr:colOff>
      <xdr:row>16</xdr:row>
      <xdr:rowOff>76200</xdr:rowOff>
    </xdr:to>
    <xdr:graphicFrame macro="">
      <xdr:nvGraphicFramePr>
        <xdr:cNvPr id="8" name="Chart 7">
          <a:extLst>
            <a:ext uri="{FF2B5EF4-FFF2-40B4-BE49-F238E27FC236}">
              <a16:creationId xmlns:a16="http://schemas.microsoft.com/office/drawing/2014/main" id="{466A928A-7CB9-5245-8E67-2FB28E7B6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59</xdr:col>
      <xdr:colOff>0</xdr:colOff>
      <xdr:row>2</xdr:row>
      <xdr:rowOff>0</xdr:rowOff>
    </xdr:from>
    <xdr:to>
      <xdr:col>66</xdr:col>
      <xdr:colOff>304800</xdr:colOff>
      <xdr:row>16</xdr:row>
      <xdr:rowOff>76200</xdr:rowOff>
    </xdr:to>
    <xdr:graphicFrame macro="">
      <xdr:nvGraphicFramePr>
        <xdr:cNvPr id="9" name="Chart 8">
          <a:extLst>
            <a:ext uri="{FF2B5EF4-FFF2-40B4-BE49-F238E27FC236}">
              <a16:creationId xmlns:a16="http://schemas.microsoft.com/office/drawing/2014/main" id="{67AF95FF-6C05-0746-B89D-EB0B873DCF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68</xdr:col>
      <xdr:colOff>0</xdr:colOff>
      <xdr:row>2</xdr:row>
      <xdr:rowOff>0</xdr:rowOff>
    </xdr:from>
    <xdr:to>
      <xdr:col>75</xdr:col>
      <xdr:colOff>304800</xdr:colOff>
      <xdr:row>16</xdr:row>
      <xdr:rowOff>76200</xdr:rowOff>
    </xdr:to>
    <xdr:graphicFrame macro="">
      <xdr:nvGraphicFramePr>
        <xdr:cNvPr id="10" name="Chart 9">
          <a:extLst>
            <a:ext uri="{FF2B5EF4-FFF2-40B4-BE49-F238E27FC236}">
              <a16:creationId xmlns:a16="http://schemas.microsoft.com/office/drawing/2014/main" id="{A7C5461E-1863-F841-A025-D82CC09AA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77</xdr:col>
      <xdr:colOff>600075</xdr:colOff>
      <xdr:row>1</xdr:row>
      <xdr:rowOff>152400</xdr:rowOff>
    </xdr:from>
    <xdr:to>
      <xdr:col>85</xdr:col>
      <xdr:colOff>295275</xdr:colOff>
      <xdr:row>16</xdr:row>
      <xdr:rowOff>38100</xdr:rowOff>
    </xdr:to>
    <xdr:graphicFrame macro="">
      <xdr:nvGraphicFramePr>
        <xdr:cNvPr id="11" name="Chart 10">
          <a:extLst>
            <a:ext uri="{FF2B5EF4-FFF2-40B4-BE49-F238E27FC236}">
              <a16:creationId xmlns:a16="http://schemas.microsoft.com/office/drawing/2014/main" id="{36C5E9CD-050A-4247-98A2-21D9C2295C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87</xdr:col>
      <xdr:colOff>508000</xdr:colOff>
      <xdr:row>1</xdr:row>
      <xdr:rowOff>165100</xdr:rowOff>
    </xdr:from>
    <xdr:to>
      <xdr:col>95</xdr:col>
      <xdr:colOff>203200</xdr:colOff>
      <xdr:row>16</xdr:row>
      <xdr:rowOff>50800</xdr:rowOff>
    </xdr:to>
    <xdr:graphicFrame macro="">
      <xdr:nvGraphicFramePr>
        <xdr:cNvPr id="12" name="Chart 11">
          <a:extLst>
            <a:ext uri="{FF2B5EF4-FFF2-40B4-BE49-F238E27FC236}">
              <a16:creationId xmlns:a16="http://schemas.microsoft.com/office/drawing/2014/main" id="{E0FE0517-EC2F-1B4C-B6A4-ADD018EB65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oneCellAnchor>
    <xdr:from>
      <xdr:col>0</xdr:col>
      <xdr:colOff>596901</xdr:colOff>
      <xdr:row>35</xdr:row>
      <xdr:rowOff>177800</xdr:rowOff>
    </xdr:from>
    <xdr:ext cx="5054600" cy="468077"/>
    <xdr:sp macro="" textlink="">
      <xdr:nvSpPr>
        <xdr:cNvPr id="13" name="TextBox 12">
          <a:extLst>
            <a:ext uri="{FF2B5EF4-FFF2-40B4-BE49-F238E27FC236}">
              <a16:creationId xmlns:a16="http://schemas.microsoft.com/office/drawing/2014/main" id="{A3D3C952-3B81-3CBA-61F4-4A3FF4D409BB}"/>
            </a:ext>
          </a:extLst>
        </xdr:cNvPr>
        <xdr:cNvSpPr txBox="1"/>
      </xdr:nvSpPr>
      <xdr:spPr>
        <a:xfrm>
          <a:off x="596901" y="6959600"/>
          <a:ext cx="50546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t>**Monetary compliance intentionally</a:t>
          </a:r>
          <a:r>
            <a:rPr lang="en-US" sz="1200" baseline="0"/>
            <a:t> left out because of high average caseload (1,411) skewing chart data.</a:t>
          </a:r>
          <a:endParaRPr lang="en-US" sz="1200"/>
        </a:p>
      </xdr:txBody>
    </xdr:sp>
    <xdr:clientData/>
  </xdr:oneCellAnchor>
  <xdr:oneCellAnchor>
    <xdr:from>
      <xdr:col>40</xdr:col>
      <xdr:colOff>0</xdr:colOff>
      <xdr:row>18</xdr:row>
      <xdr:rowOff>0</xdr:rowOff>
    </xdr:from>
    <xdr:ext cx="5054600" cy="468077"/>
    <xdr:sp macro="" textlink="">
      <xdr:nvSpPr>
        <xdr:cNvPr id="14" name="TextBox 13">
          <a:extLst>
            <a:ext uri="{FF2B5EF4-FFF2-40B4-BE49-F238E27FC236}">
              <a16:creationId xmlns:a16="http://schemas.microsoft.com/office/drawing/2014/main" id="{808F8027-44D8-4D43-9BA7-95A7D2D04F06}"/>
            </a:ext>
          </a:extLst>
        </xdr:cNvPr>
        <xdr:cNvSpPr txBox="1"/>
      </xdr:nvSpPr>
      <xdr:spPr>
        <a:xfrm>
          <a:off x="26924000" y="3543300"/>
          <a:ext cx="50546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t>**Monetary complaince intentially</a:t>
          </a:r>
          <a:r>
            <a:rPr lang="en-US" sz="1200" baseline="0"/>
            <a:t> left out because of high average caseload (1,462) skewing chart data.</a:t>
          </a:r>
          <a:endParaRPr lang="en-US" sz="1200"/>
        </a:p>
      </xdr:txBody>
    </xdr:sp>
    <xdr:clientData/>
  </xdr:oneCellAnchor>
  <xdr:oneCellAnchor>
    <xdr:from>
      <xdr:col>50</xdr:col>
      <xdr:colOff>0</xdr:colOff>
      <xdr:row>18</xdr:row>
      <xdr:rowOff>0</xdr:rowOff>
    </xdr:from>
    <xdr:ext cx="5054600" cy="468077"/>
    <xdr:sp macro="" textlink="">
      <xdr:nvSpPr>
        <xdr:cNvPr id="15" name="TextBox 14">
          <a:extLst>
            <a:ext uri="{FF2B5EF4-FFF2-40B4-BE49-F238E27FC236}">
              <a16:creationId xmlns:a16="http://schemas.microsoft.com/office/drawing/2014/main" id="{520BD253-A48F-4247-9F18-DDC9124694FD}"/>
            </a:ext>
          </a:extLst>
        </xdr:cNvPr>
        <xdr:cNvSpPr txBox="1"/>
      </xdr:nvSpPr>
      <xdr:spPr>
        <a:xfrm>
          <a:off x="33792398" y="3587193"/>
          <a:ext cx="5054600" cy="468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200"/>
            <a:t>**Monetary complaince intentially</a:t>
          </a:r>
          <a:r>
            <a:rPr lang="en-US" sz="1200" baseline="0"/>
            <a:t> left out because of high average caseload (4,000) skewing chart data.</a:t>
          </a:r>
          <a:endParaRPr lang="en-US" sz="12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428625</xdr:colOff>
      <xdr:row>20</xdr:row>
      <xdr:rowOff>0</xdr:rowOff>
    </xdr:from>
    <xdr:to>
      <xdr:col>7</xdr:col>
      <xdr:colOff>606424</xdr:colOff>
      <xdr:row>34</xdr:row>
      <xdr:rowOff>189548</xdr:rowOff>
    </xdr:to>
    <xdr:graphicFrame macro="">
      <xdr:nvGraphicFramePr>
        <xdr:cNvPr id="2" name="Chart 1">
          <a:extLst>
            <a:ext uri="{FF2B5EF4-FFF2-40B4-BE49-F238E27FC236}">
              <a16:creationId xmlns:a16="http://schemas.microsoft.com/office/drawing/2014/main" id="{FB292ED4-1D40-A34A-87AA-5A41ECC14E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400050</xdr:colOff>
      <xdr:row>52</xdr:row>
      <xdr:rowOff>104775</xdr:rowOff>
    </xdr:from>
    <xdr:to>
      <xdr:col>7</xdr:col>
      <xdr:colOff>577849</xdr:colOff>
      <xdr:row>67</xdr:row>
      <xdr:rowOff>103823</xdr:rowOff>
    </xdr:to>
    <xdr:graphicFrame macro="">
      <xdr:nvGraphicFramePr>
        <xdr:cNvPr id="3" name="Chart 2">
          <a:extLst>
            <a:ext uri="{FF2B5EF4-FFF2-40B4-BE49-F238E27FC236}">
              <a16:creationId xmlns:a16="http://schemas.microsoft.com/office/drawing/2014/main" id="{3B9ECB0E-ED06-E44F-B98C-D46158CC95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381000</xdr:colOff>
      <xdr:row>68</xdr:row>
      <xdr:rowOff>123825</xdr:rowOff>
    </xdr:from>
    <xdr:to>
      <xdr:col>7</xdr:col>
      <xdr:colOff>558799</xdr:colOff>
      <xdr:row>83</xdr:row>
      <xdr:rowOff>122873</xdr:rowOff>
    </xdr:to>
    <xdr:graphicFrame macro="">
      <xdr:nvGraphicFramePr>
        <xdr:cNvPr id="4" name="Chart 3">
          <a:extLst>
            <a:ext uri="{FF2B5EF4-FFF2-40B4-BE49-F238E27FC236}">
              <a16:creationId xmlns:a16="http://schemas.microsoft.com/office/drawing/2014/main" id="{94CAF7AF-E990-D643-8AAE-1BD3135883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361950</xdr:colOff>
      <xdr:row>84</xdr:row>
      <xdr:rowOff>152400</xdr:rowOff>
    </xdr:from>
    <xdr:to>
      <xdr:col>7</xdr:col>
      <xdr:colOff>539749</xdr:colOff>
      <xdr:row>99</xdr:row>
      <xdr:rowOff>151448</xdr:rowOff>
    </xdr:to>
    <xdr:graphicFrame macro="">
      <xdr:nvGraphicFramePr>
        <xdr:cNvPr id="5" name="Chart 4">
          <a:extLst>
            <a:ext uri="{FF2B5EF4-FFF2-40B4-BE49-F238E27FC236}">
              <a16:creationId xmlns:a16="http://schemas.microsoft.com/office/drawing/2014/main" id="{09A74497-FC3D-4E48-97E9-FF7D884F8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409575</xdr:colOff>
      <xdr:row>36</xdr:row>
      <xdr:rowOff>85725</xdr:rowOff>
    </xdr:from>
    <xdr:to>
      <xdr:col>7</xdr:col>
      <xdr:colOff>587374</xdr:colOff>
      <xdr:row>51</xdr:row>
      <xdr:rowOff>84773</xdr:rowOff>
    </xdr:to>
    <xdr:graphicFrame macro="">
      <xdr:nvGraphicFramePr>
        <xdr:cNvPr id="6" name="Chart 5">
          <a:extLst>
            <a:ext uri="{FF2B5EF4-FFF2-40B4-BE49-F238E27FC236}">
              <a16:creationId xmlns:a16="http://schemas.microsoft.com/office/drawing/2014/main" id="{960629C8-EAFC-464F-9C56-7A3B8D55F1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19050</xdr:colOff>
      <xdr:row>69</xdr:row>
      <xdr:rowOff>0</xdr:rowOff>
    </xdr:from>
    <xdr:to>
      <xdr:col>16</xdr:col>
      <xdr:colOff>196849</xdr:colOff>
      <xdr:row>83</xdr:row>
      <xdr:rowOff>189548</xdr:rowOff>
    </xdr:to>
    <xdr:graphicFrame macro="">
      <xdr:nvGraphicFramePr>
        <xdr:cNvPr id="8" name="Chart 7">
          <a:extLst>
            <a:ext uri="{FF2B5EF4-FFF2-40B4-BE49-F238E27FC236}">
              <a16:creationId xmlns:a16="http://schemas.microsoft.com/office/drawing/2014/main" id="{DD9E9B64-19D9-5444-99B2-E150416E6B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25400</xdr:colOff>
      <xdr:row>52</xdr:row>
      <xdr:rowOff>101600</xdr:rowOff>
    </xdr:from>
    <xdr:to>
      <xdr:col>16</xdr:col>
      <xdr:colOff>266700</xdr:colOff>
      <xdr:row>68</xdr:row>
      <xdr:rowOff>0</xdr:rowOff>
    </xdr:to>
    <xdr:graphicFrame macro="">
      <xdr:nvGraphicFramePr>
        <xdr:cNvPr id="9" name="Chart 8">
          <a:extLst>
            <a:ext uri="{FF2B5EF4-FFF2-40B4-BE49-F238E27FC236}">
              <a16:creationId xmlns:a16="http://schemas.microsoft.com/office/drawing/2014/main" id="{3F00C88B-3F7D-F043-A8CC-540692C748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38100</xdr:colOff>
      <xdr:row>52</xdr:row>
      <xdr:rowOff>104775</xdr:rowOff>
    </xdr:from>
    <xdr:to>
      <xdr:col>24</xdr:col>
      <xdr:colOff>215899</xdr:colOff>
      <xdr:row>67</xdr:row>
      <xdr:rowOff>103823</xdr:rowOff>
    </xdr:to>
    <xdr:graphicFrame macro="">
      <xdr:nvGraphicFramePr>
        <xdr:cNvPr id="10" name="Chart 9">
          <a:extLst>
            <a:ext uri="{FF2B5EF4-FFF2-40B4-BE49-F238E27FC236}">
              <a16:creationId xmlns:a16="http://schemas.microsoft.com/office/drawing/2014/main" id="{73C791F6-24D9-2C41-9301-51104B21D9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84</xdr:row>
      <xdr:rowOff>152400</xdr:rowOff>
    </xdr:from>
    <xdr:to>
      <xdr:col>24</xdr:col>
      <xdr:colOff>177799</xdr:colOff>
      <xdr:row>99</xdr:row>
      <xdr:rowOff>151448</xdr:rowOff>
    </xdr:to>
    <xdr:graphicFrame macro="">
      <xdr:nvGraphicFramePr>
        <xdr:cNvPr id="11" name="Chart 10">
          <a:extLst>
            <a:ext uri="{FF2B5EF4-FFF2-40B4-BE49-F238E27FC236}">
              <a16:creationId xmlns:a16="http://schemas.microsoft.com/office/drawing/2014/main" id="{269E0922-2259-3C4C-83EB-065C6A28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66675</xdr:colOff>
      <xdr:row>20</xdr:row>
      <xdr:rowOff>0</xdr:rowOff>
    </xdr:from>
    <xdr:to>
      <xdr:col>33</xdr:col>
      <xdr:colOff>244474</xdr:colOff>
      <xdr:row>34</xdr:row>
      <xdr:rowOff>189548</xdr:rowOff>
    </xdr:to>
    <xdr:graphicFrame macro="">
      <xdr:nvGraphicFramePr>
        <xdr:cNvPr id="12" name="Chart 11">
          <a:extLst>
            <a:ext uri="{FF2B5EF4-FFF2-40B4-BE49-F238E27FC236}">
              <a16:creationId xmlns:a16="http://schemas.microsoft.com/office/drawing/2014/main" id="{3F2C004C-A42F-FF4F-AC76-7AB93C7B5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26</xdr:col>
      <xdr:colOff>38100</xdr:colOff>
      <xdr:row>52</xdr:row>
      <xdr:rowOff>104775</xdr:rowOff>
    </xdr:from>
    <xdr:to>
      <xdr:col>33</xdr:col>
      <xdr:colOff>215899</xdr:colOff>
      <xdr:row>67</xdr:row>
      <xdr:rowOff>103823</xdr:rowOff>
    </xdr:to>
    <xdr:graphicFrame macro="">
      <xdr:nvGraphicFramePr>
        <xdr:cNvPr id="13" name="Chart 12">
          <a:extLst>
            <a:ext uri="{FF2B5EF4-FFF2-40B4-BE49-F238E27FC236}">
              <a16:creationId xmlns:a16="http://schemas.microsoft.com/office/drawing/2014/main" id="{C25F321B-8803-524F-B034-018B00ACD4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26</xdr:col>
      <xdr:colOff>19050</xdr:colOff>
      <xdr:row>68</xdr:row>
      <xdr:rowOff>123825</xdr:rowOff>
    </xdr:from>
    <xdr:to>
      <xdr:col>33</xdr:col>
      <xdr:colOff>196849</xdr:colOff>
      <xdr:row>83</xdr:row>
      <xdr:rowOff>122873</xdr:rowOff>
    </xdr:to>
    <xdr:graphicFrame macro="">
      <xdr:nvGraphicFramePr>
        <xdr:cNvPr id="14" name="Chart 13">
          <a:extLst>
            <a:ext uri="{FF2B5EF4-FFF2-40B4-BE49-F238E27FC236}">
              <a16:creationId xmlns:a16="http://schemas.microsoft.com/office/drawing/2014/main" id="{B86100BC-55C0-D246-9B4D-E32233ECDA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26</xdr:col>
      <xdr:colOff>0</xdr:colOff>
      <xdr:row>84</xdr:row>
      <xdr:rowOff>152400</xdr:rowOff>
    </xdr:from>
    <xdr:to>
      <xdr:col>33</xdr:col>
      <xdr:colOff>177799</xdr:colOff>
      <xdr:row>99</xdr:row>
      <xdr:rowOff>151448</xdr:rowOff>
    </xdr:to>
    <xdr:graphicFrame macro="">
      <xdr:nvGraphicFramePr>
        <xdr:cNvPr id="15" name="Chart 14">
          <a:extLst>
            <a:ext uri="{FF2B5EF4-FFF2-40B4-BE49-F238E27FC236}">
              <a16:creationId xmlns:a16="http://schemas.microsoft.com/office/drawing/2014/main" id="{FB1874B7-3A2D-9341-A094-94D9262E3A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26</xdr:col>
      <xdr:colOff>47625</xdr:colOff>
      <xdr:row>36</xdr:row>
      <xdr:rowOff>85725</xdr:rowOff>
    </xdr:from>
    <xdr:to>
      <xdr:col>33</xdr:col>
      <xdr:colOff>225424</xdr:colOff>
      <xdr:row>51</xdr:row>
      <xdr:rowOff>84773</xdr:rowOff>
    </xdr:to>
    <xdr:graphicFrame macro="">
      <xdr:nvGraphicFramePr>
        <xdr:cNvPr id="16" name="Chart 15">
          <a:extLst>
            <a:ext uri="{FF2B5EF4-FFF2-40B4-BE49-F238E27FC236}">
              <a16:creationId xmlns:a16="http://schemas.microsoft.com/office/drawing/2014/main" id="{2E98F325-99C5-1541-B393-68964825F3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35</xdr:col>
      <xdr:colOff>66675</xdr:colOff>
      <xdr:row>20</xdr:row>
      <xdr:rowOff>0</xdr:rowOff>
    </xdr:from>
    <xdr:to>
      <xdr:col>42</xdr:col>
      <xdr:colOff>244474</xdr:colOff>
      <xdr:row>34</xdr:row>
      <xdr:rowOff>189548</xdr:rowOff>
    </xdr:to>
    <xdr:graphicFrame macro="">
      <xdr:nvGraphicFramePr>
        <xdr:cNvPr id="17" name="Chart 16">
          <a:extLst>
            <a:ext uri="{FF2B5EF4-FFF2-40B4-BE49-F238E27FC236}">
              <a16:creationId xmlns:a16="http://schemas.microsoft.com/office/drawing/2014/main" id="{3FD07636-68F4-E04E-8E96-5167D08F23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35</xdr:col>
      <xdr:colOff>38100</xdr:colOff>
      <xdr:row>52</xdr:row>
      <xdr:rowOff>104775</xdr:rowOff>
    </xdr:from>
    <xdr:to>
      <xdr:col>42</xdr:col>
      <xdr:colOff>215899</xdr:colOff>
      <xdr:row>67</xdr:row>
      <xdr:rowOff>103823</xdr:rowOff>
    </xdr:to>
    <xdr:graphicFrame macro="">
      <xdr:nvGraphicFramePr>
        <xdr:cNvPr id="18" name="Chart 17">
          <a:extLst>
            <a:ext uri="{FF2B5EF4-FFF2-40B4-BE49-F238E27FC236}">
              <a16:creationId xmlns:a16="http://schemas.microsoft.com/office/drawing/2014/main" id="{CA60C408-3C00-5F45-8C3B-77B282E842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35</xdr:col>
      <xdr:colOff>19050</xdr:colOff>
      <xdr:row>68</xdr:row>
      <xdr:rowOff>123825</xdr:rowOff>
    </xdr:from>
    <xdr:to>
      <xdr:col>42</xdr:col>
      <xdr:colOff>196849</xdr:colOff>
      <xdr:row>83</xdr:row>
      <xdr:rowOff>122873</xdr:rowOff>
    </xdr:to>
    <xdr:graphicFrame macro="">
      <xdr:nvGraphicFramePr>
        <xdr:cNvPr id="19" name="Chart 18">
          <a:extLst>
            <a:ext uri="{FF2B5EF4-FFF2-40B4-BE49-F238E27FC236}">
              <a16:creationId xmlns:a16="http://schemas.microsoft.com/office/drawing/2014/main" id="{9B2EF808-2E19-2D4E-8D41-715C62575F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35</xdr:col>
      <xdr:colOff>0</xdr:colOff>
      <xdr:row>84</xdr:row>
      <xdr:rowOff>152400</xdr:rowOff>
    </xdr:from>
    <xdr:to>
      <xdr:col>42</xdr:col>
      <xdr:colOff>177799</xdr:colOff>
      <xdr:row>99</xdr:row>
      <xdr:rowOff>151448</xdr:rowOff>
    </xdr:to>
    <xdr:graphicFrame macro="">
      <xdr:nvGraphicFramePr>
        <xdr:cNvPr id="20" name="Chart 19">
          <a:extLst>
            <a:ext uri="{FF2B5EF4-FFF2-40B4-BE49-F238E27FC236}">
              <a16:creationId xmlns:a16="http://schemas.microsoft.com/office/drawing/2014/main" id="{C0EDF414-198F-BB45-84BB-1560DA3320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35</xdr:col>
      <xdr:colOff>47625</xdr:colOff>
      <xdr:row>36</xdr:row>
      <xdr:rowOff>85725</xdr:rowOff>
    </xdr:from>
    <xdr:to>
      <xdr:col>42</xdr:col>
      <xdr:colOff>225424</xdr:colOff>
      <xdr:row>51</xdr:row>
      <xdr:rowOff>84773</xdr:rowOff>
    </xdr:to>
    <xdr:graphicFrame macro="">
      <xdr:nvGraphicFramePr>
        <xdr:cNvPr id="21" name="Chart 20">
          <a:extLst>
            <a:ext uri="{FF2B5EF4-FFF2-40B4-BE49-F238E27FC236}">
              <a16:creationId xmlns:a16="http://schemas.microsoft.com/office/drawing/2014/main" id="{344E3066-D10C-9843-8318-D4DD81887E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44</xdr:col>
      <xdr:colOff>66675</xdr:colOff>
      <xdr:row>20</xdr:row>
      <xdr:rowOff>0</xdr:rowOff>
    </xdr:from>
    <xdr:to>
      <xdr:col>51</xdr:col>
      <xdr:colOff>244474</xdr:colOff>
      <xdr:row>34</xdr:row>
      <xdr:rowOff>189548</xdr:rowOff>
    </xdr:to>
    <xdr:graphicFrame macro="">
      <xdr:nvGraphicFramePr>
        <xdr:cNvPr id="22" name="Chart 21">
          <a:extLst>
            <a:ext uri="{FF2B5EF4-FFF2-40B4-BE49-F238E27FC236}">
              <a16:creationId xmlns:a16="http://schemas.microsoft.com/office/drawing/2014/main" id="{ED792022-68AC-0A46-ACC7-E2B400E710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44</xdr:col>
      <xdr:colOff>38100</xdr:colOff>
      <xdr:row>52</xdr:row>
      <xdr:rowOff>104775</xdr:rowOff>
    </xdr:from>
    <xdr:to>
      <xdr:col>51</xdr:col>
      <xdr:colOff>215899</xdr:colOff>
      <xdr:row>67</xdr:row>
      <xdr:rowOff>103823</xdr:rowOff>
    </xdr:to>
    <xdr:graphicFrame macro="">
      <xdr:nvGraphicFramePr>
        <xdr:cNvPr id="23" name="Chart 22">
          <a:extLst>
            <a:ext uri="{FF2B5EF4-FFF2-40B4-BE49-F238E27FC236}">
              <a16:creationId xmlns:a16="http://schemas.microsoft.com/office/drawing/2014/main" id="{E75867F9-AFFD-B441-B76A-6AFC1D0B01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44</xdr:col>
      <xdr:colOff>19050</xdr:colOff>
      <xdr:row>68</xdr:row>
      <xdr:rowOff>123825</xdr:rowOff>
    </xdr:from>
    <xdr:to>
      <xdr:col>51</xdr:col>
      <xdr:colOff>196849</xdr:colOff>
      <xdr:row>83</xdr:row>
      <xdr:rowOff>122873</xdr:rowOff>
    </xdr:to>
    <xdr:graphicFrame macro="">
      <xdr:nvGraphicFramePr>
        <xdr:cNvPr id="24" name="Chart 23">
          <a:extLst>
            <a:ext uri="{FF2B5EF4-FFF2-40B4-BE49-F238E27FC236}">
              <a16:creationId xmlns:a16="http://schemas.microsoft.com/office/drawing/2014/main" id="{A3AA0DDA-5B07-F042-9C6A-79D6CB747E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44</xdr:col>
      <xdr:colOff>0</xdr:colOff>
      <xdr:row>84</xdr:row>
      <xdr:rowOff>152400</xdr:rowOff>
    </xdr:from>
    <xdr:to>
      <xdr:col>51</xdr:col>
      <xdr:colOff>177799</xdr:colOff>
      <xdr:row>99</xdr:row>
      <xdr:rowOff>151448</xdr:rowOff>
    </xdr:to>
    <xdr:graphicFrame macro="">
      <xdr:nvGraphicFramePr>
        <xdr:cNvPr id="25" name="Chart 24">
          <a:extLst>
            <a:ext uri="{FF2B5EF4-FFF2-40B4-BE49-F238E27FC236}">
              <a16:creationId xmlns:a16="http://schemas.microsoft.com/office/drawing/2014/main" id="{F630D676-0045-AE49-8C0D-5F9DD852A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44</xdr:col>
      <xdr:colOff>47625</xdr:colOff>
      <xdr:row>36</xdr:row>
      <xdr:rowOff>85725</xdr:rowOff>
    </xdr:from>
    <xdr:to>
      <xdr:col>51</xdr:col>
      <xdr:colOff>225424</xdr:colOff>
      <xdr:row>51</xdr:row>
      <xdr:rowOff>84773</xdr:rowOff>
    </xdr:to>
    <xdr:graphicFrame macro="">
      <xdr:nvGraphicFramePr>
        <xdr:cNvPr id="26" name="Chart 25">
          <a:extLst>
            <a:ext uri="{FF2B5EF4-FFF2-40B4-BE49-F238E27FC236}">
              <a16:creationId xmlns:a16="http://schemas.microsoft.com/office/drawing/2014/main" id="{DC796BD5-0C95-4F49-9ECB-33E4C5ED8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53</xdr:col>
      <xdr:colOff>66675</xdr:colOff>
      <xdr:row>20</xdr:row>
      <xdr:rowOff>0</xdr:rowOff>
    </xdr:from>
    <xdr:to>
      <xdr:col>60</xdr:col>
      <xdr:colOff>244474</xdr:colOff>
      <xdr:row>34</xdr:row>
      <xdr:rowOff>189548</xdr:rowOff>
    </xdr:to>
    <xdr:graphicFrame macro="">
      <xdr:nvGraphicFramePr>
        <xdr:cNvPr id="27" name="Chart 26">
          <a:extLst>
            <a:ext uri="{FF2B5EF4-FFF2-40B4-BE49-F238E27FC236}">
              <a16:creationId xmlns:a16="http://schemas.microsoft.com/office/drawing/2014/main" id="{3FF438D2-DA6A-3D4A-9E11-C40BFC8175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53</xdr:col>
      <xdr:colOff>38100</xdr:colOff>
      <xdr:row>52</xdr:row>
      <xdr:rowOff>104775</xdr:rowOff>
    </xdr:from>
    <xdr:to>
      <xdr:col>60</xdr:col>
      <xdr:colOff>215899</xdr:colOff>
      <xdr:row>67</xdr:row>
      <xdr:rowOff>103823</xdr:rowOff>
    </xdr:to>
    <xdr:graphicFrame macro="">
      <xdr:nvGraphicFramePr>
        <xdr:cNvPr id="28" name="Chart 27">
          <a:extLst>
            <a:ext uri="{FF2B5EF4-FFF2-40B4-BE49-F238E27FC236}">
              <a16:creationId xmlns:a16="http://schemas.microsoft.com/office/drawing/2014/main" id="{88F45EDA-42DD-E949-BB34-C46EDDA36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53</xdr:col>
      <xdr:colOff>19050</xdr:colOff>
      <xdr:row>68</xdr:row>
      <xdr:rowOff>123825</xdr:rowOff>
    </xdr:from>
    <xdr:to>
      <xdr:col>60</xdr:col>
      <xdr:colOff>196849</xdr:colOff>
      <xdr:row>83</xdr:row>
      <xdr:rowOff>122873</xdr:rowOff>
    </xdr:to>
    <xdr:graphicFrame macro="">
      <xdr:nvGraphicFramePr>
        <xdr:cNvPr id="29" name="Chart 28">
          <a:extLst>
            <a:ext uri="{FF2B5EF4-FFF2-40B4-BE49-F238E27FC236}">
              <a16:creationId xmlns:a16="http://schemas.microsoft.com/office/drawing/2014/main" id="{99F94206-5C99-A04F-8B1C-2C8D4514AC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53</xdr:col>
      <xdr:colOff>0</xdr:colOff>
      <xdr:row>84</xdr:row>
      <xdr:rowOff>152400</xdr:rowOff>
    </xdr:from>
    <xdr:to>
      <xdr:col>60</xdr:col>
      <xdr:colOff>177799</xdr:colOff>
      <xdr:row>99</xdr:row>
      <xdr:rowOff>151448</xdr:rowOff>
    </xdr:to>
    <xdr:graphicFrame macro="">
      <xdr:nvGraphicFramePr>
        <xdr:cNvPr id="30" name="Chart 29">
          <a:extLst>
            <a:ext uri="{FF2B5EF4-FFF2-40B4-BE49-F238E27FC236}">
              <a16:creationId xmlns:a16="http://schemas.microsoft.com/office/drawing/2014/main" id="{2F08C7EA-DE7F-D44E-B746-A72FA510F9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53</xdr:col>
      <xdr:colOff>47625</xdr:colOff>
      <xdr:row>36</xdr:row>
      <xdr:rowOff>85725</xdr:rowOff>
    </xdr:from>
    <xdr:to>
      <xdr:col>60</xdr:col>
      <xdr:colOff>225424</xdr:colOff>
      <xdr:row>51</xdr:row>
      <xdr:rowOff>84773</xdr:rowOff>
    </xdr:to>
    <xdr:graphicFrame macro="">
      <xdr:nvGraphicFramePr>
        <xdr:cNvPr id="31" name="Chart 30">
          <a:extLst>
            <a:ext uri="{FF2B5EF4-FFF2-40B4-BE49-F238E27FC236}">
              <a16:creationId xmlns:a16="http://schemas.microsoft.com/office/drawing/2014/main" id="{1B865531-70F1-9647-9A1D-C4F137A26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62</xdr:col>
      <xdr:colOff>66675</xdr:colOff>
      <xdr:row>20</xdr:row>
      <xdr:rowOff>0</xdr:rowOff>
    </xdr:from>
    <xdr:to>
      <xdr:col>69</xdr:col>
      <xdr:colOff>244474</xdr:colOff>
      <xdr:row>34</xdr:row>
      <xdr:rowOff>189548</xdr:rowOff>
    </xdr:to>
    <xdr:graphicFrame macro="">
      <xdr:nvGraphicFramePr>
        <xdr:cNvPr id="32" name="Chart 31">
          <a:extLst>
            <a:ext uri="{FF2B5EF4-FFF2-40B4-BE49-F238E27FC236}">
              <a16:creationId xmlns:a16="http://schemas.microsoft.com/office/drawing/2014/main" id="{7A2E0AC7-A111-724D-9557-3F67CFC8B5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62</xdr:col>
      <xdr:colOff>38100</xdr:colOff>
      <xdr:row>52</xdr:row>
      <xdr:rowOff>104775</xdr:rowOff>
    </xdr:from>
    <xdr:to>
      <xdr:col>69</xdr:col>
      <xdr:colOff>215899</xdr:colOff>
      <xdr:row>67</xdr:row>
      <xdr:rowOff>103823</xdr:rowOff>
    </xdr:to>
    <xdr:graphicFrame macro="">
      <xdr:nvGraphicFramePr>
        <xdr:cNvPr id="33" name="Chart 32">
          <a:extLst>
            <a:ext uri="{FF2B5EF4-FFF2-40B4-BE49-F238E27FC236}">
              <a16:creationId xmlns:a16="http://schemas.microsoft.com/office/drawing/2014/main" id="{BA953EDF-8883-4A4B-AA1C-FB4C7B990D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62</xdr:col>
      <xdr:colOff>19050</xdr:colOff>
      <xdr:row>68</xdr:row>
      <xdr:rowOff>123825</xdr:rowOff>
    </xdr:from>
    <xdr:to>
      <xdr:col>69</xdr:col>
      <xdr:colOff>196849</xdr:colOff>
      <xdr:row>83</xdr:row>
      <xdr:rowOff>122873</xdr:rowOff>
    </xdr:to>
    <xdr:graphicFrame macro="">
      <xdr:nvGraphicFramePr>
        <xdr:cNvPr id="34" name="Chart 33">
          <a:extLst>
            <a:ext uri="{FF2B5EF4-FFF2-40B4-BE49-F238E27FC236}">
              <a16:creationId xmlns:a16="http://schemas.microsoft.com/office/drawing/2014/main" id="{A6EB2952-5E4C-AB44-996D-1BE8A403DC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62</xdr:col>
      <xdr:colOff>0</xdr:colOff>
      <xdr:row>84</xdr:row>
      <xdr:rowOff>152400</xdr:rowOff>
    </xdr:from>
    <xdr:to>
      <xdr:col>69</xdr:col>
      <xdr:colOff>177799</xdr:colOff>
      <xdr:row>99</xdr:row>
      <xdr:rowOff>151448</xdr:rowOff>
    </xdr:to>
    <xdr:graphicFrame macro="">
      <xdr:nvGraphicFramePr>
        <xdr:cNvPr id="35" name="Chart 34">
          <a:extLst>
            <a:ext uri="{FF2B5EF4-FFF2-40B4-BE49-F238E27FC236}">
              <a16:creationId xmlns:a16="http://schemas.microsoft.com/office/drawing/2014/main" id="{94A021F4-B1C1-8F40-A711-A81CF44295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62</xdr:col>
      <xdr:colOff>47625</xdr:colOff>
      <xdr:row>36</xdr:row>
      <xdr:rowOff>85725</xdr:rowOff>
    </xdr:from>
    <xdr:to>
      <xdr:col>69</xdr:col>
      <xdr:colOff>225424</xdr:colOff>
      <xdr:row>51</xdr:row>
      <xdr:rowOff>84773</xdr:rowOff>
    </xdr:to>
    <xdr:graphicFrame macro="">
      <xdr:nvGraphicFramePr>
        <xdr:cNvPr id="36" name="Chart 35">
          <a:extLst>
            <a:ext uri="{FF2B5EF4-FFF2-40B4-BE49-F238E27FC236}">
              <a16:creationId xmlns:a16="http://schemas.microsoft.com/office/drawing/2014/main" id="{69C19BDE-9082-424D-A888-81EC95A80A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71</xdr:col>
      <xdr:colOff>38100</xdr:colOff>
      <xdr:row>52</xdr:row>
      <xdr:rowOff>104775</xdr:rowOff>
    </xdr:from>
    <xdr:to>
      <xdr:col>78</xdr:col>
      <xdr:colOff>215899</xdr:colOff>
      <xdr:row>67</xdr:row>
      <xdr:rowOff>103823</xdr:rowOff>
    </xdr:to>
    <xdr:graphicFrame macro="">
      <xdr:nvGraphicFramePr>
        <xdr:cNvPr id="37" name="Chart 36">
          <a:extLst>
            <a:ext uri="{FF2B5EF4-FFF2-40B4-BE49-F238E27FC236}">
              <a16:creationId xmlns:a16="http://schemas.microsoft.com/office/drawing/2014/main" id="{A2E58623-546F-924B-88F8-C1E546E2D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71</xdr:col>
      <xdr:colOff>19050</xdr:colOff>
      <xdr:row>68</xdr:row>
      <xdr:rowOff>123825</xdr:rowOff>
    </xdr:from>
    <xdr:to>
      <xdr:col>78</xdr:col>
      <xdr:colOff>196849</xdr:colOff>
      <xdr:row>83</xdr:row>
      <xdr:rowOff>122873</xdr:rowOff>
    </xdr:to>
    <xdr:graphicFrame macro="">
      <xdr:nvGraphicFramePr>
        <xdr:cNvPr id="38" name="Chart 37">
          <a:extLst>
            <a:ext uri="{FF2B5EF4-FFF2-40B4-BE49-F238E27FC236}">
              <a16:creationId xmlns:a16="http://schemas.microsoft.com/office/drawing/2014/main" id="{40B00BB0-87FC-A64D-B1AD-1628FAD59A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71</xdr:col>
      <xdr:colOff>0</xdr:colOff>
      <xdr:row>84</xdr:row>
      <xdr:rowOff>152400</xdr:rowOff>
    </xdr:from>
    <xdr:to>
      <xdr:col>78</xdr:col>
      <xdr:colOff>177799</xdr:colOff>
      <xdr:row>99</xdr:row>
      <xdr:rowOff>151448</xdr:rowOff>
    </xdr:to>
    <xdr:graphicFrame macro="">
      <xdr:nvGraphicFramePr>
        <xdr:cNvPr id="39" name="Chart 38">
          <a:extLst>
            <a:ext uri="{FF2B5EF4-FFF2-40B4-BE49-F238E27FC236}">
              <a16:creationId xmlns:a16="http://schemas.microsoft.com/office/drawing/2014/main" id="{BBA7F452-E5D1-CE47-8515-B133A4ECD2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71</xdr:col>
      <xdr:colOff>47625</xdr:colOff>
      <xdr:row>36</xdr:row>
      <xdr:rowOff>85725</xdr:rowOff>
    </xdr:from>
    <xdr:to>
      <xdr:col>78</xdr:col>
      <xdr:colOff>225424</xdr:colOff>
      <xdr:row>51</xdr:row>
      <xdr:rowOff>84773</xdr:rowOff>
    </xdr:to>
    <xdr:graphicFrame macro="">
      <xdr:nvGraphicFramePr>
        <xdr:cNvPr id="40" name="Chart 39">
          <a:extLst>
            <a:ext uri="{FF2B5EF4-FFF2-40B4-BE49-F238E27FC236}">
              <a16:creationId xmlns:a16="http://schemas.microsoft.com/office/drawing/2014/main" id="{3E2DC8BC-579F-9643-9052-D9839FAD85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80</xdr:col>
      <xdr:colOff>38100</xdr:colOff>
      <xdr:row>52</xdr:row>
      <xdr:rowOff>104775</xdr:rowOff>
    </xdr:from>
    <xdr:to>
      <xdr:col>87</xdr:col>
      <xdr:colOff>215899</xdr:colOff>
      <xdr:row>67</xdr:row>
      <xdr:rowOff>103823</xdr:rowOff>
    </xdr:to>
    <xdr:graphicFrame macro="">
      <xdr:nvGraphicFramePr>
        <xdr:cNvPr id="41" name="Chart 40">
          <a:extLst>
            <a:ext uri="{FF2B5EF4-FFF2-40B4-BE49-F238E27FC236}">
              <a16:creationId xmlns:a16="http://schemas.microsoft.com/office/drawing/2014/main" id="{4B9F8DCE-6566-4147-8861-7424EA9FBD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80</xdr:col>
      <xdr:colOff>19050</xdr:colOff>
      <xdr:row>68</xdr:row>
      <xdr:rowOff>123825</xdr:rowOff>
    </xdr:from>
    <xdr:to>
      <xdr:col>87</xdr:col>
      <xdr:colOff>196849</xdr:colOff>
      <xdr:row>83</xdr:row>
      <xdr:rowOff>122873</xdr:rowOff>
    </xdr:to>
    <xdr:graphicFrame macro="">
      <xdr:nvGraphicFramePr>
        <xdr:cNvPr id="42" name="Chart 41">
          <a:extLst>
            <a:ext uri="{FF2B5EF4-FFF2-40B4-BE49-F238E27FC236}">
              <a16:creationId xmlns:a16="http://schemas.microsoft.com/office/drawing/2014/main" id="{6911486A-DC19-A445-B177-7472075190F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80</xdr:col>
      <xdr:colOff>0</xdr:colOff>
      <xdr:row>84</xdr:row>
      <xdr:rowOff>152400</xdr:rowOff>
    </xdr:from>
    <xdr:to>
      <xdr:col>87</xdr:col>
      <xdr:colOff>177799</xdr:colOff>
      <xdr:row>99</xdr:row>
      <xdr:rowOff>151448</xdr:rowOff>
    </xdr:to>
    <xdr:graphicFrame macro="">
      <xdr:nvGraphicFramePr>
        <xdr:cNvPr id="43" name="Chart 42">
          <a:extLst>
            <a:ext uri="{FF2B5EF4-FFF2-40B4-BE49-F238E27FC236}">
              <a16:creationId xmlns:a16="http://schemas.microsoft.com/office/drawing/2014/main" id="{8F443F1C-060C-3D43-976D-AFD6B1E1BA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80</xdr:col>
      <xdr:colOff>47625</xdr:colOff>
      <xdr:row>36</xdr:row>
      <xdr:rowOff>85725</xdr:rowOff>
    </xdr:from>
    <xdr:to>
      <xdr:col>87</xdr:col>
      <xdr:colOff>225424</xdr:colOff>
      <xdr:row>51</xdr:row>
      <xdr:rowOff>84773</xdr:rowOff>
    </xdr:to>
    <xdr:graphicFrame macro="">
      <xdr:nvGraphicFramePr>
        <xdr:cNvPr id="44" name="Chart 43">
          <a:extLst>
            <a:ext uri="{FF2B5EF4-FFF2-40B4-BE49-F238E27FC236}">
              <a16:creationId xmlns:a16="http://schemas.microsoft.com/office/drawing/2014/main" id="{7ECCAEB8-DE81-134C-862B-0ACC78AA2D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17</xdr:col>
      <xdr:colOff>71437</xdr:colOff>
      <xdr:row>69</xdr:row>
      <xdr:rowOff>0</xdr:rowOff>
    </xdr:from>
    <xdr:to>
      <xdr:col>24</xdr:col>
      <xdr:colOff>249236</xdr:colOff>
      <xdr:row>83</xdr:row>
      <xdr:rowOff>189548</xdr:rowOff>
    </xdr:to>
    <xdr:graphicFrame macro="">
      <xdr:nvGraphicFramePr>
        <xdr:cNvPr id="45" name="Chart 44">
          <a:extLst>
            <a:ext uri="{FF2B5EF4-FFF2-40B4-BE49-F238E27FC236}">
              <a16:creationId xmlns:a16="http://schemas.microsoft.com/office/drawing/2014/main" id="{6F67BE3E-109F-844F-B79B-2FC6712867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345282</xdr:colOff>
      <xdr:row>103</xdr:row>
      <xdr:rowOff>59531</xdr:rowOff>
    </xdr:from>
    <xdr:to>
      <xdr:col>7</xdr:col>
      <xdr:colOff>523081</xdr:colOff>
      <xdr:row>118</xdr:row>
      <xdr:rowOff>58579</xdr:rowOff>
    </xdr:to>
    <xdr:graphicFrame macro="">
      <xdr:nvGraphicFramePr>
        <xdr:cNvPr id="46" name="Chart 45">
          <a:extLst>
            <a:ext uri="{FF2B5EF4-FFF2-40B4-BE49-F238E27FC236}">
              <a16:creationId xmlns:a16="http://schemas.microsoft.com/office/drawing/2014/main" id="{6A81359F-F10B-B448-98ED-F9AFAAE80C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357188</xdr:colOff>
      <xdr:row>119</xdr:row>
      <xdr:rowOff>47625</xdr:rowOff>
    </xdr:from>
    <xdr:to>
      <xdr:col>7</xdr:col>
      <xdr:colOff>534987</xdr:colOff>
      <xdr:row>134</xdr:row>
      <xdr:rowOff>46673</xdr:rowOff>
    </xdr:to>
    <xdr:graphicFrame macro="">
      <xdr:nvGraphicFramePr>
        <xdr:cNvPr id="47" name="Chart 46">
          <a:extLst>
            <a:ext uri="{FF2B5EF4-FFF2-40B4-BE49-F238E27FC236}">
              <a16:creationId xmlns:a16="http://schemas.microsoft.com/office/drawing/2014/main" id="{D2A96281-88E9-9441-98F3-A835E9BCAA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333376</xdr:colOff>
      <xdr:row>135</xdr:row>
      <xdr:rowOff>11906</xdr:rowOff>
    </xdr:from>
    <xdr:to>
      <xdr:col>7</xdr:col>
      <xdr:colOff>511175</xdr:colOff>
      <xdr:row>150</xdr:row>
      <xdr:rowOff>10954</xdr:rowOff>
    </xdr:to>
    <xdr:graphicFrame macro="">
      <xdr:nvGraphicFramePr>
        <xdr:cNvPr id="48" name="Chart 47">
          <a:extLst>
            <a:ext uri="{FF2B5EF4-FFF2-40B4-BE49-F238E27FC236}">
              <a16:creationId xmlns:a16="http://schemas.microsoft.com/office/drawing/2014/main" id="{D9412E55-AF26-934C-B682-B32A34C1F9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285750</xdr:colOff>
      <xdr:row>151</xdr:row>
      <xdr:rowOff>71438</xdr:rowOff>
    </xdr:from>
    <xdr:to>
      <xdr:col>7</xdr:col>
      <xdr:colOff>463549</xdr:colOff>
      <xdr:row>166</xdr:row>
      <xdr:rowOff>70486</xdr:rowOff>
    </xdr:to>
    <xdr:graphicFrame macro="">
      <xdr:nvGraphicFramePr>
        <xdr:cNvPr id="49" name="Chart 48">
          <a:extLst>
            <a:ext uri="{FF2B5EF4-FFF2-40B4-BE49-F238E27FC236}">
              <a16:creationId xmlns:a16="http://schemas.microsoft.com/office/drawing/2014/main" id="{ABFA658A-6E00-7246-9D62-951C3AFDAF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309562</xdr:colOff>
      <xdr:row>168</xdr:row>
      <xdr:rowOff>0</xdr:rowOff>
    </xdr:from>
    <xdr:to>
      <xdr:col>7</xdr:col>
      <xdr:colOff>487361</xdr:colOff>
      <xdr:row>182</xdr:row>
      <xdr:rowOff>189548</xdr:rowOff>
    </xdr:to>
    <xdr:graphicFrame macro="">
      <xdr:nvGraphicFramePr>
        <xdr:cNvPr id="50" name="Chart 49">
          <a:extLst>
            <a:ext uri="{FF2B5EF4-FFF2-40B4-BE49-F238E27FC236}">
              <a16:creationId xmlns:a16="http://schemas.microsoft.com/office/drawing/2014/main" id="{3C7E83A7-C632-B443-821D-75993FB271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9</xdr:col>
      <xdr:colOff>153081</xdr:colOff>
      <xdr:row>119</xdr:row>
      <xdr:rowOff>47625</xdr:rowOff>
    </xdr:from>
    <xdr:to>
      <xdr:col>16</xdr:col>
      <xdr:colOff>330880</xdr:colOff>
      <xdr:row>134</xdr:row>
      <xdr:rowOff>46673</xdr:rowOff>
    </xdr:to>
    <xdr:graphicFrame macro="">
      <xdr:nvGraphicFramePr>
        <xdr:cNvPr id="51" name="Chart 50">
          <a:extLst>
            <a:ext uri="{FF2B5EF4-FFF2-40B4-BE49-F238E27FC236}">
              <a16:creationId xmlns:a16="http://schemas.microsoft.com/office/drawing/2014/main" id="{CE87FE14-64EB-414A-9EAD-382F06583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9</xdr:col>
      <xdr:colOff>129269</xdr:colOff>
      <xdr:row>135</xdr:row>
      <xdr:rowOff>11906</xdr:rowOff>
    </xdr:from>
    <xdr:to>
      <xdr:col>16</xdr:col>
      <xdr:colOff>307068</xdr:colOff>
      <xdr:row>150</xdr:row>
      <xdr:rowOff>10954</xdr:rowOff>
    </xdr:to>
    <xdr:graphicFrame macro="">
      <xdr:nvGraphicFramePr>
        <xdr:cNvPr id="52" name="Chart 51">
          <a:extLst>
            <a:ext uri="{FF2B5EF4-FFF2-40B4-BE49-F238E27FC236}">
              <a16:creationId xmlns:a16="http://schemas.microsoft.com/office/drawing/2014/main" id="{FC3C4692-5B31-AB45-8D2B-69A20E0392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9</xdr:col>
      <xdr:colOff>81643</xdr:colOff>
      <xdr:row>151</xdr:row>
      <xdr:rowOff>71438</xdr:rowOff>
    </xdr:from>
    <xdr:to>
      <xdr:col>16</xdr:col>
      <xdr:colOff>259442</xdr:colOff>
      <xdr:row>166</xdr:row>
      <xdr:rowOff>70486</xdr:rowOff>
    </xdr:to>
    <xdr:graphicFrame macro="">
      <xdr:nvGraphicFramePr>
        <xdr:cNvPr id="53" name="Chart 52">
          <a:extLst>
            <a:ext uri="{FF2B5EF4-FFF2-40B4-BE49-F238E27FC236}">
              <a16:creationId xmlns:a16="http://schemas.microsoft.com/office/drawing/2014/main" id="{D571EA38-42F3-654F-8D55-DB517082B8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17</xdr:col>
      <xdr:colOff>141175</xdr:colOff>
      <xdr:row>103</xdr:row>
      <xdr:rowOff>59531</xdr:rowOff>
    </xdr:from>
    <xdr:to>
      <xdr:col>24</xdr:col>
      <xdr:colOff>318974</xdr:colOff>
      <xdr:row>118</xdr:row>
      <xdr:rowOff>58579</xdr:rowOff>
    </xdr:to>
    <xdr:graphicFrame macro="">
      <xdr:nvGraphicFramePr>
        <xdr:cNvPr id="54" name="Chart 53">
          <a:extLst>
            <a:ext uri="{FF2B5EF4-FFF2-40B4-BE49-F238E27FC236}">
              <a16:creationId xmlns:a16="http://schemas.microsoft.com/office/drawing/2014/main" id="{AFF97670-8D59-F84D-81D0-554B6CAAD4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17</xdr:col>
      <xdr:colOff>153081</xdr:colOff>
      <xdr:row>119</xdr:row>
      <xdr:rowOff>47625</xdr:rowOff>
    </xdr:from>
    <xdr:to>
      <xdr:col>24</xdr:col>
      <xdr:colOff>330880</xdr:colOff>
      <xdr:row>134</xdr:row>
      <xdr:rowOff>46673</xdr:rowOff>
    </xdr:to>
    <xdr:graphicFrame macro="">
      <xdr:nvGraphicFramePr>
        <xdr:cNvPr id="55" name="Chart 54">
          <a:extLst>
            <a:ext uri="{FF2B5EF4-FFF2-40B4-BE49-F238E27FC236}">
              <a16:creationId xmlns:a16="http://schemas.microsoft.com/office/drawing/2014/main" id="{1CCD5D57-3EBF-9F4D-8C04-708D95700E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17</xdr:col>
      <xdr:colOff>129269</xdr:colOff>
      <xdr:row>135</xdr:row>
      <xdr:rowOff>11906</xdr:rowOff>
    </xdr:from>
    <xdr:to>
      <xdr:col>24</xdr:col>
      <xdr:colOff>307068</xdr:colOff>
      <xdr:row>150</xdr:row>
      <xdr:rowOff>10954</xdr:rowOff>
    </xdr:to>
    <xdr:graphicFrame macro="">
      <xdr:nvGraphicFramePr>
        <xdr:cNvPr id="56" name="Chart 55">
          <a:extLst>
            <a:ext uri="{FF2B5EF4-FFF2-40B4-BE49-F238E27FC236}">
              <a16:creationId xmlns:a16="http://schemas.microsoft.com/office/drawing/2014/main" id="{CA193A31-CF5A-C345-B53B-F42587C23D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17</xdr:col>
      <xdr:colOff>81643</xdr:colOff>
      <xdr:row>151</xdr:row>
      <xdr:rowOff>71438</xdr:rowOff>
    </xdr:from>
    <xdr:to>
      <xdr:col>24</xdr:col>
      <xdr:colOff>259442</xdr:colOff>
      <xdr:row>166</xdr:row>
      <xdr:rowOff>70486</xdr:rowOff>
    </xdr:to>
    <xdr:graphicFrame macro="">
      <xdr:nvGraphicFramePr>
        <xdr:cNvPr id="57" name="Chart 56">
          <a:extLst>
            <a:ext uri="{FF2B5EF4-FFF2-40B4-BE49-F238E27FC236}">
              <a16:creationId xmlns:a16="http://schemas.microsoft.com/office/drawing/2014/main" id="{B8BDAD28-E3F3-3048-8039-28911250C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26</xdr:col>
      <xdr:colOff>29526</xdr:colOff>
      <xdr:row>103</xdr:row>
      <xdr:rowOff>73487</xdr:rowOff>
    </xdr:from>
    <xdr:to>
      <xdr:col>33</xdr:col>
      <xdr:colOff>207325</xdr:colOff>
      <xdr:row>118</xdr:row>
      <xdr:rowOff>72535</xdr:rowOff>
    </xdr:to>
    <xdr:graphicFrame macro="">
      <xdr:nvGraphicFramePr>
        <xdr:cNvPr id="58" name="Chart 57">
          <a:extLst>
            <a:ext uri="{FF2B5EF4-FFF2-40B4-BE49-F238E27FC236}">
              <a16:creationId xmlns:a16="http://schemas.microsoft.com/office/drawing/2014/main" id="{0469190F-35C2-3246-93F9-440115CC60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26</xdr:col>
      <xdr:colOff>13520</xdr:colOff>
      <xdr:row>119</xdr:row>
      <xdr:rowOff>33669</xdr:rowOff>
    </xdr:from>
    <xdr:to>
      <xdr:col>33</xdr:col>
      <xdr:colOff>191319</xdr:colOff>
      <xdr:row>134</xdr:row>
      <xdr:rowOff>32717</xdr:rowOff>
    </xdr:to>
    <xdr:graphicFrame macro="">
      <xdr:nvGraphicFramePr>
        <xdr:cNvPr id="59" name="Chart 58">
          <a:extLst>
            <a:ext uri="{FF2B5EF4-FFF2-40B4-BE49-F238E27FC236}">
              <a16:creationId xmlns:a16="http://schemas.microsoft.com/office/drawing/2014/main" id="{C7D75064-9EBE-674B-AAAD-800645E098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26</xdr:col>
      <xdr:colOff>17620</xdr:colOff>
      <xdr:row>134</xdr:row>
      <xdr:rowOff>193334</xdr:rowOff>
    </xdr:from>
    <xdr:to>
      <xdr:col>33</xdr:col>
      <xdr:colOff>195419</xdr:colOff>
      <xdr:row>149</xdr:row>
      <xdr:rowOff>192382</xdr:rowOff>
    </xdr:to>
    <xdr:graphicFrame macro="">
      <xdr:nvGraphicFramePr>
        <xdr:cNvPr id="60" name="Chart 59">
          <a:extLst>
            <a:ext uri="{FF2B5EF4-FFF2-40B4-BE49-F238E27FC236}">
              <a16:creationId xmlns:a16="http://schemas.microsoft.com/office/drawing/2014/main" id="{F3FD1CD5-8E62-5B4C-B501-EB87DE6521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35</xdr:col>
      <xdr:colOff>141175</xdr:colOff>
      <xdr:row>103</xdr:row>
      <xdr:rowOff>59531</xdr:rowOff>
    </xdr:from>
    <xdr:to>
      <xdr:col>42</xdr:col>
      <xdr:colOff>318974</xdr:colOff>
      <xdr:row>118</xdr:row>
      <xdr:rowOff>58579</xdr:rowOff>
    </xdr:to>
    <xdr:graphicFrame macro="">
      <xdr:nvGraphicFramePr>
        <xdr:cNvPr id="61" name="Chart 60">
          <a:extLst>
            <a:ext uri="{FF2B5EF4-FFF2-40B4-BE49-F238E27FC236}">
              <a16:creationId xmlns:a16="http://schemas.microsoft.com/office/drawing/2014/main" id="{37FF8200-5959-144F-908B-E718F96B82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35</xdr:col>
      <xdr:colOff>153081</xdr:colOff>
      <xdr:row>119</xdr:row>
      <xdr:rowOff>47625</xdr:rowOff>
    </xdr:from>
    <xdr:to>
      <xdr:col>42</xdr:col>
      <xdr:colOff>330880</xdr:colOff>
      <xdr:row>134</xdr:row>
      <xdr:rowOff>46673</xdr:rowOff>
    </xdr:to>
    <xdr:graphicFrame macro="">
      <xdr:nvGraphicFramePr>
        <xdr:cNvPr id="62" name="Chart 61">
          <a:extLst>
            <a:ext uri="{FF2B5EF4-FFF2-40B4-BE49-F238E27FC236}">
              <a16:creationId xmlns:a16="http://schemas.microsoft.com/office/drawing/2014/main" id="{74A83680-A513-D547-A76E-D9844202C7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35</xdr:col>
      <xdr:colOff>129269</xdr:colOff>
      <xdr:row>135</xdr:row>
      <xdr:rowOff>11906</xdr:rowOff>
    </xdr:from>
    <xdr:to>
      <xdr:col>42</xdr:col>
      <xdr:colOff>307068</xdr:colOff>
      <xdr:row>150</xdr:row>
      <xdr:rowOff>10954</xdr:rowOff>
    </xdr:to>
    <xdr:graphicFrame macro="">
      <xdr:nvGraphicFramePr>
        <xdr:cNvPr id="63" name="Chart 62">
          <a:extLst>
            <a:ext uri="{FF2B5EF4-FFF2-40B4-BE49-F238E27FC236}">
              <a16:creationId xmlns:a16="http://schemas.microsoft.com/office/drawing/2014/main" id="{DD537BAA-8148-3D4A-BFCB-AC9D208F3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35</xdr:col>
      <xdr:colOff>81643</xdr:colOff>
      <xdr:row>151</xdr:row>
      <xdr:rowOff>71438</xdr:rowOff>
    </xdr:from>
    <xdr:to>
      <xdr:col>42</xdr:col>
      <xdr:colOff>259442</xdr:colOff>
      <xdr:row>166</xdr:row>
      <xdr:rowOff>70486</xdr:rowOff>
    </xdr:to>
    <xdr:graphicFrame macro="">
      <xdr:nvGraphicFramePr>
        <xdr:cNvPr id="64" name="Chart 63">
          <a:extLst>
            <a:ext uri="{FF2B5EF4-FFF2-40B4-BE49-F238E27FC236}">
              <a16:creationId xmlns:a16="http://schemas.microsoft.com/office/drawing/2014/main" id="{3BC6B376-852D-714A-8139-19A5F5F388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44</xdr:col>
      <xdr:colOff>141175</xdr:colOff>
      <xdr:row>103</xdr:row>
      <xdr:rowOff>59531</xdr:rowOff>
    </xdr:from>
    <xdr:to>
      <xdr:col>51</xdr:col>
      <xdr:colOff>318974</xdr:colOff>
      <xdr:row>118</xdr:row>
      <xdr:rowOff>58579</xdr:rowOff>
    </xdr:to>
    <xdr:graphicFrame macro="">
      <xdr:nvGraphicFramePr>
        <xdr:cNvPr id="65" name="Chart 64">
          <a:extLst>
            <a:ext uri="{FF2B5EF4-FFF2-40B4-BE49-F238E27FC236}">
              <a16:creationId xmlns:a16="http://schemas.microsoft.com/office/drawing/2014/main" id="{B3C06B85-81D9-454F-BF5B-31F20777A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44</xdr:col>
      <xdr:colOff>153081</xdr:colOff>
      <xdr:row>119</xdr:row>
      <xdr:rowOff>47625</xdr:rowOff>
    </xdr:from>
    <xdr:to>
      <xdr:col>51</xdr:col>
      <xdr:colOff>330880</xdr:colOff>
      <xdr:row>134</xdr:row>
      <xdr:rowOff>46673</xdr:rowOff>
    </xdr:to>
    <xdr:graphicFrame macro="">
      <xdr:nvGraphicFramePr>
        <xdr:cNvPr id="66" name="Chart 65">
          <a:extLst>
            <a:ext uri="{FF2B5EF4-FFF2-40B4-BE49-F238E27FC236}">
              <a16:creationId xmlns:a16="http://schemas.microsoft.com/office/drawing/2014/main" id="{87A72780-F47B-8848-96FE-749262077B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44</xdr:col>
      <xdr:colOff>129269</xdr:colOff>
      <xdr:row>135</xdr:row>
      <xdr:rowOff>11906</xdr:rowOff>
    </xdr:from>
    <xdr:to>
      <xdr:col>51</xdr:col>
      <xdr:colOff>307068</xdr:colOff>
      <xdr:row>150</xdr:row>
      <xdr:rowOff>10954</xdr:rowOff>
    </xdr:to>
    <xdr:graphicFrame macro="">
      <xdr:nvGraphicFramePr>
        <xdr:cNvPr id="67" name="Chart 66">
          <a:extLst>
            <a:ext uri="{FF2B5EF4-FFF2-40B4-BE49-F238E27FC236}">
              <a16:creationId xmlns:a16="http://schemas.microsoft.com/office/drawing/2014/main" id="{0CC10BC3-EE62-4B4F-9912-E79AF523FA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44</xdr:col>
      <xdr:colOff>81643</xdr:colOff>
      <xdr:row>151</xdr:row>
      <xdr:rowOff>71438</xdr:rowOff>
    </xdr:from>
    <xdr:to>
      <xdr:col>51</xdr:col>
      <xdr:colOff>259442</xdr:colOff>
      <xdr:row>166</xdr:row>
      <xdr:rowOff>70486</xdr:rowOff>
    </xdr:to>
    <xdr:graphicFrame macro="">
      <xdr:nvGraphicFramePr>
        <xdr:cNvPr id="68" name="Chart 67">
          <a:extLst>
            <a:ext uri="{FF2B5EF4-FFF2-40B4-BE49-F238E27FC236}">
              <a16:creationId xmlns:a16="http://schemas.microsoft.com/office/drawing/2014/main" id="{F0C2E744-B839-5042-8116-3F61116F78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53</xdr:col>
      <xdr:colOff>141175</xdr:colOff>
      <xdr:row>103</xdr:row>
      <xdr:rowOff>59531</xdr:rowOff>
    </xdr:from>
    <xdr:to>
      <xdr:col>60</xdr:col>
      <xdr:colOff>318974</xdr:colOff>
      <xdr:row>118</xdr:row>
      <xdr:rowOff>58579</xdr:rowOff>
    </xdr:to>
    <xdr:graphicFrame macro="">
      <xdr:nvGraphicFramePr>
        <xdr:cNvPr id="69" name="Chart 68">
          <a:extLst>
            <a:ext uri="{FF2B5EF4-FFF2-40B4-BE49-F238E27FC236}">
              <a16:creationId xmlns:a16="http://schemas.microsoft.com/office/drawing/2014/main" id="{FEAD6F03-AC86-2D44-86AC-947471CF0C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53</xdr:col>
      <xdr:colOff>153081</xdr:colOff>
      <xdr:row>119</xdr:row>
      <xdr:rowOff>47625</xdr:rowOff>
    </xdr:from>
    <xdr:to>
      <xdr:col>60</xdr:col>
      <xdr:colOff>330880</xdr:colOff>
      <xdr:row>134</xdr:row>
      <xdr:rowOff>46673</xdr:rowOff>
    </xdr:to>
    <xdr:graphicFrame macro="">
      <xdr:nvGraphicFramePr>
        <xdr:cNvPr id="70" name="Chart 69">
          <a:extLst>
            <a:ext uri="{FF2B5EF4-FFF2-40B4-BE49-F238E27FC236}">
              <a16:creationId xmlns:a16="http://schemas.microsoft.com/office/drawing/2014/main" id="{B291C64D-9419-6244-9B03-BBEF2C86F7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53</xdr:col>
      <xdr:colOff>129269</xdr:colOff>
      <xdr:row>135</xdr:row>
      <xdr:rowOff>11906</xdr:rowOff>
    </xdr:from>
    <xdr:to>
      <xdr:col>60</xdr:col>
      <xdr:colOff>307068</xdr:colOff>
      <xdr:row>150</xdr:row>
      <xdr:rowOff>10954</xdr:rowOff>
    </xdr:to>
    <xdr:graphicFrame macro="">
      <xdr:nvGraphicFramePr>
        <xdr:cNvPr id="71" name="Chart 70">
          <a:extLst>
            <a:ext uri="{FF2B5EF4-FFF2-40B4-BE49-F238E27FC236}">
              <a16:creationId xmlns:a16="http://schemas.microsoft.com/office/drawing/2014/main" id="{F8600B60-EC3F-BF42-9E50-A429559DFC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53</xdr:col>
      <xdr:colOff>81643</xdr:colOff>
      <xdr:row>151</xdr:row>
      <xdr:rowOff>71438</xdr:rowOff>
    </xdr:from>
    <xdr:to>
      <xdr:col>60</xdr:col>
      <xdr:colOff>259442</xdr:colOff>
      <xdr:row>166</xdr:row>
      <xdr:rowOff>70486</xdr:rowOff>
    </xdr:to>
    <xdr:graphicFrame macro="">
      <xdr:nvGraphicFramePr>
        <xdr:cNvPr id="72" name="Chart 71">
          <a:extLst>
            <a:ext uri="{FF2B5EF4-FFF2-40B4-BE49-F238E27FC236}">
              <a16:creationId xmlns:a16="http://schemas.microsoft.com/office/drawing/2014/main" id="{67B58532-D6B7-6143-99E2-D83FF6695B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62</xdr:col>
      <xdr:colOff>141175</xdr:colOff>
      <xdr:row>103</xdr:row>
      <xdr:rowOff>59531</xdr:rowOff>
    </xdr:from>
    <xdr:to>
      <xdr:col>69</xdr:col>
      <xdr:colOff>318974</xdr:colOff>
      <xdr:row>118</xdr:row>
      <xdr:rowOff>58579</xdr:rowOff>
    </xdr:to>
    <xdr:graphicFrame macro="">
      <xdr:nvGraphicFramePr>
        <xdr:cNvPr id="73" name="Chart 72">
          <a:extLst>
            <a:ext uri="{FF2B5EF4-FFF2-40B4-BE49-F238E27FC236}">
              <a16:creationId xmlns:a16="http://schemas.microsoft.com/office/drawing/2014/main" id="{75D91EBB-6323-1D49-81E1-010D7FDFFD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62</xdr:col>
      <xdr:colOff>153081</xdr:colOff>
      <xdr:row>119</xdr:row>
      <xdr:rowOff>47625</xdr:rowOff>
    </xdr:from>
    <xdr:to>
      <xdr:col>69</xdr:col>
      <xdr:colOff>330880</xdr:colOff>
      <xdr:row>134</xdr:row>
      <xdr:rowOff>46673</xdr:rowOff>
    </xdr:to>
    <xdr:graphicFrame macro="">
      <xdr:nvGraphicFramePr>
        <xdr:cNvPr id="74" name="Chart 73">
          <a:extLst>
            <a:ext uri="{FF2B5EF4-FFF2-40B4-BE49-F238E27FC236}">
              <a16:creationId xmlns:a16="http://schemas.microsoft.com/office/drawing/2014/main" id="{030E8546-3F34-1B40-85E9-3C40BE224D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62</xdr:col>
      <xdr:colOff>129269</xdr:colOff>
      <xdr:row>135</xdr:row>
      <xdr:rowOff>11906</xdr:rowOff>
    </xdr:from>
    <xdr:to>
      <xdr:col>69</xdr:col>
      <xdr:colOff>307068</xdr:colOff>
      <xdr:row>150</xdr:row>
      <xdr:rowOff>10954</xdr:rowOff>
    </xdr:to>
    <xdr:graphicFrame macro="">
      <xdr:nvGraphicFramePr>
        <xdr:cNvPr id="75" name="Chart 74">
          <a:extLst>
            <a:ext uri="{FF2B5EF4-FFF2-40B4-BE49-F238E27FC236}">
              <a16:creationId xmlns:a16="http://schemas.microsoft.com/office/drawing/2014/main" id="{769EF735-131F-9B4E-BB2A-9E4E2AF97A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62</xdr:col>
      <xdr:colOff>81643</xdr:colOff>
      <xdr:row>151</xdr:row>
      <xdr:rowOff>71438</xdr:rowOff>
    </xdr:from>
    <xdr:to>
      <xdr:col>69</xdr:col>
      <xdr:colOff>259442</xdr:colOff>
      <xdr:row>166</xdr:row>
      <xdr:rowOff>70486</xdr:rowOff>
    </xdr:to>
    <xdr:graphicFrame macro="">
      <xdr:nvGraphicFramePr>
        <xdr:cNvPr id="76" name="Chart 75">
          <a:extLst>
            <a:ext uri="{FF2B5EF4-FFF2-40B4-BE49-F238E27FC236}">
              <a16:creationId xmlns:a16="http://schemas.microsoft.com/office/drawing/2014/main" id="{D1933941-FF1A-9143-BAC0-BF1EF61757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71</xdr:col>
      <xdr:colOff>141175</xdr:colOff>
      <xdr:row>103</xdr:row>
      <xdr:rowOff>59531</xdr:rowOff>
    </xdr:from>
    <xdr:to>
      <xdr:col>78</xdr:col>
      <xdr:colOff>318974</xdr:colOff>
      <xdr:row>118</xdr:row>
      <xdr:rowOff>58579</xdr:rowOff>
    </xdr:to>
    <xdr:graphicFrame macro="">
      <xdr:nvGraphicFramePr>
        <xdr:cNvPr id="77" name="Chart 76">
          <a:extLst>
            <a:ext uri="{FF2B5EF4-FFF2-40B4-BE49-F238E27FC236}">
              <a16:creationId xmlns:a16="http://schemas.microsoft.com/office/drawing/2014/main" id="{EEC2DC91-0CF1-6246-A48F-68BAD11653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71</xdr:col>
      <xdr:colOff>153081</xdr:colOff>
      <xdr:row>119</xdr:row>
      <xdr:rowOff>47625</xdr:rowOff>
    </xdr:from>
    <xdr:to>
      <xdr:col>78</xdr:col>
      <xdr:colOff>330880</xdr:colOff>
      <xdr:row>134</xdr:row>
      <xdr:rowOff>46673</xdr:rowOff>
    </xdr:to>
    <xdr:graphicFrame macro="">
      <xdr:nvGraphicFramePr>
        <xdr:cNvPr id="78" name="Chart 77">
          <a:extLst>
            <a:ext uri="{FF2B5EF4-FFF2-40B4-BE49-F238E27FC236}">
              <a16:creationId xmlns:a16="http://schemas.microsoft.com/office/drawing/2014/main" id="{412B18F9-EB53-D647-9859-CD3AB64914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71</xdr:col>
      <xdr:colOff>81643</xdr:colOff>
      <xdr:row>151</xdr:row>
      <xdr:rowOff>71438</xdr:rowOff>
    </xdr:from>
    <xdr:to>
      <xdr:col>78</xdr:col>
      <xdr:colOff>259442</xdr:colOff>
      <xdr:row>166</xdr:row>
      <xdr:rowOff>70486</xdr:rowOff>
    </xdr:to>
    <xdr:graphicFrame macro="">
      <xdr:nvGraphicFramePr>
        <xdr:cNvPr id="79" name="Chart 78">
          <a:extLst>
            <a:ext uri="{FF2B5EF4-FFF2-40B4-BE49-F238E27FC236}">
              <a16:creationId xmlns:a16="http://schemas.microsoft.com/office/drawing/2014/main" id="{2FE88F28-3641-A049-9F19-56F3AD3820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80</xdr:col>
      <xdr:colOff>141175</xdr:colOff>
      <xdr:row>103</xdr:row>
      <xdr:rowOff>59531</xdr:rowOff>
    </xdr:from>
    <xdr:to>
      <xdr:col>87</xdr:col>
      <xdr:colOff>318974</xdr:colOff>
      <xdr:row>118</xdr:row>
      <xdr:rowOff>58579</xdr:rowOff>
    </xdr:to>
    <xdr:graphicFrame macro="">
      <xdr:nvGraphicFramePr>
        <xdr:cNvPr id="80" name="Chart 79">
          <a:extLst>
            <a:ext uri="{FF2B5EF4-FFF2-40B4-BE49-F238E27FC236}">
              <a16:creationId xmlns:a16="http://schemas.microsoft.com/office/drawing/2014/main" id="{B294AEC7-37AE-1748-BA7D-2DC87C3714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80</xdr:col>
      <xdr:colOff>81643</xdr:colOff>
      <xdr:row>151</xdr:row>
      <xdr:rowOff>71438</xdr:rowOff>
    </xdr:from>
    <xdr:to>
      <xdr:col>87</xdr:col>
      <xdr:colOff>259442</xdr:colOff>
      <xdr:row>166</xdr:row>
      <xdr:rowOff>70486</xdr:rowOff>
    </xdr:to>
    <xdr:graphicFrame macro="">
      <xdr:nvGraphicFramePr>
        <xdr:cNvPr id="82" name="Chart 81">
          <a:extLst>
            <a:ext uri="{FF2B5EF4-FFF2-40B4-BE49-F238E27FC236}">
              <a16:creationId xmlns:a16="http://schemas.microsoft.com/office/drawing/2014/main" id="{F1F0A0D4-FE68-614D-A08B-ECFDE406D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0</xdr:col>
      <xdr:colOff>330200</xdr:colOff>
      <xdr:row>184</xdr:row>
      <xdr:rowOff>63500</xdr:rowOff>
    </xdr:from>
    <xdr:to>
      <xdr:col>7</xdr:col>
      <xdr:colOff>507999</xdr:colOff>
      <xdr:row>199</xdr:row>
      <xdr:rowOff>62548</xdr:rowOff>
    </xdr:to>
    <xdr:graphicFrame macro="">
      <xdr:nvGraphicFramePr>
        <xdr:cNvPr id="84" name="Chart 83">
          <a:extLst>
            <a:ext uri="{FF2B5EF4-FFF2-40B4-BE49-F238E27FC236}">
              <a16:creationId xmlns:a16="http://schemas.microsoft.com/office/drawing/2014/main" id="{B3834F81-2570-6640-85D4-A8B95D6092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0</xdr:col>
      <xdr:colOff>342900</xdr:colOff>
      <xdr:row>201</xdr:row>
      <xdr:rowOff>0</xdr:rowOff>
    </xdr:from>
    <xdr:to>
      <xdr:col>7</xdr:col>
      <xdr:colOff>520699</xdr:colOff>
      <xdr:row>215</xdr:row>
      <xdr:rowOff>189548</xdr:rowOff>
    </xdr:to>
    <xdr:graphicFrame macro="">
      <xdr:nvGraphicFramePr>
        <xdr:cNvPr id="85" name="Chart 84">
          <a:extLst>
            <a:ext uri="{FF2B5EF4-FFF2-40B4-BE49-F238E27FC236}">
              <a16:creationId xmlns:a16="http://schemas.microsoft.com/office/drawing/2014/main" id="{A25A12D7-3A9A-B346-BE3E-CD63D79EBF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9</xdr:col>
      <xdr:colOff>0</xdr:colOff>
      <xdr:row>36</xdr:row>
      <xdr:rowOff>0</xdr:rowOff>
    </xdr:from>
    <xdr:to>
      <xdr:col>16</xdr:col>
      <xdr:colOff>177799</xdr:colOff>
      <xdr:row>50</xdr:row>
      <xdr:rowOff>189548</xdr:rowOff>
    </xdr:to>
    <xdr:graphicFrame macro="">
      <xdr:nvGraphicFramePr>
        <xdr:cNvPr id="86" name="Chart 85">
          <a:extLst>
            <a:ext uri="{FF2B5EF4-FFF2-40B4-BE49-F238E27FC236}">
              <a16:creationId xmlns:a16="http://schemas.microsoft.com/office/drawing/2014/main" id="{875A99DE-3AA9-A346-9143-C19EA17D68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9</xdr:col>
      <xdr:colOff>0</xdr:colOff>
      <xdr:row>85</xdr:row>
      <xdr:rowOff>63500</xdr:rowOff>
    </xdr:from>
    <xdr:to>
      <xdr:col>16</xdr:col>
      <xdr:colOff>177799</xdr:colOff>
      <xdr:row>100</xdr:row>
      <xdr:rowOff>62548</xdr:rowOff>
    </xdr:to>
    <xdr:graphicFrame macro="">
      <xdr:nvGraphicFramePr>
        <xdr:cNvPr id="87" name="Chart 86">
          <a:extLst>
            <a:ext uri="{FF2B5EF4-FFF2-40B4-BE49-F238E27FC236}">
              <a16:creationId xmlns:a16="http://schemas.microsoft.com/office/drawing/2014/main" id="{CB387E8A-B20A-7B40-83BE-D321BB5045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9</xdr:col>
      <xdr:colOff>50800</xdr:colOff>
      <xdr:row>184</xdr:row>
      <xdr:rowOff>63500</xdr:rowOff>
    </xdr:from>
    <xdr:to>
      <xdr:col>16</xdr:col>
      <xdr:colOff>228599</xdr:colOff>
      <xdr:row>199</xdr:row>
      <xdr:rowOff>62548</xdr:rowOff>
    </xdr:to>
    <xdr:graphicFrame macro="">
      <xdr:nvGraphicFramePr>
        <xdr:cNvPr id="88" name="Chart 87">
          <a:extLst>
            <a:ext uri="{FF2B5EF4-FFF2-40B4-BE49-F238E27FC236}">
              <a16:creationId xmlns:a16="http://schemas.microsoft.com/office/drawing/2014/main" id="{C3C6623B-1A8C-1B46-B005-EB7A89B510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17</xdr:col>
      <xdr:colOff>38100</xdr:colOff>
      <xdr:row>19</xdr:row>
      <xdr:rowOff>177800</xdr:rowOff>
    </xdr:from>
    <xdr:to>
      <xdr:col>24</xdr:col>
      <xdr:colOff>215899</xdr:colOff>
      <xdr:row>34</xdr:row>
      <xdr:rowOff>176848</xdr:rowOff>
    </xdr:to>
    <xdr:graphicFrame macro="">
      <xdr:nvGraphicFramePr>
        <xdr:cNvPr id="89" name="Chart 88">
          <a:extLst>
            <a:ext uri="{FF2B5EF4-FFF2-40B4-BE49-F238E27FC236}">
              <a16:creationId xmlns:a16="http://schemas.microsoft.com/office/drawing/2014/main" id="{39391EC0-F5A5-9D49-82D7-2DE0B23F42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17</xdr:col>
      <xdr:colOff>88900</xdr:colOff>
      <xdr:row>184</xdr:row>
      <xdr:rowOff>50800</xdr:rowOff>
    </xdr:from>
    <xdr:to>
      <xdr:col>24</xdr:col>
      <xdr:colOff>266699</xdr:colOff>
      <xdr:row>199</xdr:row>
      <xdr:rowOff>49848</xdr:rowOff>
    </xdr:to>
    <xdr:graphicFrame macro="">
      <xdr:nvGraphicFramePr>
        <xdr:cNvPr id="90" name="Chart 89">
          <a:extLst>
            <a:ext uri="{FF2B5EF4-FFF2-40B4-BE49-F238E27FC236}">
              <a16:creationId xmlns:a16="http://schemas.microsoft.com/office/drawing/2014/main" id="{313D2599-703C-CC42-9C76-A6876E26E3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35</xdr:col>
      <xdr:colOff>127002</xdr:colOff>
      <xdr:row>200</xdr:row>
      <xdr:rowOff>177800</xdr:rowOff>
    </xdr:from>
    <xdr:to>
      <xdr:col>42</xdr:col>
      <xdr:colOff>304801</xdr:colOff>
      <xdr:row>215</xdr:row>
      <xdr:rowOff>176848</xdr:rowOff>
    </xdr:to>
    <xdr:graphicFrame macro="">
      <xdr:nvGraphicFramePr>
        <xdr:cNvPr id="91" name="Chart 90">
          <a:extLst>
            <a:ext uri="{FF2B5EF4-FFF2-40B4-BE49-F238E27FC236}">
              <a16:creationId xmlns:a16="http://schemas.microsoft.com/office/drawing/2014/main" id="{91C48CAF-36B6-4D4B-82C4-7F505F82F3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71</xdr:col>
      <xdr:colOff>95250</xdr:colOff>
      <xdr:row>168</xdr:row>
      <xdr:rowOff>15875</xdr:rowOff>
    </xdr:from>
    <xdr:to>
      <xdr:col>78</xdr:col>
      <xdr:colOff>273049</xdr:colOff>
      <xdr:row>183</xdr:row>
      <xdr:rowOff>14923</xdr:rowOff>
    </xdr:to>
    <xdr:graphicFrame macro="">
      <xdr:nvGraphicFramePr>
        <xdr:cNvPr id="92" name="Chart 91">
          <a:extLst>
            <a:ext uri="{FF2B5EF4-FFF2-40B4-BE49-F238E27FC236}">
              <a16:creationId xmlns:a16="http://schemas.microsoft.com/office/drawing/2014/main" id="{E2B1ACB7-42BE-9647-81A4-7522E8CAE4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62</xdr:col>
      <xdr:colOff>95250</xdr:colOff>
      <xdr:row>168</xdr:row>
      <xdr:rowOff>47625</xdr:rowOff>
    </xdr:from>
    <xdr:to>
      <xdr:col>69</xdr:col>
      <xdr:colOff>273049</xdr:colOff>
      <xdr:row>183</xdr:row>
      <xdr:rowOff>46673</xdr:rowOff>
    </xdr:to>
    <xdr:graphicFrame macro="">
      <xdr:nvGraphicFramePr>
        <xdr:cNvPr id="93" name="Chart 92">
          <a:extLst>
            <a:ext uri="{FF2B5EF4-FFF2-40B4-BE49-F238E27FC236}">
              <a16:creationId xmlns:a16="http://schemas.microsoft.com/office/drawing/2014/main" id="{70FAF05C-67DC-744B-94DB-9F22EF64CB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80</xdr:col>
      <xdr:colOff>95250</xdr:colOff>
      <xdr:row>168</xdr:row>
      <xdr:rowOff>15875</xdr:rowOff>
    </xdr:from>
    <xdr:to>
      <xdr:col>87</xdr:col>
      <xdr:colOff>273049</xdr:colOff>
      <xdr:row>183</xdr:row>
      <xdr:rowOff>14923</xdr:rowOff>
    </xdr:to>
    <xdr:graphicFrame macro="">
      <xdr:nvGraphicFramePr>
        <xdr:cNvPr id="94" name="Chart 93">
          <a:extLst>
            <a:ext uri="{FF2B5EF4-FFF2-40B4-BE49-F238E27FC236}">
              <a16:creationId xmlns:a16="http://schemas.microsoft.com/office/drawing/2014/main" id="{3E793B4D-403A-FB4C-8736-4970E13D88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0</xdr:col>
      <xdr:colOff>428625</xdr:colOff>
      <xdr:row>4</xdr:row>
      <xdr:rowOff>0</xdr:rowOff>
    </xdr:from>
    <xdr:to>
      <xdr:col>7</xdr:col>
      <xdr:colOff>606424</xdr:colOff>
      <xdr:row>18</xdr:row>
      <xdr:rowOff>189548</xdr:rowOff>
    </xdr:to>
    <xdr:graphicFrame macro="">
      <xdr:nvGraphicFramePr>
        <xdr:cNvPr id="7" name="Chart 6">
          <a:extLst>
            <a:ext uri="{FF2B5EF4-FFF2-40B4-BE49-F238E27FC236}">
              <a16:creationId xmlns:a16="http://schemas.microsoft.com/office/drawing/2014/main" id="{7ECD5A9A-D0AD-8441-B2AB-E55FFA4037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17</xdr:col>
      <xdr:colOff>28223</xdr:colOff>
      <xdr:row>4</xdr:row>
      <xdr:rowOff>14111</xdr:rowOff>
    </xdr:from>
    <xdr:to>
      <xdr:col>24</xdr:col>
      <xdr:colOff>206022</xdr:colOff>
      <xdr:row>19</xdr:row>
      <xdr:rowOff>6103</xdr:rowOff>
    </xdr:to>
    <xdr:graphicFrame macro="">
      <xdr:nvGraphicFramePr>
        <xdr:cNvPr id="99" name="Chart 98">
          <a:extLst>
            <a:ext uri="{FF2B5EF4-FFF2-40B4-BE49-F238E27FC236}">
              <a16:creationId xmlns:a16="http://schemas.microsoft.com/office/drawing/2014/main" id="{0E8A5DC4-8E65-FC41-85AA-01AB0C5BEC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9</xdr:col>
      <xdr:colOff>0</xdr:colOff>
      <xdr:row>4</xdr:row>
      <xdr:rowOff>0</xdr:rowOff>
    </xdr:from>
    <xdr:to>
      <xdr:col>16</xdr:col>
      <xdr:colOff>177799</xdr:colOff>
      <xdr:row>18</xdr:row>
      <xdr:rowOff>189548</xdr:rowOff>
    </xdr:to>
    <xdr:graphicFrame macro="">
      <xdr:nvGraphicFramePr>
        <xdr:cNvPr id="100" name="Chart 99">
          <a:extLst>
            <a:ext uri="{FF2B5EF4-FFF2-40B4-BE49-F238E27FC236}">
              <a16:creationId xmlns:a16="http://schemas.microsoft.com/office/drawing/2014/main" id="{DDA37636-9B3F-3340-85DE-BE4C174992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26</xdr:col>
      <xdr:colOff>14111</xdr:colOff>
      <xdr:row>4</xdr:row>
      <xdr:rowOff>0</xdr:rowOff>
    </xdr:from>
    <xdr:to>
      <xdr:col>33</xdr:col>
      <xdr:colOff>191910</xdr:colOff>
      <xdr:row>18</xdr:row>
      <xdr:rowOff>189548</xdr:rowOff>
    </xdr:to>
    <xdr:graphicFrame macro="">
      <xdr:nvGraphicFramePr>
        <xdr:cNvPr id="101" name="Chart 100">
          <a:extLst>
            <a:ext uri="{FF2B5EF4-FFF2-40B4-BE49-F238E27FC236}">
              <a16:creationId xmlns:a16="http://schemas.microsoft.com/office/drawing/2014/main" id="{CC998D6D-417A-6440-9B99-52F84D6557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35</xdr:col>
      <xdr:colOff>0</xdr:colOff>
      <xdr:row>4</xdr:row>
      <xdr:rowOff>0</xdr:rowOff>
    </xdr:from>
    <xdr:to>
      <xdr:col>42</xdr:col>
      <xdr:colOff>177799</xdr:colOff>
      <xdr:row>18</xdr:row>
      <xdr:rowOff>189548</xdr:rowOff>
    </xdr:to>
    <xdr:graphicFrame macro="">
      <xdr:nvGraphicFramePr>
        <xdr:cNvPr id="102" name="Chart 101">
          <a:extLst>
            <a:ext uri="{FF2B5EF4-FFF2-40B4-BE49-F238E27FC236}">
              <a16:creationId xmlns:a16="http://schemas.microsoft.com/office/drawing/2014/main" id="{B11F48A0-DB1D-364A-BE0D-0AB7E47F6F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44</xdr:col>
      <xdr:colOff>22882</xdr:colOff>
      <xdr:row>4</xdr:row>
      <xdr:rowOff>0</xdr:rowOff>
    </xdr:from>
    <xdr:to>
      <xdr:col>51</xdr:col>
      <xdr:colOff>200681</xdr:colOff>
      <xdr:row>18</xdr:row>
      <xdr:rowOff>189548</xdr:rowOff>
    </xdr:to>
    <xdr:graphicFrame macro="">
      <xdr:nvGraphicFramePr>
        <xdr:cNvPr id="103" name="Chart 102">
          <a:extLst>
            <a:ext uri="{FF2B5EF4-FFF2-40B4-BE49-F238E27FC236}">
              <a16:creationId xmlns:a16="http://schemas.microsoft.com/office/drawing/2014/main" id="{DD02D36D-0896-DC42-A7AC-0A4BDA2E00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53</xdr:col>
      <xdr:colOff>34323</xdr:colOff>
      <xdr:row>4</xdr:row>
      <xdr:rowOff>0</xdr:rowOff>
    </xdr:from>
    <xdr:to>
      <xdr:col>60</xdr:col>
      <xdr:colOff>212121</xdr:colOff>
      <xdr:row>18</xdr:row>
      <xdr:rowOff>189548</xdr:rowOff>
    </xdr:to>
    <xdr:graphicFrame macro="">
      <xdr:nvGraphicFramePr>
        <xdr:cNvPr id="104" name="Chart 103">
          <a:extLst>
            <a:ext uri="{FF2B5EF4-FFF2-40B4-BE49-F238E27FC236}">
              <a16:creationId xmlns:a16="http://schemas.microsoft.com/office/drawing/2014/main" id="{238CFCA9-B112-B84B-82AF-41CA40907D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62</xdr:col>
      <xdr:colOff>0</xdr:colOff>
      <xdr:row>4</xdr:row>
      <xdr:rowOff>0</xdr:rowOff>
    </xdr:from>
    <xdr:to>
      <xdr:col>69</xdr:col>
      <xdr:colOff>177799</xdr:colOff>
      <xdr:row>18</xdr:row>
      <xdr:rowOff>189548</xdr:rowOff>
    </xdr:to>
    <xdr:graphicFrame macro="">
      <xdr:nvGraphicFramePr>
        <xdr:cNvPr id="105" name="Chart 104">
          <a:extLst>
            <a:ext uri="{FF2B5EF4-FFF2-40B4-BE49-F238E27FC236}">
              <a16:creationId xmlns:a16="http://schemas.microsoft.com/office/drawing/2014/main" id="{8AFCB3C2-C83F-154B-83AD-71513E1ECD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71</xdr:col>
      <xdr:colOff>0</xdr:colOff>
      <xdr:row>4</xdr:row>
      <xdr:rowOff>0</xdr:rowOff>
    </xdr:from>
    <xdr:to>
      <xdr:col>78</xdr:col>
      <xdr:colOff>177798</xdr:colOff>
      <xdr:row>18</xdr:row>
      <xdr:rowOff>189548</xdr:rowOff>
    </xdr:to>
    <xdr:graphicFrame macro="">
      <xdr:nvGraphicFramePr>
        <xdr:cNvPr id="106" name="Chart 105">
          <a:extLst>
            <a:ext uri="{FF2B5EF4-FFF2-40B4-BE49-F238E27FC236}">
              <a16:creationId xmlns:a16="http://schemas.microsoft.com/office/drawing/2014/main" id="{526F124D-270E-2B44-A20F-7E03FCDB9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xdr:from>
      <xdr:col>17</xdr:col>
      <xdr:colOff>97692</xdr:colOff>
      <xdr:row>201</xdr:row>
      <xdr:rowOff>19539</xdr:rowOff>
    </xdr:from>
    <xdr:to>
      <xdr:col>24</xdr:col>
      <xdr:colOff>275491</xdr:colOff>
      <xdr:row>216</xdr:row>
      <xdr:rowOff>13703</xdr:rowOff>
    </xdr:to>
    <xdr:graphicFrame macro="">
      <xdr:nvGraphicFramePr>
        <xdr:cNvPr id="83" name="Chart 82">
          <a:extLst>
            <a:ext uri="{FF2B5EF4-FFF2-40B4-BE49-F238E27FC236}">
              <a16:creationId xmlns:a16="http://schemas.microsoft.com/office/drawing/2014/main" id="{6B73C1CF-4E3A-A84F-A716-4852BB00CF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0"/>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345281</xdr:colOff>
      <xdr:row>2</xdr:row>
      <xdr:rowOff>11905</xdr:rowOff>
    </xdr:from>
    <xdr:to>
      <xdr:col>9</xdr:col>
      <xdr:colOff>59531</xdr:colOff>
      <xdr:row>19</xdr:row>
      <xdr:rowOff>47624</xdr:rowOff>
    </xdr:to>
    <xdr:graphicFrame macro="">
      <xdr:nvGraphicFramePr>
        <xdr:cNvPr id="2" name="Chart 1">
          <a:extLst>
            <a:ext uri="{FF2B5EF4-FFF2-40B4-BE49-F238E27FC236}">
              <a16:creationId xmlns:a16="http://schemas.microsoft.com/office/drawing/2014/main" id="{13CE709D-850E-D642-8A2B-DF223A5CA7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488156</xdr:colOff>
      <xdr:row>1</xdr:row>
      <xdr:rowOff>178594</xdr:rowOff>
    </xdr:from>
    <xdr:to>
      <xdr:col>18</xdr:col>
      <xdr:colOff>202406</xdr:colOff>
      <xdr:row>19</xdr:row>
      <xdr:rowOff>23813</xdr:rowOff>
    </xdr:to>
    <xdr:graphicFrame macro="">
      <xdr:nvGraphicFramePr>
        <xdr:cNvPr id="3" name="Chart 2">
          <a:extLst>
            <a:ext uri="{FF2B5EF4-FFF2-40B4-BE49-F238E27FC236}">
              <a16:creationId xmlns:a16="http://schemas.microsoft.com/office/drawing/2014/main" id="{E9337421-FE16-654A-8251-05A6A60026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119062</xdr:colOff>
      <xdr:row>2</xdr:row>
      <xdr:rowOff>11907</xdr:rowOff>
    </xdr:from>
    <xdr:to>
      <xdr:col>28</xdr:col>
      <xdr:colOff>440531</xdr:colOff>
      <xdr:row>19</xdr:row>
      <xdr:rowOff>47626</xdr:rowOff>
    </xdr:to>
    <xdr:graphicFrame macro="">
      <xdr:nvGraphicFramePr>
        <xdr:cNvPr id="4" name="Chart 3">
          <a:extLst>
            <a:ext uri="{FF2B5EF4-FFF2-40B4-BE49-F238E27FC236}">
              <a16:creationId xmlns:a16="http://schemas.microsoft.com/office/drawing/2014/main" id="{50D65D46-2448-1742-9034-5F933FCC08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29</xdr:col>
      <xdr:colOff>523875</xdr:colOff>
      <xdr:row>2</xdr:row>
      <xdr:rowOff>11906</xdr:rowOff>
    </xdr:from>
    <xdr:to>
      <xdr:col>38</xdr:col>
      <xdr:colOff>238125</xdr:colOff>
      <xdr:row>19</xdr:row>
      <xdr:rowOff>47625</xdr:rowOff>
    </xdr:to>
    <xdr:graphicFrame macro="">
      <xdr:nvGraphicFramePr>
        <xdr:cNvPr id="5" name="Chart 4">
          <a:extLst>
            <a:ext uri="{FF2B5EF4-FFF2-40B4-BE49-F238E27FC236}">
              <a16:creationId xmlns:a16="http://schemas.microsoft.com/office/drawing/2014/main" id="{4A08B017-16DD-904C-B9C1-00A3ACABB3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39</xdr:col>
      <xdr:colOff>464344</xdr:colOff>
      <xdr:row>2</xdr:row>
      <xdr:rowOff>1</xdr:rowOff>
    </xdr:from>
    <xdr:to>
      <xdr:col>48</xdr:col>
      <xdr:colOff>178594</xdr:colOff>
      <xdr:row>19</xdr:row>
      <xdr:rowOff>35720</xdr:rowOff>
    </xdr:to>
    <xdr:graphicFrame macro="">
      <xdr:nvGraphicFramePr>
        <xdr:cNvPr id="6" name="Chart 5">
          <a:extLst>
            <a:ext uri="{FF2B5EF4-FFF2-40B4-BE49-F238E27FC236}">
              <a16:creationId xmlns:a16="http://schemas.microsoft.com/office/drawing/2014/main" id="{D6A5E5CE-FBD0-5444-9098-A91B404BBF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49</xdr:col>
      <xdr:colOff>0</xdr:colOff>
      <xdr:row>2</xdr:row>
      <xdr:rowOff>0</xdr:rowOff>
    </xdr:from>
    <xdr:to>
      <xdr:col>57</xdr:col>
      <xdr:colOff>321469</xdr:colOff>
      <xdr:row>19</xdr:row>
      <xdr:rowOff>35719</xdr:rowOff>
    </xdr:to>
    <xdr:graphicFrame macro="">
      <xdr:nvGraphicFramePr>
        <xdr:cNvPr id="7" name="Chart 6">
          <a:extLst>
            <a:ext uri="{FF2B5EF4-FFF2-40B4-BE49-F238E27FC236}">
              <a16:creationId xmlns:a16="http://schemas.microsoft.com/office/drawing/2014/main" id="{5EF8C68F-FD5B-164E-ACA8-7823C6C2F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58</xdr:col>
      <xdr:colOff>0</xdr:colOff>
      <xdr:row>2</xdr:row>
      <xdr:rowOff>0</xdr:rowOff>
    </xdr:from>
    <xdr:to>
      <xdr:col>66</xdr:col>
      <xdr:colOff>321469</xdr:colOff>
      <xdr:row>19</xdr:row>
      <xdr:rowOff>35719</xdr:rowOff>
    </xdr:to>
    <xdr:graphicFrame macro="">
      <xdr:nvGraphicFramePr>
        <xdr:cNvPr id="8" name="Chart 7">
          <a:extLst>
            <a:ext uri="{FF2B5EF4-FFF2-40B4-BE49-F238E27FC236}">
              <a16:creationId xmlns:a16="http://schemas.microsoft.com/office/drawing/2014/main" id="{4B5C69C1-B321-C949-B1E4-C867AC05E9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67</xdr:col>
      <xdr:colOff>226219</xdr:colOff>
      <xdr:row>2</xdr:row>
      <xdr:rowOff>11906</xdr:rowOff>
    </xdr:from>
    <xdr:to>
      <xdr:col>75</xdr:col>
      <xdr:colOff>547688</xdr:colOff>
      <xdr:row>19</xdr:row>
      <xdr:rowOff>47625</xdr:rowOff>
    </xdr:to>
    <xdr:graphicFrame macro="">
      <xdr:nvGraphicFramePr>
        <xdr:cNvPr id="9" name="Chart 8">
          <a:extLst>
            <a:ext uri="{FF2B5EF4-FFF2-40B4-BE49-F238E27FC236}">
              <a16:creationId xmlns:a16="http://schemas.microsoft.com/office/drawing/2014/main" id="{A3003EFD-AD0D-CB4A-BB28-9C9B25E1A4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77</xdr:col>
      <xdr:colOff>0</xdr:colOff>
      <xdr:row>2</xdr:row>
      <xdr:rowOff>0</xdr:rowOff>
    </xdr:from>
    <xdr:to>
      <xdr:col>85</xdr:col>
      <xdr:colOff>321469</xdr:colOff>
      <xdr:row>19</xdr:row>
      <xdr:rowOff>35719</xdr:rowOff>
    </xdr:to>
    <xdr:graphicFrame macro="">
      <xdr:nvGraphicFramePr>
        <xdr:cNvPr id="10" name="Chart 9">
          <a:extLst>
            <a:ext uri="{FF2B5EF4-FFF2-40B4-BE49-F238E27FC236}">
              <a16:creationId xmlns:a16="http://schemas.microsoft.com/office/drawing/2014/main" id="{2B9B2DFB-9542-4146-A4DA-1727A9B621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87</xdr:col>
      <xdr:colOff>0</xdr:colOff>
      <xdr:row>2</xdr:row>
      <xdr:rowOff>0</xdr:rowOff>
    </xdr:from>
    <xdr:to>
      <xdr:col>95</xdr:col>
      <xdr:colOff>321469</xdr:colOff>
      <xdr:row>19</xdr:row>
      <xdr:rowOff>35719</xdr:rowOff>
    </xdr:to>
    <xdr:graphicFrame macro="">
      <xdr:nvGraphicFramePr>
        <xdr:cNvPr id="11" name="Chart 10">
          <a:extLst>
            <a:ext uri="{FF2B5EF4-FFF2-40B4-BE49-F238E27FC236}">
              <a16:creationId xmlns:a16="http://schemas.microsoft.com/office/drawing/2014/main" id="{1580786B-8BFD-CD4B-9633-162375403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391583</xdr:colOff>
      <xdr:row>20</xdr:row>
      <xdr:rowOff>126999</xdr:rowOff>
    </xdr:from>
    <xdr:to>
      <xdr:col>9</xdr:col>
      <xdr:colOff>84667</xdr:colOff>
      <xdr:row>35</xdr:row>
      <xdr:rowOff>148166</xdr:rowOff>
    </xdr:to>
    <xdr:graphicFrame macro="">
      <xdr:nvGraphicFramePr>
        <xdr:cNvPr id="12" name="Chart 11">
          <a:extLst>
            <a:ext uri="{FF2B5EF4-FFF2-40B4-BE49-F238E27FC236}">
              <a16:creationId xmlns:a16="http://schemas.microsoft.com/office/drawing/2014/main" id="{E0FB3727-4E60-A446-A252-D02C5A0846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402166</xdr:colOff>
      <xdr:row>38</xdr:row>
      <xdr:rowOff>52917</xdr:rowOff>
    </xdr:from>
    <xdr:to>
      <xdr:col>21</xdr:col>
      <xdr:colOff>482599</xdr:colOff>
      <xdr:row>56</xdr:row>
      <xdr:rowOff>31750</xdr:rowOff>
    </xdr:to>
    <xdr:graphicFrame macro="">
      <xdr:nvGraphicFramePr>
        <xdr:cNvPr id="13" name="Chart 12">
          <a:extLst>
            <a:ext uri="{FF2B5EF4-FFF2-40B4-BE49-F238E27FC236}">
              <a16:creationId xmlns:a16="http://schemas.microsoft.com/office/drawing/2014/main" id="{82324FCF-4216-6F4B-80F1-EAD8D8C952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4%20Survey/Caseload%20Size%20Survey%20EOY%202024%20Final%208.15.25.xlsx" TargetMode="External"/><Relationship Id="rId2" Type="http://schemas.openxmlformats.org/officeDocument/2006/relationships/externalLinkPath" Target="/Users/BryannaRae/Library/CloudStorage/Dropbox/The%20Davis%20Justice%20Group,%20LLC/2025%20Caseload%20Size%20Survey%20-%20CCAPPOAPA/2024%20Survey/Caseload%20Size%20Survey%20EOY%202024%20Final%208.15.25.xlsx" TargetMode="External"/><Relationship Id="rId1" Type="http://schemas.openxmlformats.org/officeDocument/2006/relationships/externalLinkPath" Target="/Users/BryannaRae/Library/CloudStorage/Dropbox/The%20Davis%20Justice%20Group,%20LLC/2025%20Caseload%20Size%20Survey%20-%20CCAPPOAPA/2024%20Survey/Caseload%20Size%20Survey%20EOY%202024%20Final%208.15.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Original Data"/>
      <sheetName val="Organized Data"/>
      <sheetName val="Class 1"/>
      <sheetName val="Class 2"/>
      <sheetName val="Class 2A"/>
      <sheetName val="Class 3"/>
      <sheetName val="Class 4"/>
      <sheetName val="Class 5"/>
      <sheetName val="Class 6"/>
      <sheetName val="Class 7"/>
      <sheetName val="Class 8"/>
      <sheetName val="Caseload Summary Data"/>
      <sheetName val="Caseload Types Charts"/>
      <sheetName val="Problem Solving Courts Charts"/>
      <sheetName val="Specialty Caseloads Charts"/>
      <sheetName val="Contact Standards Summary Data"/>
      <sheetName val="Contact Standards Charts"/>
      <sheetName val="Other Duties_Data"/>
      <sheetName val="Other Duties_Data Charts"/>
    </sheetNames>
    <sheetDataSet>
      <sheetData sheetId="0"/>
      <sheetData sheetId="1"/>
      <sheetData sheetId="2"/>
      <sheetData sheetId="3"/>
      <sheetData sheetId="4"/>
      <sheetData sheetId="5"/>
      <sheetData sheetId="6"/>
      <sheetData sheetId="7"/>
      <sheetData sheetId="8"/>
      <sheetData sheetId="9"/>
      <sheetData sheetId="10"/>
      <sheetData sheetId="11">
        <row r="43">
          <cell r="G43" t="str">
            <v>Admin</v>
          </cell>
        </row>
        <row r="44">
          <cell r="G44" t="str">
            <v>Low</v>
          </cell>
        </row>
        <row r="45">
          <cell r="G45" t="str">
            <v xml:space="preserve">Moderate </v>
          </cell>
        </row>
        <row r="46">
          <cell r="G46" t="str">
            <v>Moderate &amp; High</v>
          </cell>
        </row>
        <row r="47">
          <cell r="G47" t="str">
            <v xml:space="preserve">High </v>
          </cell>
        </row>
        <row r="48">
          <cell r="G48" t="str">
            <v xml:space="preserve">Very High </v>
          </cell>
        </row>
        <row r="49">
          <cell r="G49" t="str">
            <v>Mixed</v>
          </cell>
        </row>
        <row r="65">
          <cell r="D65"/>
        </row>
        <row r="66">
          <cell r="D66">
            <v>200</v>
          </cell>
        </row>
        <row r="67">
          <cell r="D67">
            <v>50</v>
          </cell>
        </row>
        <row r="68">
          <cell r="D68">
            <v>50</v>
          </cell>
        </row>
        <row r="69">
          <cell r="D69">
            <v>50</v>
          </cell>
        </row>
        <row r="70">
          <cell r="D70">
            <v>20</v>
          </cell>
        </row>
        <row r="71">
          <cell r="D71"/>
        </row>
      </sheetData>
      <sheetData sheetId="12"/>
      <sheetData sheetId="13"/>
      <sheetData sheetId="14"/>
      <sheetData sheetId="15"/>
      <sheetData sheetId="16"/>
      <sheetData sheetId="17">
        <row r="4">
          <cell r="C4" t="str">
            <v>Arrest/Warrant Service/Searches</v>
          </cell>
        </row>
        <row r="5">
          <cell r="C5" t="str">
            <v>Court Hearings</v>
          </cell>
        </row>
        <row r="6">
          <cell r="C6" t="str">
            <v>Courtroom Security</v>
          </cell>
        </row>
        <row r="7">
          <cell r="C7" t="str">
            <v>CRNs</v>
          </cell>
        </row>
        <row r="8">
          <cell r="C8" t="str">
            <v>Departmental Instructors</v>
          </cell>
        </row>
        <row r="9">
          <cell r="C9" t="str">
            <v>DNA Registration</v>
          </cell>
        </row>
        <row r="10">
          <cell r="C10" t="str">
            <v>Drug Testing</v>
          </cell>
        </row>
        <row r="11">
          <cell r="C11" t="str">
            <v>Duty Days</v>
          </cell>
        </row>
        <row r="12">
          <cell r="C12" t="str">
            <v>Electronic Monitoring</v>
          </cell>
        </row>
        <row r="13">
          <cell r="C13" t="str">
            <v>Group/Class Facilitators</v>
          </cell>
        </row>
        <row r="14">
          <cell r="C14" t="str">
            <v>ICOTS</v>
          </cell>
        </row>
        <row r="15">
          <cell r="C15" t="str">
            <v>Intakes</v>
          </cell>
        </row>
        <row r="16">
          <cell r="C16" t="str">
            <v>JPO Transports</v>
          </cell>
        </row>
        <row r="17">
          <cell r="C17" t="str">
            <v xml:space="preserve">Office Maintenance </v>
          </cell>
        </row>
        <row r="18">
          <cell r="C18" t="str">
            <v>Parole Investigations</v>
          </cell>
        </row>
        <row r="19">
          <cell r="C19" t="str">
            <v>PSI Reports</v>
          </cell>
        </row>
        <row r="20">
          <cell r="C20" t="str">
            <v>Sentencing Guidelines</v>
          </cell>
        </row>
        <row r="21">
          <cell r="C21" t="str">
            <v>SORNA Registration</v>
          </cell>
        </row>
        <row r="22">
          <cell r="C22" t="str">
            <v>Transports/Extradition</v>
          </cell>
        </row>
      </sheetData>
      <sheetData sheetId="18"/>
    </sheetDataSet>
  </externalBook>
</externalLink>
</file>

<file path=xl/persons/person.xml><?xml version="1.0" encoding="utf-8"?>
<personList xmlns="http://schemas.microsoft.com/office/spreadsheetml/2018/threadedcomments" xmlns:x="http://schemas.openxmlformats.org/spreadsheetml/2006/main">
  <person displayName="Bryanna Davis" id="{606EBB07-4A8F-494B-BCA8-85E0C6EB72BD}" userId="8a7be526b8b4dd09" providerId="Windows Live"/>
  <person displayName="Davis, Bryanna" id="{3D717626-4E90-194A-BD3D-3C3B8EE52872}" userId="S::bxd084@shsu.edu::d88c060d-d34c-412c-838b-3b2901fe03c6"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3DEEBC-A96D-654E-98D0-45754E9DF15E}" name="Table1" displayName="Table1" ref="B1:C11" totalsRowShown="0">
  <autoFilter ref="B1:C11" xr:uid="{2A3DEEBC-A96D-654E-98D0-45754E9DF15E}"/>
  <tableColumns count="2">
    <tableColumn id="1" xr3:uid="{9AF4673D-1D94-2B42-BF58-F120DB5615F4}" name="39C - Themes"/>
    <tableColumn id="2" xr3:uid="{647F8374-EAC0-044C-8EB3-17A569F0BE61}" name="Responses"/>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4625CE-812E-DF49-993B-E8BCD80A539C}" name="Table2" displayName="Table2" ref="B14:C17" totalsRowShown="0">
  <autoFilter ref="B14:C17" xr:uid="{CA4625CE-812E-DF49-993B-E8BCD80A539C}"/>
  <tableColumns count="2">
    <tableColumn id="1" xr3:uid="{7968CC25-44D3-E44D-A2BA-954CDB58155D}" name="39E - Themes"/>
    <tableColumn id="2" xr3:uid="{FEE22BC1-25DD-EC45-A309-2E53B4796EFD}" name="Responsees"/>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1781770-0469-7E49-B6E1-6CD1E7C5D6B0}" name="Table3" displayName="Table3" ref="B19:C21" totalsRowShown="0">
  <autoFilter ref="B19:C21" xr:uid="{61781770-0469-7E49-B6E1-6CD1E7C5D6B0}"/>
  <tableColumns count="2">
    <tableColumn id="1" xr3:uid="{D6EBC2DA-8BEA-D541-AAFC-4F54EC3C8D8A}" name="39F - Themes"/>
    <tableColumn id="2" xr3:uid="{4E0639ED-109C-5847-8DD1-649DC570D0AD}" name="Responses"/>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81069FD-1C30-BF4D-B652-8D4ED467927B}" name="Table35" displayName="Table35" ref="B23:C28" totalsRowShown="0">
  <autoFilter ref="B23:C28" xr:uid="{181069FD-1C30-BF4D-B652-8D4ED467927B}"/>
  <tableColumns count="2">
    <tableColumn id="1" xr3:uid="{C1A75451-61DE-4D42-A224-3ACB27BF2A80}" name="41 - Themes"/>
    <tableColumn id="2" xr3:uid="{2DB3E561-7902-C74C-BE32-CD7403E28C38}" name="Responses"/>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4849806C-9DC3-3749-9215-68EE1513E350}" name="Table356" displayName="Table356" ref="B32:C38" totalsRowShown="0">
  <autoFilter ref="B32:C38" xr:uid="{4849806C-9DC3-3749-9215-68EE1513E350}"/>
  <tableColumns count="2">
    <tableColumn id="1" xr3:uid="{6A24455D-BDCD-C148-A8CA-F6BB823F39E9}" name="42 - Themes"/>
    <tableColumn id="2" xr3:uid="{F2F3069E-EE64-A34D-B7D4-64D14A123AF8}" name="Responses"/>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Z1" dT="2026-06-15T11:47:49.20" personId="{3D717626-4E90-194A-BD3D-3C3B8EE52872}" id="{37A6B8E4-505C-AB45-9D03-60B96D0740B6}">
    <text>Combines 6C, 9C, and 10C. If more than one answer provided, the most frequent contact standard was used.</text>
  </threadedComment>
  <threadedComment ref="OA1" dT="2026-06-15T11:58:29.34" personId="{3D717626-4E90-194A-BD3D-3C3B8EE52872}" id="{AAD50415-26AA-C947-BC40-86A0C209E764}">
    <text>Combines 7C, 9D, and 10E. If more than one answer provided, the most frequent contact standard was used.</text>
  </threadedComment>
  <threadedComment ref="OB1" dT="2026-06-15T12:04:06.46" personId="{3D717626-4E90-194A-BD3D-3C3B8EE52872}" id="{64EEC405-D690-254D-A1F9-7D52183A76BA}">
    <text>Combines 8C, 9E, and 10F. If more than one answer provided, the most frequent contact standard was used.</text>
  </threadedComment>
  <threadedComment ref="KE36" dT="2026-06-17T00:38:51.59" personId="{3D717626-4E90-194A-BD3D-3C3B8EE52872}" id="{7AC2A961-C503-4845-BC37-4FFC8BF92065}">
    <text>Reported that these cases are expired, but it makes more sense to me to include these in monetary compliance and note that we're including those who have and have not reached their max date. Caseload sizes and reporting requirements tend to be similar.</text>
  </threadedComment>
  <threadedComment ref="GR39" dT="2026-05-30T22:47:18.62" personId="{606EBB07-4A8F-494B-BCA8-85E0C6EB72BD}" id="{E23B5F53-E38F-0A43-ACDB-41F682A4C350}">
    <text>combined with other specialty caseload of assaults/DV for continuity</text>
  </threadedComment>
  <threadedComment ref="FY40" dT="2026-05-30T23:14:12.74" personId="{606EBB07-4A8F-494B-BCA8-85E0C6EB72BD}" id="{81F623E2-507C-D744-8C30-9183D63D6B58}">
    <text>combined with the Incarcerated/Institutional Parole caseload for continuity</text>
  </threadedComment>
</ThreadedComments>
</file>

<file path=xl/threadedComments/threadedComment2.xml><?xml version="1.0" encoding="utf-8"?>
<ThreadedComments xmlns="http://schemas.microsoft.com/office/spreadsheetml/2018/threadedcomments" xmlns:x="http://schemas.openxmlformats.org/spreadsheetml/2006/main">
  <threadedComment ref="NZ1" dT="2026-06-15T11:47:49.20" personId="{3D717626-4E90-194A-BD3D-3C3B8EE52872}" id="{9A9E7562-ACD3-C349-B338-32CC59050537}">
    <text>Combines 6C, 9C, and 10C. If more than one answer provided, the most frequent contact standard was used.</text>
  </threadedComment>
  <threadedComment ref="OA1" dT="2026-06-15T11:58:29.34" personId="{3D717626-4E90-194A-BD3D-3C3B8EE52872}" id="{993A5BD6-F6AF-954F-A314-635D3B4F1AD9}">
    <text>Combines 7C, 9D, and 10E. If more than one answer provided, the most frequent contact standard was used.</text>
  </threadedComment>
  <threadedComment ref="OB1" dT="2026-06-15T12:04:06.46" personId="{3D717626-4E90-194A-BD3D-3C3B8EE52872}" id="{91DDCD2E-4344-6944-B7A6-062671B46898}">
    <text>Combines 8C, 9E, and 10F. If more than one answer provided, the most frequent contact standard was used.</text>
  </threadedComment>
  <threadedComment ref="MZ2" dT="2026-06-30T17:48:44.26" personId="{3D717626-4E90-194A-BD3D-3C3B8EE52872}" id="{D04D15FB-56B7-3A4E-A627-BD6018FCDB1B}">
    <text>Email Jeanette, this number is low.</text>
  </threadedComment>
</ThreadedComments>
</file>

<file path=xl/threadedComments/threadedComment3.xml><?xml version="1.0" encoding="utf-8"?>
<ThreadedComments xmlns="http://schemas.microsoft.com/office/spreadsheetml/2018/threadedcomments" xmlns:x="http://schemas.openxmlformats.org/spreadsheetml/2006/main">
  <threadedComment ref="NZ1" dT="2026-06-15T11:47:49.20" personId="{3D717626-4E90-194A-BD3D-3C3B8EE52872}" id="{537C4EBF-CD53-4340-BBFC-20CF1F971A26}">
    <text>Combines 6C, 9C, and 10C. If more than one answer provided, the most frequent contact standard was used.</text>
  </threadedComment>
  <threadedComment ref="OA1" dT="2026-06-15T11:58:29.34" personId="{3D717626-4E90-194A-BD3D-3C3B8EE52872}" id="{9BD30011-CEA4-4142-87C5-AF9DB2756F3E}">
    <text>Combines 7C, 9D, and 10E. If more than one answer provided, the most frequent contact standard was used.</text>
  </threadedComment>
  <threadedComment ref="OB1" dT="2026-06-15T12:04:06.46" personId="{3D717626-4E90-194A-BD3D-3C3B8EE52872}" id="{C1991FAD-5225-3945-BBD3-57BE92E7D67C}">
    <text>Combines 8C, 9E, and 10F. If more than one answer provided, the most frequent contact standard was used.</text>
  </threadedComment>
</ThreadedComments>
</file>

<file path=xl/threadedComments/threadedComment4.xml><?xml version="1.0" encoding="utf-8"?>
<ThreadedComments xmlns="http://schemas.microsoft.com/office/spreadsheetml/2018/threadedcomments" xmlns:x="http://schemas.openxmlformats.org/spreadsheetml/2006/main">
  <threadedComment ref="NZ1" dT="2026-06-15T11:47:49.20" personId="{3D717626-4E90-194A-BD3D-3C3B8EE52872}" id="{A92BC0F7-3DD9-E549-BD6F-BF461B884B8A}">
    <text>Combines 6C, 9C, and 10C. If more than one answer provided, the most frequent contact standard was used.</text>
  </threadedComment>
  <threadedComment ref="OA1" dT="2026-06-15T11:58:29.34" personId="{3D717626-4E90-194A-BD3D-3C3B8EE52872}" id="{0C7F89CE-E590-6F44-A237-FC5DCAA9551C}">
    <text>Combines 7C, 9D, and 10E. If more than one answer provided, the most frequent contact standard was used.</text>
  </threadedComment>
  <threadedComment ref="OB1" dT="2026-06-15T12:04:06.46" personId="{3D717626-4E90-194A-BD3D-3C3B8EE52872}" id="{EFE60852-7680-204E-BE61-7BF5F4A4C6DA}">
    <text>Combines 8C, 9E, and 10F. If more than one answer provided, the most frequent contact standard was used.</text>
  </threadedComment>
  <threadedComment ref="KE4" dT="2026-06-17T00:38:51.59" personId="{3D717626-4E90-194A-BD3D-3C3B8EE52872}" id="{55E5BF31-EA53-8C44-81FD-F755C0860259}">
    <text>Reported that these cases are expired, but it makes more sense to me to include these in monetary compliance and note that we're including those who have and have not reached their max date. Caseload sizes and reporting requirements tend to be similar.</text>
  </threadedComment>
</ThreadedComments>
</file>

<file path=xl/threadedComments/threadedComment5.xml><?xml version="1.0" encoding="utf-8"?>
<ThreadedComments xmlns="http://schemas.microsoft.com/office/spreadsheetml/2018/threadedcomments" xmlns:x="http://schemas.openxmlformats.org/spreadsheetml/2006/main">
  <threadedComment ref="NZ1" dT="2026-06-15T11:47:49.20" personId="{3D717626-4E90-194A-BD3D-3C3B8EE52872}" id="{DB53374A-8A88-C146-8B4D-78CE10AB2421}">
    <text>Combines 6C, 9C, and 10C. If more than one answer provided, the most frequent contact standard was used.</text>
  </threadedComment>
  <threadedComment ref="OA1" dT="2026-06-15T11:58:29.34" personId="{3D717626-4E90-194A-BD3D-3C3B8EE52872}" id="{02C6B7A6-A02A-B641-9241-D2D9391E16F0}">
    <text>Combines 7C, 9D, and 10E. If more than one answer provided, the most frequent contact standard was used.</text>
  </threadedComment>
  <threadedComment ref="OB1" dT="2026-06-15T12:04:06.46" personId="{3D717626-4E90-194A-BD3D-3C3B8EE52872}" id="{ED3629CF-8306-114D-B8E2-83B23A2C9C3A}">
    <text>Combines 8C, 9E, and 10F. If more than one answer provided, the most frequent contact standard was used.</text>
  </threadedComment>
  <threadedComment ref="GR8" dT="2026-05-30T22:47:18.62" personId="{606EBB07-4A8F-494B-BCA8-85E0C6EB72BD}" id="{804CB90E-87F8-DC4E-86AF-021928F3A861}">
    <text>combined with other specialty caseload of assaults/DV for continuity</text>
  </threadedComment>
  <threadedComment ref="FY9" dT="2026-05-30T23:14:12.74" personId="{606EBB07-4A8F-494B-BCA8-85E0C6EB72BD}" id="{B365465A-B899-984D-BE7D-2330005E4680}">
    <text>combined with the Incarcerated/Institutional Parole caseload for continuity</text>
  </threadedComment>
</ThreadedComments>
</file>

<file path=xl/threadedComments/threadedComment6.xml><?xml version="1.0" encoding="utf-8"?>
<ThreadedComments xmlns="http://schemas.microsoft.com/office/spreadsheetml/2018/threadedcomments" xmlns:x="http://schemas.openxmlformats.org/spreadsheetml/2006/main">
  <threadedComment ref="NZ1" dT="2026-06-15T11:47:49.20" personId="{3D717626-4E90-194A-BD3D-3C3B8EE52872}" id="{2A1973B0-D596-E446-9B53-067D6C4C280C}">
    <text>Combines 6C, 9C, and 10C. If more than one answer provided, the most frequent contact standard was used.</text>
  </threadedComment>
  <threadedComment ref="OA1" dT="2026-06-15T11:58:29.34" personId="{3D717626-4E90-194A-BD3D-3C3B8EE52872}" id="{F2E92842-5BEF-7247-AB60-9260F4A7E7AF}">
    <text>Combines 7C, 9D, and 10E. If more than one answer provided, the most frequent contact standard was used.</text>
  </threadedComment>
  <threadedComment ref="OB1" dT="2026-06-15T12:04:06.46" personId="{3D717626-4E90-194A-BD3D-3C3B8EE52872}" id="{6BE15B25-ED41-AB44-B0DF-6DC243C5B5A9}">
    <text>Combines 8C, 9E, and 10F. If more than one answer provided, the most frequent contact standard was used.</text>
  </threadedComment>
</ThreadedComments>
</file>

<file path=xl/threadedComments/threadedComment7.xml><?xml version="1.0" encoding="utf-8"?>
<ThreadedComments xmlns="http://schemas.microsoft.com/office/spreadsheetml/2018/threadedcomments" xmlns:x="http://schemas.openxmlformats.org/spreadsheetml/2006/main">
  <threadedComment ref="NZ1" dT="2026-06-15T11:47:49.20" personId="{3D717626-4E90-194A-BD3D-3C3B8EE52872}" id="{A3EB842D-24F7-C848-94F2-2D9F775082D9}">
    <text>Combines 6C, 9C, and 10C. If more than one answer provided, the most frequent contact standard was used.</text>
  </threadedComment>
  <threadedComment ref="OA1" dT="2026-06-15T11:58:29.34" personId="{3D717626-4E90-194A-BD3D-3C3B8EE52872}" id="{5E1E83ED-CC85-9942-8F41-4A7DAC95B444}">
    <text>Combines 7C, 9D, and 10E. If more than one answer provided, the most frequent contact standard was used.</text>
  </threadedComment>
  <threadedComment ref="OB1" dT="2026-06-15T12:04:06.46" personId="{3D717626-4E90-194A-BD3D-3C3B8EE52872}" id="{18931D8C-F1EE-E04C-9D95-9A7D59DA2B6A}">
    <text>Combines 8C, 9E, and 10F. If more than one answer provided, the most frequent contact standard was used.</text>
  </threadedComment>
</ThreadedComments>
</file>

<file path=xl/threadedComments/threadedComment8.xml><?xml version="1.0" encoding="utf-8"?>
<ThreadedComments xmlns="http://schemas.microsoft.com/office/spreadsheetml/2018/threadedcomments" xmlns:x="http://schemas.openxmlformats.org/spreadsheetml/2006/main">
  <threadedComment ref="NZ1" dT="2026-06-15T11:47:49.20" personId="{3D717626-4E90-194A-BD3D-3C3B8EE52872}" id="{9A7909F9-3CB2-114B-AA44-0FE40340557B}">
    <text>Combines 6C, 9C, and 10C. If more than one answer provided, the most frequent contact standard was used.</text>
  </threadedComment>
  <threadedComment ref="OA1" dT="2026-06-15T11:58:29.34" personId="{3D717626-4E90-194A-BD3D-3C3B8EE52872}" id="{D9530227-5765-FF41-ADD3-914FED56FC9B}">
    <text>Combines 7C, 9D, and 10E. If more than one answer provided, the most frequent contact standard was used.</text>
  </threadedComment>
  <threadedComment ref="OB1" dT="2026-06-15T12:04:06.46" personId="{3D717626-4E90-194A-BD3D-3C3B8EE52872}" id="{7531FF53-6DB6-DA4A-8624-0B668168F790}">
    <text>Combines 8C, 9E, and 10F. If more than one answer provided, the most frequent contact standard was used.</text>
  </threadedComment>
</ThreadedComments>
</file>

<file path=xl/threadedComments/threadedComment9.xml><?xml version="1.0" encoding="utf-8"?>
<ThreadedComments xmlns="http://schemas.microsoft.com/office/spreadsheetml/2018/threadedcomments" xmlns:x="http://schemas.openxmlformats.org/spreadsheetml/2006/main">
  <threadedComment ref="NZ1" dT="2026-06-15T11:47:49.20" personId="{3D717626-4E90-194A-BD3D-3C3B8EE52872}" id="{B0D5A8C6-1A28-DA45-8B71-3C5511C9CE3B}">
    <text>Combines 6C, 9C, and 10C. If more than one answer provided, the most frequent contact standard was used.</text>
  </threadedComment>
  <threadedComment ref="OA1" dT="2026-06-15T11:58:29.34" personId="{3D717626-4E90-194A-BD3D-3C3B8EE52872}" id="{5CCBEDC9-5B40-FC44-9757-D1FD7558D296}">
    <text>Combines 7C, 9D, and 10E. If more than one answer provided, the most frequent contact standard was used.</text>
  </threadedComment>
  <threadedComment ref="OB1" dT="2026-06-15T12:04:06.46" personId="{3D717626-4E90-194A-BD3D-3C3B8EE52872}" id="{08C384C1-2EB9-E342-B3C5-0C82DD384BA4}">
    <text>Combines 8C, 9E, and 10F. If more than one answer provided, the most frequent contact standard was used.</text>
  </threadedComment>
</ThreadedComments>
</file>

<file path=xl/threadedComments/threadedComment10.xml><?xml version="1.0" encoding="utf-8"?>
<ThreadedComments xmlns="http://schemas.microsoft.com/office/spreadsheetml/2018/threadedcomments" xmlns:x="http://schemas.openxmlformats.org/spreadsheetml/2006/main">
  <threadedComment ref="NZ1" dT="2026-06-15T11:47:49.20" personId="{3D717626-4E90-194A-BD3D-3C3B8EE52872}" id="{88ABE74B-A1DB-2849-AE70-CF7FE843A7D7}">
    <text>Combines 6C, 9C, and 10C. If more than one answer provided, the most frequent contact standard was used.</text>
  </threadedComment>
  <threadedComment ref="OA1" dT="2026-06-15T11:58:29.34" personId="{3D717626-4E90-194A-BD3D-3C3B8EE52872}" id="{E0FBB976-87AA-C845-B82C-E9E5ED5347F9}">
    <text>Combines 7C, 9D, and 10E. If more than one answer provided, the most frequent contact standard was used.</text>
  </threadedComment>
  <threadedComment ref="OB1" dT="2026-06-15T12:04:06.46" personId="{3D717626-4E90-194A-BD3D-3C3B8EE52872}" id="{24FB0D33-44C2-B34B-B011-259EAED625D0}">
    <text>Combines 8C, 9E, and 10F. If more than one answer provided, the most frequent contact standard was used.</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mailto:babel@pottercountypa.net" TargetMode="External"/><Relationship Id="rId3" Type="http://schemas.openxmlformats.org/officeDocument/2006/relationships/hyperlink" Target="mailto:dgoodwin@lyco.org" TargetMode="External"/><Relationship Id="rId7" Type="http://schemas.openxmlformats.org/officeDocument/2006/relationships/hyperlink" Target="mailto:cwise@greenecountypa.gov" TargetMode="External"/><Relationship Id="rId2" Type="http://schemas.openxmlformats.org/officeDocument/2006/relationships/hyperlink" Target="mailto:jlbodor@berkspa.gov" TargetMode="External"/><Relationship Id="rId1" Type="http://schemas.openxmlformats.org/officeDocument/2006/relationships/hyperlink" Target="mailto:eidene@lackawannacounty.org" TargetMode="External"/><Relationship Id="rId6" Type="http://schemas.openxmlformats.org/officeDocument/2006/relationships/hyperlink" Target="mailto:alan.pelton@alleghenycourts.us" TargetMode="External"/><Relationship Id="rId11" Type="http://schemas.openxmlformats.org/officeDocument/2006/relationships/hyperlink" Target="mailto:cpawlowski@chesco.org" TargetMode="External"/><Relationship Id="rId5" Type="http://schemas.openxmlformats.org/officeDocument/2006/relationships/hyperlink" Target="mailto:jeannette.palmer@courts.phila.gov" TargetMode="External"/><Relationship Id="rId10" Type="http://schemas.openxmlformats.org/officeDocument/2006/relationships/hyperlink" Target="mailto:tim.heitzman@northumberlandcountypa.gov" TargetMode="External"/><Relationship Id="rId4" Type="http://schemas.openxmlformats.org/officeDocument/2006/relationships/hyperlink" Target="mailto:psingley@norcopa.org" TargetMode="External"/><Relationship Id="rId9" Type="http://schemas.openxmlformats.org/officeDocument/2006/relationships/hyperlink" Target="mailto:hfinnegan@sullivancountypa.gov" TargetMode="Externa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7.xml"/><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8.xml"/><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9.xml"/><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3" Type="http://schemas.microsoft.com/office/2017/10/relationships/threadedComment" Target="../threadedComments/threadedComment10.xml"/><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2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5" Type="http://schemas.openxmlformats.org/officeDocument/2006/relationships/table" Target="../tables/table5.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Z69"/>
  <sheetViews>
    <sheetView workbookViewId="0">
      <pane xSplit="10" ySplit="2" topLeftCell="MC3" activePane="bottomRight" state="frozen"/>
      <selection activeCell="MH16" sqref="MH16"/>
      <selection pane="topRight" activeCell="MH16" sqref="MH16"/>
      <selection pane="bottomLeft" activeCell="MH16" sqref="MH16"/>
      <selection pane="bottomRight" sqref="A1:XFD1048576"/>
    </sheetView>
  </sheetViews>
  <sheetFormatPr baseColWidth="10" defaultColWidth="8.83203125" defaultRowHeight="15" x14ac:dyDescent="0.2"/>
  <cols>
    <col min="107" max="107" width="19.5" bestFit="1" customWidth="1"/>
    <col min="108" max="108" width="234.1640625" bestFit="1" customWidth="1"/>
    <col min="109" max="109" width="19.5" bestFit="1" customWidth="1"/>
    <col min="116" max="116" width="19.5" bestFit="1" customWidth="1"/>
    <col min="281" max="281" width="91.6640625" bestFit="1" customWidth="1"/>
  </cols>
  <sheetData>
    <row r="1" spans="1:364" s="225" customFormat="1" ht="14" x14ac:dyDescent="0.15">
      <c r="A1" s="225" t="s">
        <v>0</v>
      </c>
      <c r="B1" s="225" t="s">
        <v>1</v>
      </c>
      <c r="C1" s="225" t="s">
        <v>2</v>
      </c>
      <c r="D1" s="225" t="s">
        <v>3</v>
      </c>
      <c r="E1" s="225" t="s">
        <v>4</v>
      </c>
      <c r="F1" s="225" t="s">
        <v>5</v>
      </c>
      <c r="G1" s="225" t="s">
        <v>6</v>
      </c>
      <c r="H1" s="225" t="s">
        <v>7</v>
      </c>
      <c r="I1" s="225" t="s">
        <v>8</v>
      </c>
      <c r="J1" s="225" t="s">
        <v>9</v>
      </c>
      <c r="K1" s="225" t="s">
        <v>10</v>
      </c>
      <c r="L1" s="225" t="s">
        <v>11</v>
      </c>
      <c r="M1" s="225" t="s">
        <v>12</v>
      </c>
      <c r="N1" s="225" t="s">
        <v>13</v>
      </c>
      <c r="O1" s="225" t="s">
        <v>14</v>
      </c>
      <c r="P1" s="225" t="s">
        <v>15</v>
      </c>
      <c r="Q1" s="225" t="s">
        <v>16</v>
      </c>
      <c r="R1" s="225" t="s">
        <v>17</v>
      </c>
      <c r="S1" s="225" t="s">
        <v>18</v>
      </c>
      <c r="AG1" s="225" t="s">
        <v>19</v>
      </c>
      <c r="AK1" s="225" t="s">
        <v>20</v>
      </c>
      <c r="AM1" s="225" t="s">
        <v>21</v>
      </c>
      <c r="AN1" s="225" t="s">
        <v>22</v>
      </c>
      <c r="AO1" s="225" t="s">
        <v>23</v>
      </c>
      <c r="AY1" s="225" t="s">
        <v>24</v>
      </c>
      <c r="AZ1" s="225" t="s">
        <v>25</v>
      </c>
      <c r="BA1" s="225" t="s">
        <v>26</v>
      </c>
      <c r="BB1" s="225" t="s">
        <v>27</v>
      </c>
      <c r="BC1" s="225" t="s">
        <v>28</v>
      </c>
      <c r="BD1" s="225" t="s">
        <v>29</v>
      </c>
      <c r="BE1" s="225" t="s">
        <v>30</v>
      </c>
      <c r="BG1" s="225" t="s">
        <v>31</v>
      </c>
      <c r="BH1" s="225" t="s">
        <v>32</v>
      </c>
      <c r="BI1" s="225" t="s">
        <v>33</v>
      </c>
      <c r="BJ1" s="225" t="s">
        <v>34</v>
      </c>
      <c r="BK1" s="225" t="s">
        <v>35</v>
      </c>
      <c r="BM1" s="225" t="s">
        <v>36</v>
      </c>
      <c r="BN1" s="225" t="s">
        <v>37</v>
      </c>
      <c r="BO1" s="225" t="s">
        <v>38</v>
      </c>
      <c r="BP1" s="225" t="s">
        <v>39</v>
      </c>
      <c r="BR1" s="225" t="s">
        <v>40</v>
      </c>
      <c r="BS1" s="225" t="s">
        <v>41</v>
      </c>
      <c r="BT1" s="225" t="s">
        <v>42</v>
      </c>
      <c r="BU1" s="225" t="s">
        <v>43</v>
      </c>
      <c r="BW1" s="225" t="s">
        <v>44</v>
      </c>
      <c r="BX1" s="225" t="s">
        <v>45</v>
      </c>
      <c r="BY1" s="225" t="s">
        <v>46</v>
      </c>
      <c r="BZ1" s="225" t="s">
        <v>47</v>
      </c>
      <c r="CB1" s="225" t="s">
        <v>48</v>
      </c>
      <c r="CD1" s="225" t="s">
        <v>49</v>
      </c>
      <c r="CF1" s="225" t="s">
        <v>50</v>
      </c>
      <c r="CG1" s="225" t="s">
        <v>51</v>
      </c>
      <c r="CH1" s="225" t="s">
        <v>52</v>
      </c>
      <c r="CI1" s="225" t="s">
        <v>53</v>
      </c>
      <c r="CK1" s="225" t="s">
        <v>54</v>
      </c>
      <c r="CM1" s="225" t="s">
        <v>55</v>
      </c>
      <c r="CO1" s="225" t="s">
        <v>56</v>
      </c>
      <c r="CQ1" s="225" t="s">
        <v>57</v>
      </c>
      <c r="CR1" s="225" t="s">
        <v>58</v>
      </c>
      <c r="CS1" s="225" t="s">
        <v>59</v>
      </c>
      <c r="CT1" s="225" t="s">
        <v>60</v>
      </c>
      <c r="CU1" s="225" t="s">
        <v>61</v>
      </c>
      <c r="CW1" s="225" t="s">
        <v>62</v>
      </c>
      <c r="CY1" s="225" t="s">
        <v>63</v>
      </c>
      <c r="CZ1" s="225" t="s">
        <v>64</v>
      </c>
      <c r="DA1" s="225" t="s">
        <v>65</v>
      </c>
      <c r="DB1" s="225" t="s">
        <v>66</v>
      </c>
      <c r="DD1" s="225" t="s">
        <v>67</v>
      </c>
      <c r="DF1" s="225" t="s">
        <v>68</v>
      </c>
      <c r="DG1" s="225" t="s">
        <v>69</v>
      </c>
      <c r="DH1" s="225" t="s">
        <v>70</v>
      </c>
      <c r="DI1" s="225" t="s">
        <v>71</v>
      </c>
      <c r="DK1" s="225" t="s">
        <v>72</v>
      </c>
      <c r="DM1" s="225" t="s">
        <v>73</v>
      </c>
      <c r="DN1" s="225" t="s">
        <v>74</v>
      </c>
      <c r="DO1" s="225" t="s">
        <v>75</v>
      </c>
      <c r="DP1" s="225" t="s">
        <v>76</v>
      </c>
      <c r="DR1" s="225" t="s">
        <v>77</v>
      </c>
      <c r="DT1" s="225" t="s">
        <v>78</v>
      </c>
      <c r="DU1" s="225" t="s">
        <v>79</v>
      </c>
      <c r="DV1" s="225" t="s">
        <v>80</v>
      </c>
      <c r="DW1" s="225" t="s">
        <v>81</v>
      </c>
      <c r="DY1" s="225" t="s">
        <v>82</v>
      </c>
      <c r="EA1" s="225" t="s">
        <v>83</v>
      </c>
      <c r="EB1" s="225" t="s">
        <v>84</v>
      </c>
      <c r="EC1" s="225" t="s">
        <v>85</v>
      </c>
      <c r="ED1" s="225" t="s">
        <v>86</v>
      </c>
      <c r="EF1" s="225" t="s">
        <v>87</v>
      </c>
      <c r="EH1" s="225" t="s">
        <v>88</v>
      </c>
      <c r="EI1" s="225" t="s">
        <v>89</v>
      </c>
      <c r="EJ1" s="225" t="s">
        <v>90</v>
      </c>
      <c r="EK1" s="225" t="s">
        <v>91</v>
      </c>
      <c r="EL1" s="225" t="s">
        <v>92</v>
      </c>
      <c r="EN1" s="225" t="s">
        <v>93</v>
      </c>
      <c r="EP1" s="225" t="s">
        <v>94</v>
      </c>
      <c r="EQ1" s="225" t="s">
        <v>95</v>
      </c>
      <c r="ER1" s="225" t="s">
        <v>96</v>
      </c>
      <c r="ES1" s="225" t="s">
        <v>97</v>
      </c>
      <c r="ET1" s="225" t="s">
        <v>98</v>
      </c>
      <c r="EZ1" s="225" t="s">
        <v>99</v>
      </c>
      <c r="FA1" s="225" t="s">
        <v>100</v>
      </c>
      <c r="FB1" s="225" t="s">
        <v>101</v>
      </c>
      <c r="FC1" s="225" t="s">
        <v>102</v>
      </c>
      <c r="FD1" s="225" t="s">
        <v>103</v>
      </c>
      <c r="FJ1" s="225" t="s">
        <v>104</v>
      </c>
      <c r="FK1" s="225" t="s">
        <v>105</v>
      </c>
      <c r="FL1" s="225" t="s">
        <v>106</v>
      </c>
      <c r="FM1" s="225" t="s">
        <v>107</v>
      </c>
      <c r="FS1" s="225" t="s">
        <v>108</v>
      </c>
      <c r="FT1" s="225" t="s">
        <v>109</v>
      </c>
      <c r="FU1" s="225" t="s">
        <v>110</v>
      </c>
      <c r="FV1" s="225" t="s">
        <v>111</v>
      </c>
      <c r="GB1" s="225" t="s">
        <v>112</v>
      </c>
      <c r="GC1" s="225" t="s">
        <v>113</v>
      </c>
      <c r="GD1" s="225" t="s">
        <v>114</v>
      </c>
      <c r="GE1" s="225" t="s">
        <v>115</v>
      </c>
      <c r="GK1" s="225" t="s">
        <v>116</v>
      </c>
      <c r="GL1" s="225" t="s">
        <v>117</v>
      </c>
      <c r="GM1" s="225" t="s">
        <v>118</v>
      </c>
      <c r="GN1" s="225" t="s">
        <v>119</v>
      </c>
      <c r="GO1" s="225" t="s">
        <v>120</v>
      </c>
      <c r="GU1" s="225" t="s">
        <v>121</v>
      </c>
      <c r="GV1" s="225" t="s">
        <v>122</v>
      </c>
      <c r="GW1" s="225" t="s">
        <v>123</v>
      </c>
      <c r="GX1" s="225" t="s">
        <v>124</v>
      </c>
      <c r="HD1" s="225" t="s">
        <v>125</v>
      </c>
      <c r="HE1" s="225" t="s">
        <v>126</v>
      </c>
      <c r="HF1" s="225" t="s">
        <v>127</v>
      </c>
      <c r="HG1" s="225" t="s">
        <v>128</v>
      </c>
      <c r="HM1" s="225" t="s">
        <v>129</v>
      </c>
      <c r="HN1" s="225" t="s">
        <v>130</v>
      </c>
      <c r="HO1" s="225" t="s">
        <v>131</v>
      </c>
      <c r="HP1" s="225" t="s">
        <v>132</v>
      </c>
      <c r="HV1" s="225" t="s">
        <v>133</v>
      </c>
      <c r="HW1" s="225" t="s">
        <v>134</v>
      </c>
      <c r="HX1" s="225" t="s">
        <v>135</v>
      </c>
      <c r="HY1" s="225" t="s">
        <v>136</v>
      </c>
      <c r="IE1" s="225" t="s">
        <v>137</v>
      </c>
      <c r="IF1" s="225" t="s">
        <v>138</v>
      </c>
      <c r="IG1" s="225" t="s">
        <v>139</v>
      </c>
      <c r="IH1" s="225" t="s">
        <v>140</v>
      </c>
      <c r="IN1" s="225" t="s">
        <v>141</v>
      </c>
      <c r="IO1" s="225" t="s">
        <v>142</v>
      </c>
      <c r="IP1" s="225" t="s">
        <v>143</v>
      </c>
      <c r="IQ1" s="225" t="s">
        <v>144</v>
      </c>
      <c r="IW1" s="225" t="s">
        <v>145</v>
      </c>
      <c r="IX1" s="225" t="s">
        <v>146</v>
      </c>
      <c r="IY1" s="225" t="s">
        <v>147</v>
      </c>
      <c r="IZ1" s="225" t="s">
        <v>148</v>
      </c>
      <c r="JA1" s="225" t="s">
        <v>149</v>
      </c>
      <c r="JB1" s="225" t="s">
        <v>150</v>
      </c>
      <c r="JH1" s="225" t="s">
        <v>151</v>
      </c>
      <c r="JI1" s="225" t="s">
        <v>152</v>
      </c>
      <c r="JJ1" s="225" t="s">
        <v>153</v>
      </c>
      <c r="JK1" s="225" t="s">
        <v>154</v>
      </c>
      <c r="JL1" s="225" t="s">
        <v>155</v>
      </c>
      <c r="JM1" s="225" t="s">
        <v>156</v>
      </c>
      <c r="JS1" s="225" t="s">
        <v>157</v>
      </c>
      <c r="JT1" s="225" t="s">
        <v>158</v>
      </c>
      <c r="JU1" s="225" t="s">
        <v>159</v>
      </c>
      <c r="JV1" s="225" t="s">
        <v>160</v>
      </c>
      <c r="JW1" s="225" t="s">
        <v>161</v>
      </c>
      <c r="JX1" s="225" t="s">
        <v>162</v>
      </c>
      <c r="JY1" s="225" t="s">
        <v>163</v>
      </c>
      <c r="KE1" s="225" t="s">
        <v>164</v>
      </c>
      <c r="KF1" s="225" t="s">
        <v>165</v>
      </c>
      <c r="KG1" s="225" t="s">
        <v>166</v>
      </c>
      <c r="KH1" s="225" t="s">
        <v>167</v>
      </c>
      <c r="KI1" s="225" t="s">
        <v>168</v>
      </c>
      <c r="KO1" s="225" t="s">
        <v>169</v>
      </c>
      <c r="KP1" s="225" t="s">
        <v>170</v>
      </c>
      <c r="KQ1" s="225" t="s">
        <v>171</v>
      </c>
      <c r="KR1" s="225" t="s">
        <v>172</v>
      </c>
      <c r="KS1" s="225" t="s">
        <v>173</v>
      </c>
      <c r="KY1" s="225" t="s">
        <v>174</v>
      </c>
      <c r="KZ1" s="225" t="s">
        <v>175</v>
      </c>
      <c r="LA1" s="225" t="s">
        <v>176</v>
      </c>
      <c r="LJ1" s="225" t="s">
        <v>177</v>
      </c>
      <c r="LK1" s="225" t="s">
        <v>178</v>
      </c>
      <c r="LL1" s="225" t="s">
        <v>179</v>
      </c>
      <c r="LM1" s="225" t="s">
        <v>180</v>
      </c>
      <c r="MG1" s="225" t="s">
        <v>181</v>
      </c>
      <c r="MH1" s="225" t="s">
        <v>182</v>
      </c>
      <c r="MI1" s="225" t="s">
        <v>183</v>
      </c>
      <c r="MJ1" s="225" t="s">
        <v>184</v>
      </c>
      <c r="MK1" s="225" t="s">
        <v>185</v>
      </c>
      <c r="ML1" s="225" t="s">
        <v>186</v>
      </c>
      <c r="MM1" s="225" t="s">
        <v>187</v>
      </c>
      <c r="MN1" s="225" t="s">
        <v>188</v>
      </c>
      <c r="MO1" s="225" t="s">
        <v>189</v>
      </c>
      <c r="MP1" s="225" t="s">
        <v>190</v>
      </c>
      <c r="MQ1" s="225" t="s">
        <v>191</v>
      </c>
      <c r="MZ1" s="225" t="s">
        <v>192</v>
      </c>
    </row>
    <row r="2" spans="1:364" s="225" customFormat="1" ht="14" x14ac:dyDescent="0.15">
      <c r="J2" s="225" t="s">
        <v>193</v>
      </c>
      <c r="K2" s="225" t="s">
        <v>194</v>
      </c>
      <c r="L2" s="225" t="s">
        <v>194</v>
      </c>
      <c r="M2" s="225" t="s">
        <v>194</v>
      </c>
      <c r="N2" s="225" t="s">
        <v>194</v>
      </c>
      <c r="O2" s="225" t="s">
        <v>194</v>
      </c>
      <c r="P2" s="225" t="s">
        <v>193</v>
      </c>
      <c r="Q2" s="225" t="s">
        <v>193</v>
      </c>
      <c r="R2" s="225" t="s">
        <v>194</v>
      </c>
      <c r="S2" s="225" t="s">
        <v>195</v>
      </c>
      <c r="T2" s="225" t="s">
        <v>196</v>
      </c>
      <c r="U2" s="225" t="s">
        <v>197</v>
      </c>
      <c r="V2" s="225" t="s">
        <v>198</v>
      </c>
      <c r="W2" s="225" t="s">
        <v>199</v>
      </c>
      <c r="X2" s="225" t="s">
        <v>200</v>
      </c>
      <c r="Y2" s="225" t="s">
        <v>201</v>
      </c>
      <c r="Z2" s="225" t="s">
        <v>202</v>
      </c>
      <c r="AA2" s="225" t="s">
        <v>203</v>
      </c>
      <c r="AB2" s="225" t="s">
        <v>204</v>
      </c>
      <c r="AC2" s="225" t="s">
        <v>205</v>
      </c>
      <c r="AD2" s="225" t="s">
        <v>206</v>
      </c>
      <c r="AE2" s="225" t="s">
        <v>207</v>
      </c>
      <c r="AF2" s="225" t="s">
        <v>208</v>
      </c>
      <c r="AG2" s="225" t="s">
        <v>209</v>
      </c>
      <c r="AH2" s="225" t="s">
        <v>210</v>
      </c>
      <c r="AI2" s="225" t="s">
        <v>211</v>
      </c>
      <c r="AJ2" s="225" t="s">
        <v>212</v>
      </c>
      <c r="AK2" s="225" t="s">
        <v>193</v>
      </c>
      <c r="AL2" s="225" t="s">
        <v>213</v>
      </c>
      <c r="AM2" s="225" t="s">
        <v>193</v>
      </c>
      <c r="AN2" s="225" t="s">
        <v>193</v>
      </c>
      <c r="AO2" s="225" t="s">
        <v>214</v>
      </c>
      <c r="AP2" s="225" t="s">
        <v>215</v>
      </c>
      <c r="AQ2" s="225" t="s">
        <v>216</v>
      </c>
      <c r="AR2" s="225" t="s">
        <v>217</v>
      </c>
      <c r="AS2" s="225" t="s">
        <v>218</v>
      </c>
      <c r="AT2" s="225" t="s">
        <v>219</v>
      </c>
      <c r="AU2" s="225" t="s">
        <v>220</v>
      </c>
      <c r="AV2" s="225" t="s">
        <v>221</v>
      </c>
      <c r="AW2" s="225" t="s">
        <v>222</v>
      </c>
      <c r="AX2" s="225" t="s">
        <v>223</v>
      </c>
      <c r="AY2" s="225" t="s">
        <v>193</v>
      </c>
      <c r="AZ2" s="225" t="s">
        <v>194</v>
      </c>
      <c r="BA2" s="225" t="s">
        <v>194</v>
      </c>
      <c r="BB2" s="225" t="s">
        <v>193</v>
      </c>
      <c r="BC2" s="225" t="s">
        <v>194</v>
      </c>
      <c r="BD2" s="225" t="s">
        <v>194</v>
      </c>
      <c r="BE2" s="225" t="s">
        <v>193</v>
      </c>
      <c r="BF2" s="225" t="s">
        <v>224</v>
      </c>
      <c r="BG2" s="225" t="s">
        <v>193</v>
      </c>
      <c r="BH2" s="225" t="s">
        <v>193</v>
      </c>
      <c r="BI2" s="225" t="s">
        <v>194</v>
      </c>
      <c r="BJ2" s="225" t="s">
        <v>194</v>
      </c>
      <c r="BK2" s="225" t="s">
        <v>193</v>
      </c>
      <c r="BL2" s="225" t="s">
        <v>224</v>
      </c>
      <c r="BM2" s="225" t="s">
        <v>193</v>
      </c>
      <c r="BN2" s="225" t="s">
        <v>194</v>
      </c>
      <c r="BO2" s="225" t="s">
        <v>194</v>
      </c>
      <c r="BP2" s="225" t="s">
        <v>193</v>
      </c>
      <c r="BQ2" s="225" t="s">
        <v>224</v>
      </c>
      <c r="BR2" s="225" t="s">
        <v>193</v>
      </c>
      <c r="BS2" s="225" t="s">
        <v>194</v>
      </c>
      <c r="BT2" s="225" t="s">
        <v>194</v>
      </c>
      <c r="BU2" s="225" t="s">
        <v>193</v>
      </c>
      <c r="BV2" s="225" t="s">
        <v>224</v>
      </c>
      <c r="BW2" s="225" t="s">
        <v>193</v>
      </c>
      <c r="BX2" s="225" t="s">
        <v>194</v>
      </c>
      <c r="BY2" s="225" t="s">
        <v>194</v>
      </c>
      <c r="BZ2" s="225" t="s">
        <v>193</v>
      </c>
      <c r="CA2" s="225" t="s">
        <v>224</v>
      </c>
      <c r="CB2" s="225" t="s">
        <v>193</v>
      </c>
      <c r="CC2" s="225" t="s">
        <v>224</v>
      </c>
      <c r="CD2" s="225" t="s">
        <v>193</v>
      </c>
      <c r="CE2" s="225" t="s">
        <v>224</v>
      </c>
      <c r="CF2" s="225" t="s">
        <v>193</v>
      </c>
      <c r="CG2" s="225" t="s">
        <v>194</v>
      </c>
      <c r="CH2" s="225" t="s">
        <v>194</v>
      </c>
      <c r="CI2" s="225" t="s">
        <v>193</v>
      </c>
      <c r="CJ2" s="225" t="s">
        <v>224</v>
      </c>
      <c r="CK2" s="225" t="s">
        <v>193</v>
      </c>
      <c r="CL2" s="225" t="s">
        <v>224</v>
      </c>
      <c r="CM2" s="225" t="s">
        <v>193</v>
      </c>
      <c r="CN2" s="225" t="s">
        <v>224</v>
      </c>
      <c r="CO2" s="225" t="s">
        <v>193</v>
      </c>
      <c r="CP2" s="225" t="s">
        <v>224</v>
      </c>
      <c r="CQ2" s="225" t="s">
        <v>193</v>
      </c>
      <c r="CR2" s="225" t="s">
        <v>193</v>
      </c>
      <c r="CS2" s="225" t="s">
        <v>194</v>
      </c>
      <c r="CT2" s="225" t="s">
        <v>194</v>
      </c>
      <c r="CU2" s="225" t="s">
        <v>193</v>
      </c>
      <c r="CV2" s="225" t="s">
        <v>213</v>
      </c>
      <c r="CW2" s="225" t="s">
        <v>193</v>
      </c>
      <c r="CX2" s="225" t="s">
        <v>213</v>
      </c>
      <c r="CY2" s="225" t="s">
        <v>193</v>
      </c>
      <c r="CZ2" s="225" t="s">
        <v>194</v>
      </c>
      <c r="DA2" s="225" t="s">
        <v>194</v>
      </c>
      <c r="DB2" s="225" t="s">
        <v>193</v>
      </c>
      <c r="DC2" s="225" t="s">
        <v>213</v>
      </c>
      <c r="DD2" s="225" t="s">
        <v>193</v>
      </c>
      <c r="DE2" s="225" t="s">
        <v>213</v>
      </c>
      <c r="DF2" s="225" t="s">
        <v>193</v>
      </c>
      <c r="DG2" s="225" t="s">
        <v>194</v>
      </c>
      <c r="DH2" s="225" t="s">
        <v>194</v>
      </c>
      <c r="DI2" s="225" t="s">
        <v>193</v>
      </c>
      <c r="DJ2" s="225" t="s">
        <v>213</v>
      </c>
      <c r="DK2" s="225" t="s">
        <v>193</v>
      </c>
      <c r="DL2" s="225" t="s">
        <v>213</v>
      </c>
      <c r="DM2" s="225" t="s">
        <v>193</v>
      </c>
      <c r="DN2" s="225" t="s">
        <v>194</v>
      </c>
      <c r="DO2" s="225" t="s">
        <v>194</v>
      </c>
      <c r="DP2" s="225" t="s">
        <v>193</v>
      </c>
      <c r="DQ2" s="225" t="s">
        <v>213</v>
      </c>
      <c r="DR2" s="225" t="s">
        <v>193</v>
      </c>
      <c r="DS2" s="225" t="s">
        <v>213</v>
      </c>
      <c r="DT2" s="225" t="s">
        <v>193</v>
      </c>
      <c r="DU2" s="225" t="s">
        <v>194</v>
      </c>
      <c r="DV2" s="225" t="s">
        <v>194</v>
      </c>
      <c r="DW2" s="225" t="s">
        <v>193</v>
      </c>
      <c r="DX2" s="225" t="s">
        <v>213</v>
      </c>
      <c r="DY2" s="225" t="s">
        <v>193</v>
      </c>
      <c r="DZ2" s="225" t="s">
        <v>213</v>
      </c>
      <c r="EA2" s="225" t="s">
        <v>193</v>
      </c>
      <c r="EB2" s="225" t="s">
        <v>194</v>
      </c>
      <c r="EC2" s="225" t="s">
        <v>194</v>
      </c>
      <c r="ED2" s="225" t="s">
        <v>193</v>
      </c>
      <c r="EE2" s="225" t="s">
        <v>213</v>
      </c>
      <c r="EF2" s="225" t="s">
        <v>193</v>
      </c>
      <c r="EG2" s="225" t="s">
        <v>213</v>
      </c>
      <c r="EH2" s="225" t="s">
        <v>193</v>
      </c>
      <c r="EI2" s="225" t="s">
        <v>194</v>
      </c>
      <c r="EJ2" s="225" t="s">
        <v>194</v>
      </c>
      <c r="EK2" s="225" t="s">
        <v>194</v>
      </c>
      <c r="EL2" s="225" t="s">
        <v>193</v>
      </c>
      <c r="EM2" s="225" t="s">
        <v>213</v>
      </c>
      <c r="EN2" s="225" t="s">
        <v>193</v>
      </c>
      <c r="EO2" s="225" t="s">
        <v>213</v>
      </c>
      <c r="EP2" s="225" t="s">
        <v>193</v>
      </c>
      <c r="EQ2" s="225" t="s">
        <v>193</v>
      </c>
      <c r="ER2" s="225" t="s">
        <v>194</v>
      </c>
      <c r="ES2" s="225" t="s">
        <v>194</v>
      </c>
      <c r="ET2" s="225" t="s">
        <v>225</v>
      </c>
      <c r="EU2" s="225" t="s">
        <v>226</v>
      </c>
      <c r="EV2" s="225" t="s">
        <v>227</v>
      </c>
      <c r="EW2" s="225" t="s">
        <v>228</v>
      </c>
      <c r="EX2" s="225" t="s">
        <v>229</v>
      </c>
      <c r="EY2" s="225" t="s">
        <v>213</v>
      </c>
      <c r="EZ2" s="225" t="s">
        <v>193</v>
      </c>
      <c r="FA2" s="225" t="s">
        <v>193</v>
      </c>
      <c r="FB2" s="225" t="s">
        <v>194</v>
      </c>
      <c r="FC2" s="225" t="s">
        <v>194</v>
      </c>
      <c r="FD2" s="225" t="s">
        <v>225</v>
      </c>
      <c r="FE2" s="225" t="s">
        <v>226</v>
      </c>
      <c r="FF2" s="225" t="s">
        <v>227</v>
      </c>
      <c r="FG2" s="225" t="s">
        <v>228</v>
      </c>
      <c r="FH2" s="225" t="s">
        <v>229</v>
      </c>
      <c r="FI2" s="225" t="s">
        <v>213</v>
      </c>
      <c r="FJ2" s="225" t="s">
        <v>193</v>
      </c>
      <c r="FK2" s="225" t="s">
        <v>194</v>
      </c>
      <c r="FL2" s="225" t="s">
        <v>194</v>
      </c>
      <c r="FM2" s="225" t="s">
        <v>225</v>
      </c>
      <c r="FN2" s="225" t="s">
        <v>226</v>
      </c>
      <c r="FO2" s="225" t="s">
        <v>227</v>
      </c>
      <c r="FP2" s="225" t="s">
        <v>228</v>
      </c>
      <c r="FQ2" s="225" t="s">
        <v>229</v>
      </c>
      <c r="FR2" s="225" t="s">
        <v>213</v>
      </c>
      <c r="FS2" s="225" t="s">
        <v>193</v>
      </c>
      <c r="FT2" s="225" t="s">
        <v>194</v>
      </c>
      <c r="FU2" s="225" t="s">
        <v>194</v>
      </c>
      <c r="FV2" s="225" t="s">
        <v>225</v>
      </c>
      <c r="FW2" s="225" t="s">
        <v>226</v>
      </c>
      <c r="FX2" s="225" t="s">
        <v>227</v>
      </c>
      <c r="FY2" s="225" t="s">
        <v>228</v>
      </c>
      <c r="FZ2" s="225" t="s">
        <v>229</v>
      </c>
      <c r="GA2" s="225" t="s">
        <v>213</v>
      </c>
      <c r="GB2" s="225" t="s">
        <v>193</v>
      </c>
      <c r="GC2" s="225" t="s">
        <v>194</v>
      </c>
      <c r="GD2" s="225" t="s">
        <v>194</v>
      </c>
      <c r="GE2" s="225" t="s">
        <v>225</v>
      </c>
      <c r="GF2" s="225" t="s">
        <v>226</v>
      </c>
      <c r="GG2" s="225" t="s">
        <v>227</v>
      </c>
      <c r="GH2" s="225" t="s">
        <v>228</v>
      </c>
      <c r="GI2" s="225" t="s">
        <v>229</v>
      </c>
      <c r="GJ2" s="225" t="s">
        <v>213</v>
      </c>
      <c r="GK2" s="225" t="s">
        <v>193</v>
      </c>
      <c r="GL2" s="225" t="s">
        <v>193</v>
      </c>
      <c r="GM2" s="225" t="s">
        <v>194</v>
      </c>
      <c r="GN2" s="225" t="s">
        <v>194</v>
      </c>
      <c r="GO2" s="225" t="s">
        <v>225</v>
      </c>
      <c r="GP2" s="225" t="s">
        <v>226</v>
      </c>
      <c r="GQ2" s="225" t="s">
        <v>227</v>
      </c>
      <c r="GR2" s="225" t="s">
        <v>228</v>
      </c>
      <c r="GS2" s="225" t="s">
        <v>229</v>
      </c>
      <c r="GT2" s="225" t="s">
        <v>213</v>
      </c>
      <c r="GU2" s="225" t="s">
        <v>193</v>
      </c>
      <c r="GV2" s="225" t="s">
        <v>194</v>
      </c>
      <c r="GW2" s="225" t="s">
        <v>194</v>
      </c>
      <c r="GX2" s="225" t="s">
        <v>225</v>
      </c>
      <c r="GY2" s="225" t="s">
        <v>226</v>
      </c>
      <c r="GZ2" s="225" t="s">
        <v>227</v>
      </c>
      <c r="HA2" s="225" t="s">
        <v>228</v>
      </c>
      <c r="HB2" s="225" t="s">
        <v>229</v>
      </c>
      <c r="HC2" s="225" t="s">
        <v>213</v>
      </c>
      <c r="HD2" s="225" t="s">
        <v>193</v>
      </c>
      <c r="HE2" s="225" t="s">
        <v>194</v>
      </c>
      <c r="HF2" s="225" t="s">
        <v>194</v>
      </c>
      <c r="HG2" s="225" t="s">
        <v>225</v>
      </c>
      <c r="HH2" s="225" t="s">
        <v>226</v>
      </c>
      <c r="HI2" s="225" t="s">
        <v>227</v>
      </c>
      <c r="HJ2" s="225" t="s">
        <v>228</v>
      </c>
      <c r="HK2" s="225" t="s">
        <v>229</v>
      </c>
      <c r="HL2" s="225" t="s">
        <v>213</v>
      </c>
      <c r="HM2" s="225" t="s">
        <v>193</v>
      </c>
      <c r="HN2" s="225" t="s">
        <v>194</v>
      </c>
      <c r="HO2" s="225" t="s">
        <v>194</v>
      </c>
      <c r="HP2" s="225" t="s">
        <v>225</v>
      </c>
      <c r="HQ2" s="225" t="s">
        <v>226</v>
      </c>
      <c r="HR2" s="225" t="s">
        <v>227</v>
      </c>
      <c r="HS2" s="225" t="s">
        <v>228</v>
      </c>
      <c r="HT2" s="225" t="s">
        <v>229</v>
      </c>
      <c r="HU2" s="225" t="s">
        <v>213</v>
      </c>
      <c r="HV2" s="225" t="s">
        <v>193</v>
      </c>
      <c r="HW2" s="225" t="s">
        <v>194</v>
      </c>
      <c r="HX2" s="225" t="s">
        <v>194</v>
      </c>
      <c r="HY2" s="225" t="s">
        <v>225</v>
      </c>
      <c r="HZ2" s="225" t="s">
        <v>226</v>
      </c>
      <c r="IA2" s="225" t="s">
        <v>227</v>
      </c>
      <c r="IB2" s="225" t="s">
        <v>228</v>
      </c>
      <c r="IC2" s="225" t="s">
        <v>229</v>
      </c>
      <c r="ID2" s="225" t="s">
        <v>213</v>
      </c>
      <c r="IE2" s="225" t="s">
        <v>193</v>
      </c>
      <c r="IF2" s="225" t="s">
        <v>194</v>
      </c>
      <c r="IG2" s="225" t="s">
        <v>194</v>
      </c>
      <c r="IH2" s="225" t="s">
        <v>225</v>
      </c>
      <c r="II2" s="225" t="s">
        <v>226</v>
      </c>
      <c r="IJ2" s="225" t="s">
        <v>227</v>
      </c>
      <c r="IK2" s="225" t="s">
        <v>228</v>
      </c>
      <c r="IL2" s="225" t="s">
        <v>229</v>
      </c>
      <c r="IM2" s="225" t="s">
        <v>213</v>
      </c>
      <c r="IN2" s="225" t="s">
        <v>193</v>
      </c>
      <c r="IO2" s="225" t="s">
        <v>194</v>
      </c>
      <c r="IP2" s="225" t="s">
        <v>194</v>
      </c>
      <c r="IQ2" s="225" t="s">
        <v>225</v>
      </c>
      <c r="IR2" s="225" t="s">
        <v>226</v>
      </c>
      <c r="IS2" s="225" t="s">
        <v>227</v>
      </c>
      <c r="IT2" s="225" t="s">
        <v>228</v>
      </c>
      <c r="IU2" s="225" t="s">
        <v>229</v>
      </c>
      <c r="IV2" s="225" t="s">
        <v>213</v>
      </c>
      <c r="IW2" s="225" t="s">
        <v>193</v>
      </c>
      <c r="IX2" s="225" t="s">
        <v>193</v>
      </c>
      <c r="IY2" s="225" t="s">
        <v>193</v>
      </c>
      <c r="IZ2" s="225" t="s">
        <v>194</v>
      </c>
      <c r="JA2" s="225" t="s">
        <v>194</v>
      </c>
      <c r="JB2" s="225" t="s">
        <v>225</v>
      </c>
      <c r="JC2" s="225" t="s">
        <v>226</v>
      </c>
      <c r="JD2" s="225" t="s">
        <v>227</v>
      </c>
      <c r="JE2" s="225" t="s">
        <v>228</v>
      </c>
      <c r="JF2" s="225" t="s">
        <v>229</v>
      </c>
      <c r="JG2" s="225" t="s">
        <v>213</v>
      </c>
      <c r="JH2" s="225" t="s">
        <v>193</v>
      </c>
      <c r="JI2" s="225" t="s">
        <v>193</v>
      </c>
      <c r="JJ2" s="225" t="s">
        <v>193</v>
      </c>
      <c r="JK2" s="225" t="s">
        <v>194</v>
      </c>
      <c r="JL2" s="225" t="s">
        <v>194</v>
      </c>
      <c r="JM2" s="225" t="s">
        <v>225</v>
      </c>
      <c r="JN2" s="225" t="s">
        <v>226</v>
      </c>
      <c r="JO2" s="225" t="s">
        <v>227</v>
      </c>
      <c r="JP2" s="225" t="s">
        <v>228</v>
      </c>
      <c r="JQ2" s="225" t="s">
        <v>229</v>
      </c>
      <c r="JR2" s="225" t="s">
        <v>213</v>
      </c>
      <c r="JS2" s="225" t="s">
        <v>193</v>
      </c>
      <c r="JT2" s="225" t="s">
        <v>193</v>
      </c>
      <c r="JU2" s="225" t="s">
        <v>193</v>
      </c>
      <c r="JV2" s="225" t="s">
        <v>194</v>
      </c>
      <c r="JW2" s="225" t="s">
        <v>194</v>
      </c>
      <c r="JX2" s="225" t="s">
        <v>194</v>
      </c>
      <c r="JY2" s="225" t="s">
        <v>225</v>
      </c>
      <c r="JZ2" s="225" t="s">
        <v>226</v>
      </c>
      <c r="KA2" s="225" t="s">
        <v>227</v>
      </c>
      <c r="KB2" s="225" t="s">
        <v>228</v>
      </c>
      <c r="KC2" s="225" t="s">
        <v>229</v>
      </c>
      <c r="KD2" s="225" t="s">
        <v>213</v>
      </c>
      <c r="KE2" s="225" t="s">
        <v>193</v>
      </c>
      <c r="KF2" s="225" t="s">
        <v>194</v>
      </c>
      <c r="KG2" s="225" t="s">
        <v>194</v>
      </c>
      <c r="KH2" s="225" t="s">
        <v>194</v>
      </c>
      <c r="KI2" s="225" t="s">
        <v>225</v>
      </c>
      <c r="KJ2" s="225" t="s">
        <v>226</v>
      </c>
      <c r="KK2" s="225" t="s">
        <v>227</v>
      </c>
      <c r="KL2" s="225" t="s">
        <v>228</v>
      </c>
      <c r="KM2" s="225" t="s">
        <v>229</v>
      </c>
      <c r="KN2" s="225" t="s">
        <v>213</v>
      </c>
      <c r="KO2" s="225" t="s">
        <v>193</v>
      </c>
      <c r="KP2" s="225" t="s">
        <v>194</v>
      </c>
      <c r="KQ2" s="225" t="s">
        <v>194</v>
      </c>
      <c r="KR2" s="225" t="s">
        <v>194</v>
      </c>
      <c r="KS2" s="225" t="s">
        <v>225</v>
      </c>
      <c r="KT2" s="225" t="s">
        <v>226</v>
      </c>
      <c r="KU2" s="225" t="s">
        <v>227</v>
      </c>
      <c r="KV2" s="225" t="s">
        <v>228</v>
      </c>
      <c r="KW2" s="225" t="s">
        <v>229</v>
      </c>
      <c r="KX2" s="225" t="s">
        <v>213</v>
      </c>
      <c r="KY2" s="225" t="s">
        <v>193</v>
      </c>
      <c r="KZ2" s="225" t="s">
        <v>194</v>
      </c>
      <c r="LA2" s="225" t="s">
        <v>230</v>
      </c>
      <c r="LB2" s="225" t="s">
        <v>231</v>
      </c>
      <c r="LC2" s="225" t="s">
        <v>232</v>
      </c>
      <c r="LD2" s="225" t="s">
        <v>233</v>
      </c>
      <c r="LE2" s="225" t="s">
        <v>234</v>
      </c>
      <c r="LF2" s="225" t="s">
        <v>235</v>
      </c>
      <c r="LG2" s="225" t="s">
        <v>236</v>
      </c>
      <c r="LH2" s="225" t="s">
        <v>237</v>
      </c>
      <c r="LI2" s="225" t="s">
        <v>213</v>
      </c>
      <c r="LJ2" s="225" t="s">
        <v>194</v>
      </c>
      <c r="LK2" s="225" t="s">
        <v>193</v>
      </c>
      <c r="LL2" s="225" t="s">
        <v>194</v>
      </c>
      <c r="LM2" s="225" t="s">
        <v>238</v>
      </c>
      <c r="LN2" s="225" t="s">
        <v>239</v>
      </c>
      <c r="LO2" s="225" t="s">
        <v>240</v>
      </c>
      <c r="LP2" s="225" t="s">
        <v>241</v>
      </c>
      <c r="LQ2" s="225" t="s">
        <v>242</v>
      </c>
      <c r="LR2" s="225" t="s">
        <v>243</v>
      </c>
      <c r="LS2" s="225" t="s">
        <v>244</v>
      </c>
      <c r="LT2" s="225" t="s">
        <v>245</v>
      </c>
      <c r="LU2" s="225" t="s">
        <v>246</v>
      </c>
      <c r="LV2" s="225" t="s">
        <v>247</v>
      </c>
      <c r="LW2" s="225" t="s">
        <v>248</v>
      </c>
      <c r="LX2" s="225" t="s">
        <v>249</v>
      </c>
      <c r="LY2" s="225" t="s">
        <v>250</v>
      </c>
      <c r="LZ2" s="225" t="s">
        <v>251</v>
      </c>
      <c r="MA2" s="225" t="s">
        <v>252</v>
      </c>
      <c r="MB2" s="225" t="s">
        <v>253</v>
      </c>
      <c r="MC2" s="225" t="s">
        <v>254</v>
      </c>
      <c r="MD2" s="225" t="s">
        <v>255</v>
      </c>
      <c r="ME2" s="225" t="s">
        <v>256</v>
      </c>
      <c r="MF2" s="225" t="s">
        <v>224</v>
      </c>
      <c r="MG2" s="225" t="s">
        <v>194</v>
      </c>
      <c r="MH2" s="225" t="s">
        <v>194</v>
      </c>
      <c r="MI2" s="225" t="s">
        <v>194</v>
      </c>
      <c r="MJ2" s="225" t="s">
        <v>194</v>
      </c>
      <c r="MK2" s="225" t="s">
        <v>194</v>
      </c>
      <c r="ML2" s="225" t="s">
        <v>194</v>
      </c>
      <c r="MM2" s="225" t="s">
        <v>193</v>
      </c>
      <c r="MN2" s="225" t="s">
        <v>194</v>
      </c>
      <c r="MO2" s="225" t="s">
        <v>194</v>
      </c>
      <c r="MP2" s="225" t="s">
        <v>193</v>
      </c>
      <c r="MQ2" s="225" t="s">
        <v>257</v>
      </c>
      <c r="MR2" s="225" t="s">
        <v>258</v>
      </c>
      <c r="MS2" s="225" t="s">
        <v>259</v>
      </c>
      <c r="MT2" s="225" t="s">
        <v>260</v>
      </c>
      <c r="MU2" s="225" t="s">
        <v>261</v>
      </c>
      <c r="MV2" s="225" t="s">
        <v>262</v>
      </c>
      <c r="MW2" s="225" t="s">
        <v>263</v>
      </c>
      <c r="MX2" s="225" t="s">
        <v>264</v>
      </c>
      <c r="MY2" s="225" t="s">
        <v>213</v>
      </c>
      <c r="MZ2" s="225" t="s">
        <v>194</v>
      </c>
    </row>
    <row r="3" spans="1:364" x14ac:dyDescent="0.2">
      <c r="A3">
        <v>115043933650</v>
      </c>
      <c r="B3">
        <v>438832579</v>
      </c>
      <c r="C3" s="226">
        <v>46072.418182870373</v>
      </c>
      <c r="D3" s="226">
        <v>46121.589050925926</v>
      </c>
      <c r="E3" t="s">
        <v>265</v>
      </c>
      <c r="J3" t="s">
        <v>266</v>
      </c>
      <c r="K3" t="s">
        <v>267</v>
      </c>
      <c r="L3" s="195" t="s">
        <v>268</v>
      </c>
      <c r="M3">
        <v>1261</v>
      </c>
      <c r="N3">
        <v>13</v>
      </c>
      <c r="O3">
        <v>4</v>
      </c>
      <c r="P3" t="s">
        <v>269</v>
      </c>
      <c r="Q3" t="s">
        <v>269</v>
      </c>
      <c r="R3">
        <v>4</v>
      </c>
      <c r="S3" t="s">
        <v>195</v>
      </c>
      <c r="U3" t="s">
        <v>197</v>
      </c>
      <c r="V3" t="s">
        <v>198</v>
      </c>
      <c r="W3" t="s">
        <v>199</v>
      </c>
      <c r="AG3">
        <v>164</v>
      </c>
      <c r="AH3">
        <v>102</v>
      </c>
      <c r="AI3">
        <v>20</v>
      </c>
      <c r="AJ3">
        <v>0</v>
      </c>
      <c r="AK3" t="s">
        <v>270</v>
      </c>
      <c r="AM3" t="s">
        <v>271</v>
      </c>
      <c r="AN3" t="s">
        <v>272</v>
      </c>
      <c r="AO3" t="s">
        <v>214</v>
      </c>
      <c r="AQ3" t="s">
        <v>216</v>
      </c>
      <c r="AR3" t="s">
        <v>217</v>
      </c>
      <c r="AS3" t="s">
        <v>218</v>
      </c>
      <c r="AT3" t="s">
        <v>219</v>
      </c>
      <c r="AV3" t="s">
        <v>221</v>
      </c>
      <c r="AY3" t="s">
        <v>273</v>
      </c>
      <c r="AZ3">
        <v>2</v>
      </c>
      <c r="BA3">
        <v>150</v>
      </c>
      <c r="BB3" t="s">
        <v>274</v>
      </c>
      <c r="BC3">
        <v>1</v>
      </c>
      <c r="BD3">
        <v>200</v>
      </c>
      <c r="BE3" t="s">
        <v>229</v>
      </c>
      <c r="BG3" t="s">
        <v>275</v>
      </c>
      <c r="BH3" t="s">
        <v>276</v>
      </c>
      <c r="BM3" t="s">
        <v>277</v>
      </c>
      <c r="BR3" t="s">
        <v>278</v>
      </c>
      <c r="BW3" t="s">
        <v>279</v>
      </c>
      <c r="BX3">
        <v>9</v>
      </c>
      <c r="BY3">
        <v>60</v>
      </c>
      <c r="BZ3" t="s">
        <v>280</v>
      </c>
      <c r="CB3" t="s">
        <v>281</v>
      </c>
      <c r="CD3" t="s">
        <v>224</v>
      </c>
      <c r="CE3" t="s">
        <v>282</v>
      </c>
      <c r="CF3" t="s">
        <v>283</v>
      </c>
      <c r="CQ3" t="s">
        <v>284</v>
      </c>
      <c r="CR3" t="s">
        <v>285</v>
      </c>
      <c r="CS3">
        <v>1</v>
      </c>
      <c r="CT3">
        <v>20</v>
      </c>
      <c r="CU3" t="s">
        <v>286</v>
      </c>
      <c r="CW3" t="s">
        <v>287</v>
      </c>
      <c r="CY3" t="s">
        <v>288</v>
      </c>
      <c r="DF3" t="s">
        <v>289</v>
      </c>
      <c r="DM3" t="s">
        <v>290</v>
      </c>
      <c r="DT3" t="s">
        <v>291</v>
      </c>
      <c r="EA3" t="s">
        <v>292</v>
      </c>
      <c r="EH3" t="s">
        <v>293</v>
      </c>
      <c r="EP3" t="s">
        <v>294</v>
      </c>
      <c r="EQ3" t="s">
        <v>295</v>
      </c>
      <c r="ER3">
        <v>2</v>
      </c>
      <c r="ES3">
        <v>150</v>
      </c>
      <c r="EW3" t="s">
        <v>228</v>
      </c>
      <c r="EX3" t="s">
        <v>229</v>
      </c>
      <c r="EZ3" t="s">
        <v>269</v>
      </c>
      <c r="FA3" t="s">
        <v>296</v>
      </c>
      <c r="FJ3" t="s">
        <v>297</v>
      </c>
      <c r="FK3">
        <v>1</v>
      </c>
      <c r="FL3">
        <v>40</v>
      </c>
      <c r="FN3" t="s">
        <v>226</v>
      </c>
      <c r="FP3" t="s">
        <v>228</v>
      </c>
      <c r="FQ3" t="s">
        <v>229</v>
      </c>
      <c r="FS3" t="s">
        <v>298</v>
      </c>
      <c r="GB3" t="s">
        <v>299</v>
      </c>
      <c r="GL3" t="s">
        <v>300</v>
      </c>
      <c r="GU3" t="s">
        <v>301</v>
      </c>
      <c r="HD3" t="s">
        <v>302</v>
      </c>
      <c r="HM3" t="s">
        <v>303</v>
      </c>
      <c r="HV3" t="s">
        <v>304</v>
      </c>
      <c r="IE3" t="s">
        <v>305</v>
      </c>
      <c r="IN3" t="s">
        <v>306</v>
      </c>
      <c r="IO3">
        <v>143</v>
      </c>
      <c r="IP3">
        <v>150</v>
      </c>
      <c r="IT3" t="s">
        <v>228</v>
      </c>
      <c r="IW3" t="s">
        <v>273</v>
      </c>
      <c r="IX3" t="s">
        <v>269</v>
      </c>
      <c r="IY3" t="s">
        <v>307</v>
      </c>
      <c r="IZ3">
        <v>1</v>
      </c>
      <c r="JA3">
        <v>119</v>
      </c>
      <c r="JG3" t="s">
        <v>308</v>
      </c>
      <c r="JH3" t="s">
        <v>309</v>
      </c>
      <c r="JI3" t="s">
        <v>269</v>
      </c>
      <c r="JJ3" t="s">
        <v>310</v>
      </c>
      <c r="JU3" t="s">
        <v>311</v>
      </c>
      <c r="KY3" t="s">
        <v>312</v>
      </c>
      <c r="LB3" t="s">
        <v>231</v>
      </c>
      <c r="LC3" t="s">
        <v>232</v>
      </c>
      <c r="LD3" t="s">
        <v>233</v>
      </c>
      <c r="LE3" t="s">
        <v>234</v>
      </c>
      <c r="LF3" t="s">
        <v>235</v>
      </c>
      <c r="LJ3">
        <v>119</v>
      </c>
      <c r="LK3" t="s">
        <v>313</v>
      </c>
      <c r="LM3" t="s">
        <v>238</v>
      </c>
      <c r="LN3" t="s">
        <v>239</v>
      </c>
      <c r="LO3" t="s">
        <v>240</v>
      </c>
      <c r="LP3" t="s">
        <v>241</v>
      </c>
      <c r="LR3" t="s">
        <v>243</v>
      </c>
      <c r="LT3" t="s">
        <v>245</v>
      </c>
      <c r="LU3" t="s">
        <v>246</v>
      </c>
      <c r="LX3" t="s">
        <v>249</v>
      </c>
      <c r="LY3" t="s">
        <v>250</v>
      </c>
      <c r="MB3" t="s">
        <v>253</v>
      </c>
      <c r="MC3" t="s">
        <v>254</v>
      </c>
      <c r="MD3" t="s">
        <v>255</v>
      </c>
      <c r="ME3" t="s">
        <v>256</v>
      </c>
      <c r="MG3" t="s">
        <v>314</v>
      </c>
      <c r="MH3">
        <v>30</v>
      </c>
      <c r="MI3" t="s">
        <v>315</v>
      </c>
      <c r="MM3" t="s">
        <v>269</v>
      </c>
      <c r="MO3" t="s">
        <v>316</v>
      </c>
      <c r="MP3" t="s">
        <v>317</v>
      </c>
      <c r="MY3" t="s">
        <v>318</v>
      </c>
    </row>
    <row r="4" spans="1:364" x14ac:dyDescent="0.2">
      <c r="A4">
        <v>115076427136</v>
      </c>
      <c r="B4">
        <v>438832579</v>
      </c>
      <c r="C4" s="226">
        <v>46121.553229166668</v>
      </c>
      <c r="D4" s="226">
        <v>46121.569189814814</v>
      </c>
      <c r="E4" t="s">
        <v>319</v>
      </c>
      <c r="J4" t="s">
        <v>320</v>
      </c>
      <c r="K4" t="s">
        <v>321</v>
      </c>
      <c r="L4" t="s">
        <v>322</v>
      </c>
      <c r="M4">
        <v>725</v>
      </c>
      <c r="N4">
        <v>12</v>
      </c>
      <c r="O4">
        <v>6</v>
      </c>
      <c r="P4" t="s">
        <v>269</v>
      </c>
      <c r="Q4" t="s">
        <v>269</v>
      </c>
      <c r="R4">
        <v>0</v>
      </c>
      <c r="V4" t="s">
        <v>198</v>
      </c>
      <c r="W4" t="s">
        <v>199</v>
      </c>
      <c r="AG4">
        <v>48</v>
      </c>
      <c r="AH4">
        <v>188</v>
      </c>
      <c r="AI4">
        <v>12</v>
      </c>
      <c r="AJ4">
        <v>2</v>
      </c>
      <c r="AK4" t="s">
        <v>213</v>
      </c>
      <c r="AL4" t="s">
        <v>323</v>
      </c>
      <c r="AM4" t="s">
        <v>271</v>
      </c>
      <c r="AN4" t="s">
        <v>272</v>
      </c>
      <c r="AO4" t="s">
        <v>214</v>
      </c>
      <c r="AQ4" t="s">
        <v>216</v>
      </c>
      <c r="AV4" t="s">
        <v>221</v>
      </c>
      <c r="AY4" t="s">
        <v>273</v>
      </c>
      <c r="AZ4">
        <v>3</v>
      </c>
      <c r="BA4">
        <v>172</v>
      </c>
      <c r="BB4" t="s">
        <v>274</v>
      </c>
      <c r="BC4">
        <v>2</v>
      </c>
      <c r="BD4">
        <v>169</v>
      </c>
      <c r="BE4" t="s">
        <v>324</v>
      </c>
      <c r="BG4" t="s">
        <v>278</v>
      </c>
      <c r="BW4" t="s">
        <v>279</v>
      </c>
      <c r="BX4">
        <v>5</v>
      </c>
      <c r="BY4">
        <v>50</v>
      </c>
      <c r="BZ4" t="s">
        <v>325</v>
      </c>
      <c r="CB4" t="s">
        <v>280</v>
      </c>
      <c r="CD4" t="s">
        <v>326</v>
      </c>
      <c r="CF4" t="s">
        <v>283</v>
      </c>
      <c r="CQ4" t="s">
        <v>284</v>
      </c>
      <c r="CR4" t="s">
        <v>285</v>
      </c>
      <c r="CS4">
        <v>2</v>
      </c>
      <c r="CT4">
        <v>7</v>
      </c>
      <c r="CU4" t="s">
        <v>286</v>
      </c>
      <c r="CW4" t="s">
        <v>287</v>
      </c>
      <c r="CY4" t="s">
        <v>288</v>
      </c>
      <c r="DF4" t="s">
        <v>327</v>
      </c>
      <c r="DG4">
        <v>1</v>
      </c>
      <c r="DH4">
        <v>2</v>
      </c>
      <c r="DI4" t="s">
        <v>286</v>
      </c>
      <c r="DK4" t="s">
        <v>287</v>
      </c>
      <c r="DM4" t="s">
        <v>290</v>
      </c>
      <c r="DT4" t="s">
        <v>291</v>
      </c>
      <c r="EA4" t="s">
        <v>292</v>
      </c>
      <c r="EH4" t="s">
        <v>293</v>
      </c>
      <c r="EP4" t="s">
        <v>294</v>
      </c>
      <c r="EQ4" t="s">
        <v>295</v>
      </c>
      <c r="ER4">
        <v>1</v>
      </c>
      <c r="ES4">
        <v>52</v>
      </c>
      <c r="EX4" t="s">
        <v>229</v>
      </c>
      <c r="EZ4" t="s">
        <v>269</v>
      </c>
      <c r="FA4" t="s">
        <v>296</v>
      </c>
      <c r="FJ4" t="s">
        <v>297</v>
      </c>
      <c r="FK4">
        <v>1</v>
      </c>
      <c r="FL4">
        <v>45</v>
      </c>
      <c r="FQ4" t="s">
        <v>229</v>
      </c>
      <c r="FS4" t="s">
        <v>298</v>
      </c>
      <c r="GB4" t="s">
        <v>299</v>
      </c>
      <c r="GL4" t="s">
        <v>300</v>
      </c>
      <c r="GU4" t="s">
        <v>301</v>
      </c>
      <c r="HD4" t="s">
        <v>302</v>
      </c>
      <c r="HM4" t="s">
        <v>303</v>
      </c>
      <c r="HV4" t="s">
        <v>304</v>
      </c>
      <c r="IE4" t="s">
        <v>328</v>
      </c>
      <c r="IF4">
        <v>1</v>
      </c>
      <c r="IG4">
        <v>25</v>
      </c>
      <c r="IL4" t="s">
        <v>229</v>
      </c>
      <c r="IN4" t="s">
        <v>306</v>
      </c>
      <c r="IO4">
        <v>1</v>
      </c>
      <c r="IP4">
        <v>165</v>
      </c>
      <c r="IT4" t="s">
        <v>228</v>
      </c>
      <c r="IW4" t="s">
        <v>273</v>
      </c>
      <c r="IX4" t="s">
        <v>271</v>
      </c>
      <c r="IY4" t="s">
        <v>307</v>
      </c>
      <c r="IZ4">
        <v>1</v>
      </c>
      <c r="JA4">
        <v>179</v>
      </c>
      <c r="JG4" t="s">
        <v>329</v>
      </c>
      <c r="JH4" t="s">
        <v>309</v>
      </c>
      <c r="JI4" t="s">
        <v>271</v>
      </c>
      <c r="JJ4" t="s">
        <v>310</v>
      </c>
      <c r="JU4" t="s">
        <v>311</v>
      </c>
      <c r="KY4" t="s">
        <v>330</v>
      </c>
      <c r="KZ4" t="s">
        <v>331</v>
      </c>
      <c r="LA4" t="s">
        <v>230</v>
      </c>
      <c r="LJ4">
        <v>321</v>
      </c>
      <c r="LK4" t="s">
        <v>332</v>
      </c>
      <c r="LL4">
        <v>3</v>
      </c>
      <c r="LM4" t="s">
        <v>238</v>
      </c>
      <c r="LR4" t="s">
        <v>243</v>
      </c>
      <c r="LS4" t="s">
        <v>244</v>
      </c>
      <c r="LT4" t="s">
        <v>245</v>
      </c>
      <c r="LX4" t="s">
        <v>249</v>
      </c>
      <c r="LY4" t="s">
        <v>250</v>
      </c>
      <c r="LZ4" t="s">
        <v>251</v>
      </c>
      <c r="MB4" t="s">
        <v>253</v>
      </c>
      <c r="MC4" t="s">
        <v>254</v>
      </c>
      <c r="MD4" t="s">
        <v>255</v>
      </c>
      <c r="MG4">
        <v>35</v>
      </c>
      <c r="MH4">
        <v>30</v>
      </c>
      <c r="MI4" t="s">
        <v>333</v>
      </c>
      <c r="MJ4" t="s">
        <v>333</v>
      </c>
      <c r="MK4" t="s">
        <v>333</v>
      </c>
      <c r="ML4" t="s">
        <v>333</v>
      </c>
      <c r="MM4" t="s">
        <v>269</v>
      </c>
      <c r="MP4" t="s">
        <v>334</v>
      </c>
      <c r="MQ4" t="s">
        <v>257</v>
      </c>
      <c r="MR4" t="s">
        <v>258</v>
      </c>
      <c r="MS4" t="s">
        <v>259</v>
      </c>
      <c r="MT4" t="s">
        <v>260</v>
      </c>
      <c r="MU4" t="s">
        <v>261</v>
      </c>
    </row>
    <row r="5" spans="1:364" x14ac:dyDescent="0.2">
      <c r="A5">
        <v>115076221573</v>
      </c>
      <c r="B5">
        <v>438832579</v>
      </c>
      <c r="C5" s="226">
        <v>46121.358414351853</v>
      </c>
      <c r="D5" s="226">
        <v>46121.370706018519</v>
      </c>
      <c r="E5" t="s">
        <v>335</v>
      </c>
      <c r="J5" t="s">
        <v>336</v>
      </c>
      <c r="K5" t="s">
        <v>337</v>
      </c>
      <c r="L5" t="s">
        <v>338</v>
      </c>
      <c r="M5">
        <v>1454</v>
      </c>
      <c r="N5">
        <v>16</v>
      </c>
      <c r="O5">
        <v>5</v>
      </c>
      <c r="P5" t="s">
        <v>269</v>
      </c>
      <c r="Q5" t="s">
        <v>269</v>
      </c>
      <c r="R5">
        <v>0</v>
      </c>
      <c r="S5" t="s">
        <v>195</v>
      </c>
      <c r="V5" t="s">
        <v>198</v>
      </c>
      <c r="W5" t="s">
        <v>199</v>
      </c>
      <c r="AG5">
        <v>0</v>
      </c>
      <c r="AH5">
        <v>0</v>
      </c>
      <c r="AI5">
        <v>0</v>
      </c>
      <c r="AJ5">
        <v>0</v>
      </c>
      <c r="AK5" t="s">
        <v>213</v>
      </c>
      <c r="AL5" t="s">
        <v>339</v>
      </c>
      <c r="AM5" t="s">
        <v>271</v>
      </c>
      <c r="AN5" t="s">
        <v>340</v>
      </c>
      <c r="BB5" t="s">
        <v>341</v>
      </c>
      <c r="BH5" t="s">
        <v>276</v>
      </c>
      <c r="BM5" t="s">
        <v>277</v>
      </c>
      <c r="BR5" t="s">
        <v>278</v>
      </c>
      <c r="BW5" t="s">
        <v>342</v>
      </c>
      <c r="CF5" t="s">
        <v>343</v>
      </c>
      <c r="CG5">
        <v>16</v>
      </c>
      <c r="CH5">
        <v>110</v>
      </c>
      <c r="CI5" t="s">
        <v>224</v>
      </c>
      <c r="CJ5" t="s">
        <v>344</v>
      </c>
      <c r="CK5" t="s">
        <v>224</v>
      </c>
      <c r="CL5" t="s">
        <v>344</v>
      </c>
      <c r="CM5" t="s">
        <v>224</v>
      </c>
      <c r="CN5" t="s">
        <v>344</v>
      </c>
      <c r="CO5" t="s">
        <v>224</v>
      </c>
      <c r="CP5" t="s">
        <v>344</v>
      </c>
      <c r="CQ5" t="s">
        <v>284</v>
      </c>
      <c r="CR5" t="s">
        <v>285</v>
      </c>
      <c r="CS5">
        <v>1</v>
      </c>
      <c r="CT5">
        <v>51</v>
      </c>
      <c r="CU5" t="s">
        <v>213</v>
      </c>
      <c r="CV5" t="s">
        <v>344</v>
      </c>
      <c r="CW5" t="s">
        <v>213</v>
      </c>
      <c r="CX5" t="s">
        <v>344</v>
      </c>
      <c r="CY5" t="s">
        <v>345</v>
      </c>
      <c r="CZ5">
        <v>1</v>
      </c>
      <c r="DA5">
        <v>29</v>
      </c>
      <c r="DB5" t="s">
        <v>213</v>
      </c>
      <c r="DC5" t="s">
        <v>344</v>
      </c>
      <c r="DD5" t="s">
        <v>213</v>
      </c>
      <c r="DE5" t="s">
        <v>344</v>
      </c>
      <c r="DF5" t="s">
        <v>327</v>
      </c>
      <c r="DG5">
        <v>1</v>
      </c>
      <c r="DH5">
        <v>8</v>
      </c>
      <c r="DI5" t="s">
        <v>213</v>
      </c>
      <c r="DJ5" t="s">
        <v>344</v>
      </c>
      <c r="DK5" t="s">
        <v>213</v>
      </c>
      <c r="DL5" t="s">
        <v>344</v>
      </c>
      <c r="DM5" t="s">
        <v>290</v>
      </c>
      <c r="DT5" t="s">
        <v>291</v>
      </c>
      <c r="EA5" t="s">
        <v>292</v>
      </c>
      <c r="EH5" t="s">
        <v>293</v>
      </c>
      <c r="EP5" t="s">
        <v>294</v>
      </c>
      <c r="EQ5" t="s">
        <v>295</v>
      </c>
      <c r="ER5">
        <v>1</v>
      </c>
      <c r="ES5">
        <v>125</v>
      </c>
      <c r="EY5" t="s">
        <v>344</v>
      </c>
      <c r="EZ5" t="s">
        <v>269</v>
      </c>
      <c r="FA5" t="s">
        <v>296</v>
      </c>
      <c r="FJ5" t="s">
        <v>297</v>
      </c>
      <c r="FK5">
        <v>1</v>
      </c>
      <c r="FL5">
        <v>23</v>
      </c>
      <c r="FR5" t="s">
        <v>344</v>
      </c>
      <c r="FS5" t="s">
        <v>298</v>
      </c>
      <c r="GB5" t="s">
        <v>299</v>
      </c>
      <c r="GL5" t="s">
        <v>300</v>
      </c>
      <c r="GU5" t="s">
        <v>301</v>
      </c>
      <c r="HD5" t="s">
        <v>302</v>
      </c>
      <c r="HM5" t="s">
        <v>303</v>
      </c>
      <c r="HV5" t="s">
        <v>304</v>
      </c>
      <c r="IE5" t="s">
        <v>305</v>
      </c>
      <c r="IN5" t="s">
        <v>306</v>
      </c>
      <c r="IO5">
        <v>1</v>
      </c>
      <c r="IP5">
        <v>165</v>
      </c>
      <c r="IV5" t="s">
        <v>346</v>
      </c>
      <c r="IW5" t="s">
        <v>273</v>
      </c>
      <c r="IX5" t="s">
        <v>269</v>
      </c>
      <c r="IY5" t="s">
        <v>307</v>
      </c>
      <c r="IZ5">
        <v>1</v>
      </c>
      <c r="JA5">
        <v>155</v>
      </c>
      <c r="JG5" t="s">
        <v>346</v>
      </c>
      <c r="JH5" t="s">
        <v>347</v>
      </c>
      <c r="JI5" t="s">
        <v>269</v>
      </c>
      <c r="JJ5" t="s">
        <v>310</v>
      </c>
      <c r="JU5" t="s">
        <v>311</v>
      </c>
      <c r="KY5" t="s">
        <v>312</v>
      </c>
      <c r="LA5" t="s">
        <v>230</v>
      </c>
      <c r="LJ5">
        <v>2167</v>
      </c>
      <c r="LK5" t="s">
        <v>332</v>
      </c>
      <c r="LL5">
        <v>4</v>
      </c>
      <c r="LM5" t="s">
        <v>238</v>
      </c>
      <c r="LN5" t="s">
        <v>239</v>
      </c>
      <c r="LR5" t="s">
        <v>243</v>
      </c>
      <c r="LT5" t="s">
        <v>245</v>
      </c>
      <c r="LV5" t="s">
        <v>247</v>
      </c>
      <c r="MG5" t="s">
        <v>314</v>
      </c>
      <c r="MH5">
        <v>30</v>
      </c>
      <c r="MM5" t="s">
        <v>269</v>
      </c>
      <c r="MO5" t="s">
        <v>348</v>
      </c>
    </row>
    <row r="6" spans="1:364" x14ac:dyDescent="0.2">
      <c r="A6">
        <v>115068510495</v>
      </c>
      <c r="B6">
        <v>438832579</v>
      </c>
      <c r="C6" s="226">
        <v>46108.627743055556</v>
      </c>
      <c r="D6" s="226">
        <v>46108.628009259257</v>
      </c>
      <c r="E6" t="s">
        <v>349</v>
      </c>
      <c r="J6" t="s">
        <v>350</v>
      </c>
      <c r="K6" t="s">
        <v>351</v>
      </c>
      <c r="L6" t="s">
        <v>352</v>
      </c>
    </row>
    <row r="7" spans="1:364" x14ac:dyDescent="0.2">
      <c r="A7">
        <v>115063747372</v>
      </c>
      <c r="B7">
        <v>438832579</v>
      </c>
      <c r="C7" s="226">
        <v>46101.524039351854</v>
      </c>
      <c r="D7" s="226">
        <v>46101.566655092596</v>
      </c>
      <c r="E7" t="s">
        <v>353</v>
      </c>
      <c r="J7" t="s">
        <v>354</v>
      </c>
      <c r="K7" t="s">
        <v>355</v>
      </c>
      <c r="L7" t="s">
        <v>356</v>
      </c>
      <c r="M7">
        <v>1223</v>
      </c>
      <c r="N7">
        <v>15</v>
      </c>
      <c r="O7">
        <v>5</v>
      </c>
      <c r="P7" t="s">
        <v>269</v>
      </c>
      <c r="Q7" t="s">
        <v>269</v>
      </c>
      <c r="R7">
        <v>5</v>
      </c>
      <c r="AD7" t="s">
        <v>206</v>
      </c>
      <c r="AG7">
        <v>403</v>
      </c>
      <c r="AH7">
        <v>347</v>
      </c>
      <c r="AI7">
        <v>142</v>
      </c>
      <c r="AJ7">
        <v>10</v>
      </c>
      <c r="AK7" t="s">
        <v>357</v>
      </c>
      <c r="AM7" t="s">
        <v>271</v>
      </c>
      <c r="AN7" t="s">
        <v>272</v>
      </c>
      <c r="AO7" t="s">
        <v>214</v>
      </c>
      <c r="AP7" t="s">
        <v>215</v>
      </c>
      <c r="AQ7" t="s">
        <v>216</v>
      </c>
      <c r="AR7" t="s">
        <v>217</v>
      </c>
      <c r="AT7" t="s">
        <v>219</v>
      </c>
      <c r="AV7" t="s">
        <v>221</v>
      </c>
      <c r="AY7" t="s">
        <v>273</v>
      </c>
      <c r="AZ7">
        <v>5</v>
      </c>
      <c r="BA7">
        <v>160</v>
      </c>
      <c r="BB7" t="s">
        <v>274</v>
      </c>
      <c r="BC7">
        <v>1</v>
      </c>
      <c r="BD7">
        <v>260</v>
      </c>
      <c r="BE7" t="s">
        <v>224</v>
      </c>
      <c r="BF7" t="s">
        <v>358</v>
      </c>
      <c r="BG7" t="s">
        <v>275</v>
      </c>
      <c r="BH7" t="s">
        <v>359</v>
      </c>
      <c r="BI7">
        <v>5</v>
      </c>
      <c r="BJ7">
        <v>60</v>
      </c>
      <c r="BK7" t="s">
        <v>325</v>
      </c>
      <c r="BM7" t="s">
        <v>360</v>
      </c>
      <c r="BN7" t="s">
        <v>361</v>
      </c>
      <c r="BO7">
        <v>33</v>
      </c>
      <c r="BP7" t="s">
        <v>281</v>
      </c>
      <c r="BR7" t="s">
        <v>278</v>
      </c>
      <c r="BW7" t="s">
        <v>342</v>
      </c>
      <c r="CF7" t="s">
        <v>283</v>
      </c>
      <c r="CQ7" t="s">
        <v>293</v>
      </c>
      <c r="EP7" t="s">
        <v>294</v>
      </c>
      <c r="EQ7" t="s">
        <v>362</v>
      </c>
      <c r="FA7" t="s">
        <v>363</v>
      </c>
      <c r="FB7">
        <v>2</v>
      </c>
      <c r="FC7">
        <v>32</v>
      </c>
      <c r="FH7" t="s">
        <v>229</v>
      </c>
      <c r="FJ7" t="s">
        <v>297</v>
      </c>
      <c r="FK7">
        <v>1</v>
      </c>
      <c r="FL7">
        <v>25</v>
      </c>
      <c r="FO7" t="s">
        <v>227</v>
      </c>
      <c r="FP7" t="s">
        <v>228</v>
      </c>
      <c r="FS7" t="s">
        <v>364</v>
      </c>
      <c r="FT7">
        <v>2</v>
      </c>
      <c r="FU7">
        <v>33</v>
      </c>
      <c r="FX7" t="s">
        <v>227</v>
      </c>
      <c r="FY7" t="s">
        <v>228</v>
      </c>
      <c r="GB7" t="s">
        <v>299</v>
      </c>
      <c r="GL7" t="s">
        <v>365</v>
      </c>
      <c r="GM7">
        <v>1</v>
      </c>
      <c r="GN7">
        <v>30</v>
      </c>
      <c r="GO7" t="s">
        <v>225</v>
      </c>
      <c r="GU7" t="s">
        <v>301</v>
      </c>
      <c r="HD7" t="s">
        <v>302</v>
      </c>
      <c r="HM7" t="s">
        <v>303</v>
      </c>
      <c r="HV7" t="s">
        <v>304</v>
      </c>
      <c r="IE7" t="s">
        <v>328</v>
      </c>
      <c r="IF7" t="s">
        <v>366</v>
      </c>
      <c r="IG7">
        <v>25</v>
      </c>
      <c r="IK7" t="s">
        <v>228</v>
      </c>
      <c r="IN7" t="s">
        <v>306</v>
      </c>
      <c r="IO7">
        <v>1</v>
      </c>
      <c r="IP7">
        <v>175</v>
      </c>
      <c r="IT7" t="s">
        <v>228</v>
      </c>
      <c r="IW7" t="s">
        <v>273</v>
      </c>
      <c r="IX7" t="s">
        <v>271</v>
      </c>
      <c r="IY7" t="s">
        <v>307</v>
      </c>
      <c r="IZ7">
        <v>2</v>
      </c>
      <c r="JA7">
        <v>125</v>
      </c>
      <c r="JE7" t="s">
        <v>228</v>
      </c>
      <c r="JH7" t="s">
        <v>309</v>
      </c>
      <c r="JI7" t="s">
        <v>271</v>
      </c>
      <c r="JJ7" t="s">
        <v>310</v>
      </c>
      <c r="JU7" t="s">
        <v>311</v>
      </c>
      <c r="KY7" t="s">
        <v>330</v>
      </c>
      <c r="KZ7" t="s">
        <v>367</v>
      </c>
      <c r="LB7" t="s">
        <v>231</v>
      </c>
      <c r="LI7" t="s">
        <v>368</v>
      </c>
      <c r="LJ7">
        <v>63</v>
      </c>
      <c r="LK7" t="s">
        <v>332</v>
      </c>
      <c r="LL7">
        <v>2</v>
      </c>
      <c r="LM7" t="s">
        <v>238</v>
      </c>
      <c r="LQ7" t="s">
        <v>242</v>
      </c>
      <c r="LR7" t="s">
        <v>243</v>
      </c>
      <c r="LS7" t="s">
        <v>244</v>
      </c>
      <c r="LT7" t="s">
        <v>245</v>
      </c>
      <c r="LU7" t="s">
        <v>246</v>
      </c>
      <c r="LV7" t="s">
        <v>247</v>
      </c>
      <c r="LZ7" t="s">
        <v>251</v>
      </c>
      <c r="MD7" t="s">
        <v>255</v>
      </c>
      <c r="MG7">
        <v>40</v>
      </c>
      <c r="MH7">
        <v>32</v>
      </c>
      <c r="MI7" t="s">
        <v>369</v>
      </c>
      <c r="MJ7" t="s">
        <v>370</v>
      </c>
      <c r="MK7" t="s">
        <v>371</v>
      </c>
      <c r="ML7" t="s">
        <v>369</v>
      </c>
      <c r="MM7" t="s">
        <v>271</v>
      </c>
      <c r="MN7" t="s">
        <v>369</v>
      </c>
      <c r="MO7" t="s">
        <v>372</v>
      </c>
      <c r="MP7" t="s">
        <v>334</v>
      </c>
      <c r="MQ7" t="s">
        <v>257</v>
      </c>
      <c r="MR7" t="s">
        <v>258</v>
      </c>
      <c r="MS7" t="s">
        <v>259</v>
      </c>
      <c r="MT7" t="s">
        <v>260</v>
      </c>
      <c r="MU7" t="s">
        <v>261</v>
      </c>
      <c r="MX7" t="s">
        <v>264</v>
      </c>
    </row>
    <row r="8" spans="1:364" x14ac:dyDescent="0.2">
      <c r="A8">
        <v>115063152018</v>
      </c>
      <c r="B8">
        <v>438832579</v>
      </c>
      <c r="C8" s="226">
        <v>46100.59820601852</v>
      </c>
      <c r="D8" s="226">
        <v>46100.612372685187</v>
      </c>
      <c r="E8" t="s">
        <v>373</v>
      </c>
      <c r="J8" t="s">
        <v>374</v>
      </c>
      <c r="K8" t="s">
        <v>375</v>
      </c>
      <c r="L8" t="s">
        <v>376</v>
      </c>
      <c r="M8">
        <v>355</v>
      </c>
      <c r="N8">
        <v>6</v>
      </c>
      <c r="O8">
        <v>5</v>
      </c>
      <c r="P8" t="s">
        <v>271</v>
      </c>
      <c r="Q8" t="s">
        <v>271</v>
      </c>
      <c r="R8">
        <v>1</v>
      </c>
      <c r="S8" t="s">
        <v>195</v>
      </c>
      <c r="T8" t="s">
        <v>196</v>
      </c>
      <c r="V8" t="s">
        <v>198</v>
      </c>
      <c r="AG8">
        <v>133</v>
      </c>
      <c r="AH8">
        <v>105</v>
      </c>
      <c r="AI8">
        <v>12</v>
      </c>
      <c r="AJ8">
        <v>0</v>
      </c>
      <c r="AK8" t="s">
        <v>213</v>
      </c>
      <c r="AL8" t="s">
        <v>377</v>
      </c>
      <c r="AM8" t="s">
        <v>269</v>
      </c>
      <c r="AN8" t="s">
        <v>340</v>
      </c>
      <c r="BB8" t="s">
        <v>341</v>
      </c>
      <c r="BH8" t="s">
        <v>276</v>
      </c>
      <c r="BM8" t="s">
        <v>277</v>
      </c>
      <c r="BR8" t="s">
        <v>278</v>
      </c>
      <c r="BW8" t="s">
        <v>342</v>
      </c>
      <c r="CF8" t="s">
        <v>343</v>
      </c>
      <c r="CG8">
        <v>5</v>
      </c>
      <c r="CH8">
        <v>35</v>
      </c>
      <c r="CI8" t="s">
        <v>224</v>
      </c>
      <c r="CJ8" t="s">
        <v>378</v>
      </c>
      <c r="CK8" t="s">
        <v>224</v>
      </c>
      <c r="CL8" t="s">
        <v>379</v>
      </c>
      <c r="CM8" t="s">
        <v>224</v>
      </c>
      <c r="CN8" t="s">
        <v>380</v>
      </c>
      <c r="CO8" t="s">
        <v>280</v>
      </c>
      <c r="CQ8" t="s">
        <v>284</v>
      </c>
      <c r="CR8" t="s">
        <v>285</v>
      </c>
      <c r="CS8">
        <v>1</v>
      </c>
      <c r="CT8">
        <v>8</v>
      </c>
      <c r="CU8" t="s">
        <v>286</v>
      </c>
      <c r="CW8" t="s">
        <v>287</v>
      </c>
      <c r="CY8" t="s">
        <v>288</v>
      </c>
      <c r="DF8" t="s">
        <v>289</v>
      </c>
      <c r="DM8" t="s">
        <v>290</v>
      </c>
      <c r="DT8" t="s">
        <v>291</v>
      </c>
      <c r="EA8" t="s">
        <v>292</v>
      </c>
      <c r="EH8" t="s">
        <v>293</v>
      </c>
      <c r="EP8" t="s">
        <v>294</v>
      </c>
      <c r="EQ8" t="s">
        <v>295</v>
      </c>
      <c r="ER8">
        <v>2</v>
      </c>
      <c r="ES8">
        <v>20</v>
      </c>
      <c r="ET8" t="s">
        <v>225</v>
      </c>
      <c r="EX8" t="s">
        <v>229</v>
      </c>
      <c r="EZ8" t="s">
        <v>269</v>
      </c>
      <c r="FA8" t="s">
        <v>296</v>
      </c>
      <c r="FJ8" t="s">
        <v>381</v>
      </c>
      <c r="FS8" t="s">
        <v>298</v>
      </c>
      <c r="GB8" t="s">
        <v>299</v>
      </c>
      <c r="GL8" t="s">
        <v>300</v>
      </c>
      <c r="GU8" t="s">
        <v>301</v>
      </c>
      <c r="HD8" t="s">
        <v>302</v>
      </c>
      <c r="HM8" t="s">
        <v>303</v>
      </c>
      <c r="HV8" t="s">
        <v>304</v>
      </c>
      <c r="IE8" t="s">
        <v>328</v>
      </c>
      <c r="IF8">
        <v>1</v>
      </c>
      <c r="IG8">
        <v>30</v>
      </c>
      <c r="IH8" t="s">
        <v>225</v>
      </c>
      <c r="IL8" t="s">
        <v>229</v>
      </c>
      <c r="IN8" t="s">
        <v>306</v>
      </c>
      <c r="IO8">
        <v>1</v>
      </c>
      <c r="IP8">
        <v>180</v>
      </c>
      <c r="IQ8" t="s">
        <v>225</v>
      </c>
      <c r="IW8" t="s">
        <v>347</v>
      </c>
      <c r="IX8" t="s">
        <v>269</v>
      </c>
      <c r="IY8" t="s">
        <v>382</v>
      </c>
      <c r="JJ8" t="s">
        <v>310</v>
      </c>
      <c r="JU8" t="s">
        <v>311</v>
      </c>
      <c r="KY8" t="s">
        <v>312</v>
      </c>
      <c r="LB8" t="s">
        <v>231</v>
      </c>
      <c r="LD8" t="s">
        <v>233</v>
      </c>
      <c r="LE8" t="s">
        <v>234</v>
      </c>
      <c r="LG8" t="s">
        <v>236</v>
      </c>
      <c r="LJ8">
        <v>0</v>
      </c>
      <c r="LK8" t="s">
        <v>313</v>
      </c>
      <c r="LL8">
        <v>0</v>
      </c>
      <c r="LM8" t="s">
        <v>238</v>
      </c>
      <c r="LN8" t="s">
        <v>239</v>
      </c>
      <c r="LQ8" t="s">
        <v>242</v>
      </c>
      <c r="LT8" t="s">
        <v>245</v>
      </c>
      <c r="LV8" t="s">
        <v>247</v>
      </c>
      <c r="LW8" t="s">
        <v>248</v>
      </c>
      <c r="LX8" t="s">
        <v>249</v>
      </c>
      <c r="LY8" t="s">
        <v>250</v>
      </c>
      <c r="LZ8" t="s">
        <v>251</v>
      </c>
      <c r="MD8" t="s">
        <v>255</v>
      </c>
      <c r="MG8">
        <v>40</v>
      </c>
      <c r="MH8">
        <v>40</v>
      </c>
      <c r="MI8" t="s">
        <v>383</v>
      </c>
      <c r="MK8" t="s">
        <v>384</v>
      </c>
      <c r="MM8" t="s">
        <v>271</v>
      </c>
      <c r="MN8" t="s">
        <v>385</v>
      </c>
      <c r="MO8" t="s">
        <v>386</v>
      </c>
      <c r="MP8" t="s">
        <v>317</v>
      </c>
      <c r="MZ8" t="s">
        <v>387</v>
      </c>
    </row>
    <row r="9" spans="1:364" x14ac:dyDescent="0.2">
      <c r="A9">
        <v>115062343885</v>
      </c>
      <c r="B9">
        <v>438832579</v>
      </c>
      <c r="C9" s="226">
        <v>46099.563148148147</v>
      </c>
      <c r="D9" s="226">
        <v>46099.589745370373</v>
      </c>
      <c r="E9" t="s">
        <v>388</v>
      </c>
      <c r="J9" t="s">
        <v>389</v>
      </c>
      <c r="K9" t="s">
        <v>390</v>
      </c>
      <c r="L9" t="s">
        <v>391</v>
      </c>
      <c r="M9">
        <v>1777</v>
      </c>
      <c r="N9">
        <v>24</v>
      </c>
      <c r="O9">
        <v>6</v>
      </c>
      <c r="P9" t="s">
        <v>269</v>
      </c>
      <c r="Q9" t="s">
        <v>269</v>
      </c>
      <c r="R9">
        <v>3</v>
      </c>
      <c r="S9" t="s">
        <v>195</v>
      </c>
      <c r="V9" t="s">
        <v>198</v>
      </c>
      <c r="W9" t="s">
        <v>199</v>
      </c>
      <c r="AG9">
        <v>412</v>
      </c>
      <c r="AH9">
        <v>372</v>
      </c>
      <c r="AI9">
        <v>128</v>
      </c>
      <c r="AJ9">
        <v>2</v>
      </c>
      <c r="AK9" t="s">
        <v>213</v>
      </c>
      <c r="AL9" t="s">
        <v>392</v>
      </c>
      <c r="AM9" t="s">
        <v>271</v>
      </c>
      <c r="AN9" t="s">
        <v>272</v>
      </c>
      <c r="AQ9" t="s">
        <v>216</v>
      </c>
      <c r="AR9" t="s">
        <v>217</v>
      </c>
      <c r="AY9" t="s">
        <v>273</v>
      </c>
      <c r="AZ9">
        <v>1</v>
      </c>
      <c r="BA9">
        <v>225</v>
      </c>
      <c r="BB9" t="s">
        <v>274</v>
      </c>
      <c r="BC9" t="s">
        <v>393</v>
      </c>
      <c r="BD9">
        <v>150</v>
      </c>
      <c r="BE9" t="s">
        <v>394</v>
      </c>
      <c r="BG9" t="s">
        <v>278</v>
      </c>
      <c r="BW9" t="s">
        <v>279</v>
      </c>
      <c r="BX9">
        <v>11</v>
      </c>
      <c r="BY9">
        <v>50</v>
      </c>
      <c r="BZ9" t="s">
        <v>325</v>
      </c>
      <c r="CB9" t="s">
        <v>325</v>
      </c>
      <c r="CD9" t="s">
        <v>280</v>
      </c>
      <c r="CF9" t="s">
        <v>283</v>
      </c>
      <c r="CQ9" t="s">
        <v>284</v>
      </c>
      <c r="CR9" t="s">
        <v>285</v>
      </c>
      <c r="CS9">
        <v>1</v>
      </c>
      <c r="CT9">
        <v>20</v>
      </c>
      <c r="CU9" t="s">
        <v>286</v>
      </c>
      <c r="CW9" t="s">
        <v>281</v>
      </c>
      <c r="CY9" t="s">
        <v>288</v>
      </c>
      <c r="DF9" t="s">
        <v>289</v>
      </c>
      <c r="DM9" t="s">
        <v>290</v>
      </c>
      <c r="DT9" t="s">
        <v>291</v>
      </c>
      <c r="EA9" t="s">
        <v>292</v>
      </c>
      <c r="EH9" t="s">
        <v>293</v>
      </c>
      <c r="EP9" t="s">
        <v>294</v>
      </c>
      <c r="EQ9" t="s">
        <v>295</v>
      </c>
      <c r="ER9">
        <v>2</v>
      </c>
      <c r="ES9">
        <v>45</v>
      </c>
      <c r="ET9" t="s">
        <v>225</v>
      </c>
      <c r="EW9" t="s">
        <v>228</v>
      </c>
      <c r="EZ9" t="s">
        <v>269</v>
      </c>
      <c r="FA9" t="s">
        <v>363</v>
      </c>
      <c r="FB9">
        <v>1</v>
      </c>
      <c r="FC9">
        <v>115</v>
      </c>
      <c r="FH9" t="s">
        <v>229</v>
      </c>
      <c r="FJ9" t="s">
        <v>297</v>
      </c>
      <c r="FK9">
        <v>1</v>
      </c>
      <c r="FL9">
        <v>35</v>
      </c>
      <c r="FO9" t="s">
        <v>227</v>
      </c>
      <c r="FS9" t="s">
        <v>298</v>
      </c>
      <c r="GB9" t="s">
        <v>395</v>
      </c>
      <c r="GC9" t="s">
        <v>396</v>
      </c>
      <c r="GD9">
        <v>90</v>
      </c>
      <c r="GG9" t="s">
        <v>227</v>
      </c>
      <c r="GK9" t="s">
        <v>269</v>
      </c>
      <c r="GL9" t="s">
        <v>365</v>
      </c>
      <c r="GM9">
        <v>1</v>
      </c>
      <c r="GN9">
        <v>30</v>
      </c>
      <c r="GO9" t="s">
        <v>225</v>
      </c>
      <c r="GU9" t="s">
        <v>301</v>
      </c>
      <c r="HD9" t="s">
        <v>302</v>
      </c>
      <c r="HM9" t="s">
        <v>303</v>
      </c>
      <c r="HV9" t="s">
        <v>304</v>
      </c>
      <c r="IE9" t="s">
        <v>328</v>
      </c>
      <c r="IF9">
        <v>3</v>
      </c>
      <c r="IG9">
        <v>30</v>
      </c>
      <c r="IK9" t="s">
        <v>228</v>
      </c>
      <c r="IL9" t="s">
        <v>229</v>
      </c>
      <c r="IN9" t="s">
        <v>306</v>
      </c>
      <c r="IO9">
        <v>1</v>
      </c>
      <c r="IP9">
        <v>250</v>
      </c>
      <c r="IU9" t="s">
        <v>229</v>
      </c>
      <c r="IW9" t="s">
        <v>347</v>
      </c>
      <c r="IX9" t="s">
        <v>269</v>
      </c>
      <c r="IY9" t="s">
        <v>307</v>
      </c>
      <c r="IZ9">
        <v>1</v>
      </c>
      <c r="JA9">
        <v>200</v>
      </c>
      <c r="JF9" t="s">
        <v>229</v>
      </c>
      <c r="JH9" t="s">
        <v>273</v>
      </c>
      <c r="JI9" t="s">
        <v>269</v>
      </c>
      <c r="JJ9" t="s">
        <v>310</v>
      </c>
      <c r="JU9" t="s">
        <v>311</v>
      </c>
      <c r="KY9" t="s">
        <v>330</v>
      </c>
      <c r="KZ9" t="s">
        <v>397</v>
      </c>
      <c r="LB9" t="s">
        <v>231</v>
      </c>
      <c r="LC9" t="s">
        <v>232</v>
      </c>
      <c r="LJ9">
        <v>58</v>
      </c>
      <c r="LK9" t="s">
        <v>332</v>
      </c>
      <c r="LL9">
        <v>3</v>
      </c>
      <c r="LM9" t="s">
        <v>238</v>
      </c>
      <c r="LN9" t="s">
        <v>239</v>
      </c>
      <c r="LO9" t="s">
        <v>240</v>
      </c>
      <c r="LQ9" t="s">
        <v>242</v>
      </c>
      <c r="LR9" t="s">
        <v>243</v>
      </c>
      <c r="LS9" t="s">
        <v>244</v>
      </c>
      <c r="LT9" t="s">
        <v>245</v>
      </c>
      <c r="LU9" t="s">
        <v>246</v>
      </c>
      <c r="LX9" t="s">
        <v>249</v>
      </c>
      <c r="LY9" t="s">
        <v>250</v>
      </c>
      <c r="MB9" t="s">
        <v>253</v>
      </c>
      <c r="MG9">
        <v>40</v>
      </c>
      <c r="MH9">
        <v>35</v>
      </c>
      <c r="MI9" t="s">
        <v>369</v>
      </c>
      <c r="MJ9" t="s">
        <v>369</v>
      </c>
      <c r="MK9" t="s">
        <v>369</v>
      </c>
      <c r="ML9" t="s">
        <v>369</v>
      </c>
      <c r="MM9" t="s">
        <v>269</v>
      </c>
      <c r="MN9" t="s">
        <v>398</v>
      </c>
      <c r="MO9" t="s">
        <v>399</v>
      </c>
      <c r="MP9" t="s">
        <v>317</v>
      </c>
      <c r="MY9" t="s">
        <v>400</v>
      </c>
    </row>
    <row r="10" spans="1:364" x14ac:dyDescent="0.2">
      <c r="A10">
        <v>115062236799</v>
      </c>
      <c r="B10">
        <v>438832579</v>
      </c>
      <c r="C10" s="226">
        <v>46099.48097222222</v>
      </c>
      <c r="D10" s="226">
        <v>46099.546550925923</v>
      </c>
      <c r="E10" t="s">
        <v>401</v>
      </c>
      <c r="J10" t="s">
        <v>402</v>
      </c>
      <c r="K10" t="s">
        <v>403</v>
      </c>
      <c r="L10" s="195" t="s">
        <v>404</v>
      </c>
      <c r="M10">
        <v>384</v>
      </c>
      <c r="N10">
        <v>4</v>
      </c>
      <c r="O10">
        <v>0</v>
      </c>
      <c r="P10" t="s">
        <v>269</v>
      </c>
      <c r="Q10" t="s">
        <v>269</v>
      </c>
      <c r="R10">
        <v>0</v>
      </c>
      <c r="V10" t="s">
        <v>198</v>
      </c>
      <c r="W10" t="s">
        <v>199</v>
      </c>
      <c r="AG10">
        <v>63</v>
      </c>
      <c r="AH10">
        <v>10</v>
      </c>
      <c r="AI10">
        <v>1</v>
      </c>
      <c r="AJ10">
        <v>0</v>
      </c>
      <c r="AK10" t="s">
        <v>270</v>
      </c>
      <c r="AM10" t="s">
        <v>269</v>
      </c>
      <c r="AN10" t="s">
        <v>340</v>
      </c>
      <c r="BB10" t="s">
        <v>341</v>
      </c>
      <c r="BH10" t="s">
        <v>276</v>
      </c>
      <c r="BM10" t="s">
        <v>277</v>
      </c>
      <c r="BR10" t="s">
        <v>278</v>
      </c>
      <c r="BW10" t="s">
        <v>342</v>
      </c>
      <c r="CF10" t="s">
        <v>343</v>
      </c>
      <c r="CG10">
        <v>1</v>
      </c>
      <c r="CH10">
        <v>75</v>
      </c>
      <c r="CI10" t="s">
        <v>405</v>
      </c>
      <c r="CK10" t="s">
        <v>325</v>
      </c>
      <c r="CM10" t="s">
        <v>280</v>
      </c>
      <c r="CO10" t="s">
        <v>280</v>
      </c>
      <c r="CQ10" t="s">
        <v>284</v>
      </c>
      <c r="CR10" t="s">
        <v>285</v>
      </c>
      <c r="CS10">
        <v>1</v>
      </c>
      <c r="CT10">
        <v>10</v>
      </c>
      <c r="CU10" t="s">
        <v>286</v>
      </c>
      <c r="CW10" t="s">
        <v>287</v>
      </c>
      <c r="CY10" t="s">
        <v>288</v>
      </c>
      <c r="DF10" t="s">
        <v>289</v>
      </c>
      <c r="DM10" t="s">
        <v>406</v>
      </c>
      <c r="DN10">
        <v>1</v>
      </c>
      <c r="DO10">
        <v>10</v>
      </c>
      <c r="DP10" t="s">
        <v>286</v>
      </c>
      <c r="DR10" t="s">
        <v>287</v>
      </c>
      <c r="DT10" t="s">
        <v>291</v>
      </c>
      <c r="EA10" t="s">
        <v>292</v>
      </c>
      <c r="EH10" t="s">
        <v>293</v>
      </c>
      <c r="EP10" t="s">
        <v>407</v>
      </c>
      <c r="KY10" t="s">
        <v>312</v>
      </c>
      <c r="LA10" t="s">
        <v>230</v>
      </c>
      <c r="LC10" t="s">
        <v>232</v>
      </c>
      <c r="LJ10">
        <v>131</v>
      </c>
      <c r="LK10" t="s">
        <v>313</v>
      </c>
      <c r="LL10">
        <v>4</v>
      </c>
      <c r="LM10" t="s">
        <v>238</v>
      </c>
      <c r="LN10" t="s">
        <v>239</v>
      </c>
      <c r="LO10" t="s">
        <v>240</v>
      </c>
      <c r="LQ10" t="s">
        <v>242</v>
      </c>
      <c r="LS10" t="s">
        <v>244</v>
      </c>
      <c r="LT10" t="s">
        <v>245</v>
      </c>
      <c r="LX10" t="s">
        <v>249</v>
      </c>
      <c r="LZ10" t="s">
        <v>251</v>
      </c>
      <c r="ME10" t="s">
        <v>256</v>
      </c>
      <c r="MG10">
        <v>35</v>
      </c>
      <c r="MH10">
        <v>20</v>
      </c>
      <c r="MM10" t="s">
        <v>269</v>
      </c>
      <c r="MP10" t="s">
        <v>317</v>
      </c>
    </row>
    <row r="11" spans="1:364" x14ac:dyDescent="0.2">
      <c r="A11">
        <v>115062284199</v>
      </c>
      <c r="B11">
        <v>438832579</v>
      </c>
      <c r="C11" s="226">
        <v>46099.51898148148</v>
      </c>
      <c r="D11" s="226">
        <v>46099.53229166667</v>
      </c>
      <c r="E11" t="s">
        <v>408</v>
      </c>
      <c r="J11" t="s">
        <v>409</v>
      </c>
      <c r="K11" t="s">
        <v>410</v>
      </c>
      <c r="L11" t="s">
        <v>411</v>
      </c>
      <c r="M11">
        <v>524</v>
      </c>
      <c r="N11">
        <v>9</v>
      </c>
      <c r="O11">
        <v>9</v>
      </c>
      <c r="P11" t="s">
        <v>269</v>
      </c>
      <c r="Q11" t="s">
        <v>269</v>
      </c>
      <c r="R11">
        <v>0</v>
      </c>
      <c r="V11" t="s">
        <v>198</v>
      </c>
      <c r="W11" t="s">
        <v>199</v>
      </c>
      <c r="AG11">
        <v>83</v>
      </c>
      <c r="AH11">
        <v>69</v>
      </c>
      <c r="AI11">
        <v>5</v>
      </c>
      <c r="AJ11">
        <v>0</v>
      </c>
      <c r="AK11" t="s">
        <v>213</v>
      </c>
      <c r="AL11" t="s">
        <v>412</v>
      </c>
      <c r="AM11" t="s">
        <v>271</v>
      </c>
      <c r="AN11" t="s">
        <v>272</v>
      </c>
      <c r="AO11" t="s">
        <v>214</v>
      </c>
      <c r="AQ11" t="s">
        <v>216</v>
      </c>
      <c r="AR11" t="s">
        <v>217</v>
      </c>
      <c r="AT11" t="s">
        <v>219</v>
      </c>
      <c r="AV11" t="s">
        <v>221</v>
      </c>
      <c r="AY11" t="s">
        <v>273</v>
      </c>
      <c r="AZ11">
        <v>2</v>
      </c>
      <c r="BA11">
        <v>150</v>
      </c>
      <c r="BB11" t="s">
        <v>341</v>
      </c>
      <c r="BH11" t="s">
        <v>276</v>
      </c>
      <c r="BI11">
        <v>3</v>
      </c>
      <c r="BJ11">
        <v>80</v>
      </c>
      <c r="BK11" t="s">
        <v>325</v>
      </c>
      <c r="BM11" t="s">
        <v>277</v>
      </c>
      <c r="BR11" t="s">
        <v>278</v>
      </c>
      <c r="BW11" t="s">
        <v>342</v>
      </c>
      <c r="BX11">
        <v>3</v>
      </c>
      <c r="BY11">
        <v>80</v>
      </c>
      <c r="BZ11" t="s">
        <v>325</v>
      </c>
      <c r="CB11" t="s">
        <v>280</v>
      </c>
      <c r="CD11" t="s">
        <v>326</v>
      </c>
      <c r="CF11" t="s">
        <v>343</v>
      </c>
      <c r="CG11">
        <v>3</v>
      </c>
      <c r="CH11">
        <v>80</v>
      </c>
      <c r="CI11" t="s">
        <v>405</v>
      </c>
      <c r="CK11" t="s">
        <v>325</v>
      </c>
      <c r="CM11" t="s">
        <v>280</v>
      </c>
      <c r="CO11" t="s">
        <v>281</v>
      </c>
      <c r="CQ11" t="s">
        <v>284</v>
      </c>
      <c r="CR11" t="s">
        <v>413</v>
      </c>
      <c r="CS11">
        <v>2</v>
      </c>
      <c r="CT11">
        <v>28</v>
      </c>
      <c r="CU11" t="s">
        <v>286</v>
      </c>
      <c r="CW11" t="s">
        <v>281</v>
      </c>
      <c r="CY11" t="s">
        <v>345</v>
      </c>
      <c r="CZ11">
        <v>2</v>
      </c>
      <c r="DA11">
        <v>17</v>
      </c>
      <c r="DB11" t="s">
        <v>286</v>
      </c>
      <c r="DD11" t="s">
        <v>281</v>
      </c>
      <c r="DF11" t="s">
        <v>327</v>
      </c>
      <c r="DG11">
        <v>1</v>
      </c>
      <c r="DH11">
        <v>4</v>
      </c>
      <c r="DI11" t="s">
        <v>286</v>
      </c>
      <c r="DK11" t="s">
        <v>281</v>
      </c>
      <c r="DM11" t="s">
        <v>290</v>
      </c>
      <c r="DT11" t="s">
        <v>414</v>
      </c>
      <c r="DU11">
        <v>2</v>
      </c>
      <c r="DV11">
        <v>27</v>
      </c>
      <c r="DW11" t="s">
        <v>286</v>
      </c>
      <c r="DY11" t="s">
        <v>281</v>
      </c>
      <c r="EA11" t="s">
        <v>292</v>
      </c>
      <c r="EH11" t="s">
        <v>293</v>
      </c>
      <c r="EP11" t="s">
        <v>407</v>
      </c>
      <c r="KY11" t="s">
        <v>312</v>
      </c>
      <c r="LB11" t="s">
        <v>231</v>
      </c>
      <c r="LC11" t="s">
        <v>232</v>
      </c>
      <c r="LD11" t="s">
        <v>233</v>
      </c>
      <c r="LG11" t="s">
        <v>236</v>
      </c>
      <c r="LJ11">
        <v>89</v>
      </c>
      <c r="LK11" t="s">
        <v>313</v>
      </c>
      <c r="LL11">
        <v>9</v>
      </c>
      <c r="LM11" t="s">
        <v>238</v>
      </c>
      <c r="LN11" t="s">
        <v>239</v>
      </c>
      <c r="LO11" t="s">
        <v>240</v>
      </c>
      <c r="LR11" t="s">
        <v>243</v>
      </c>
      <c r="LS11" t="s">
        <v>244</v>
      </c>
      <c r="LT11" t="s">
        <v>245</v>
      </c>
      <c r="LV11" t="s">
        <v>247</v>
      </c>
      <c r="LX11" t="s">
        <v>249</v>
      </c>
      <c r="LY11" t="s">
        <v>250</v>
      </c>
      <c r="LZ11" t="s">
        <v>251</v>
      </c>
      <c r="MB11" t="s">
        <v>253</v>
      </c>
      <c r="MD11" t="s">
        <v>255</v>
      </c>
      <c r="ME11" t="s">
        <v>256</v>
      </c>
      <c r="MG11" t="s">
        <v>314</v>
      </c>
      <c r="MH11">
        <v>25</v>
      </c>
      <c r="MI11" t="s">
        <v>369</v>
      </c>
      <c r="MJ11" t="s">
        <v>269</v>
      </c>
      <c r="MK11" t="s">
        <v>269</v>
      </c>
      <c r="ML11" t="s">
        <v>269</v>
      </c>
      <c r="MM11" t="s">
        <v>269</v>
      </c>
      <c r="MO11" t="s">
        <v>271</v>
      </c>
      <c r="MP11" t="s">
        <v>317</v>
      </c>
    </row>
    <row r="12" spans="1:364" x14ac:dyDescent="0.2">
      <c r="A12">
        <v>115056575167</v>
      </c>
      <c r="B12">
        <v>438832579</v>
      </c>
      <c r="C12" s="226">
        <v>46091.565694444442</v>
      </c>
      <c r="D12" s="226">
        <v>46099.411041666666</v>
      </c>
      <c r="E12" t="s">
        <v>415</v>
      </c>
      <c r="J12" t="s">
        <v>416</v>
      </c>
      <c r="K12" t="s">
        <v>417</v>
      </c>
      <c r="L12" s="195" t="s">
        <v>418</v>
      </c>
      <c r="M12">
        <v>1695</v>
      </c>
      <c r="N12">
        <v>21</v>
      </c>
      <c r="O12">
        <v>21</v>
      </c>
      <c r="P12" t="s">
        <v>269</v>
      </c>
      <c r="Q12" t="s">
        <v>269</v>
      </c>
      <c r="R12">
        <v>0</v>
      </c>
      <c r="S12" t="s">
        <v>195</v>
      </c>
      <c r="V12" t="s">
        <v>198</v>
      </c>
      <c r="W12" t="s">
        <v>199</v>
      </c>
      <c r="AG12">
        <v>354</v>
      </c>
      <c r="AH12">
        <v>290</v>
      </c>
      <c r="AI12">
        <v>3</v>
      </c>
      <c r="AJ12">
        <v>0</v>
      </c>
      <c r="AK12" t="s">
        <v>213</v>
      </c>
      <c r="AL12" t="s">
        <v>392</v>
      </c>
      <c r="AM12" t="s">
        <v>271</v>
      </c>
      <c r="AN12" t="s">
        <v>272</v>
      </c>
      <c r="AO12" t="s">
        <v>214</v>
      </c>
      <c r="AS12" t="s">
        <v>218</v>
      </c>
      <c r="AV12" t="s">
        <v>221</v>
      </c>
      <c r="AY12" t="s">
        <v>273</v>
      </c>
      <c r="AZ12">
        <v>5</v>
      </c>
      <c r="BA12" t="s">
        <v>419</v>
      </c>
      <c r="BB12" t="s">
        <v>341</v>
      </c>
      <c r="BH12" t="s">
        <v>276</v>
      </c>
      <c r="BM12" t="s">
        <v>277</v>
      </c>
      <c r="BR12" t="s">
        <v>278</v>
      </c>
      <c r="BW12" t="s">
        <v>279</v>
      </c>
      <c r="BX12">
        <v>7</v>
      </c>
      <c r="BY12">
        <v>80</v>
      </c>
      <c r="BZ12" t="s">
        <v>325</v>
      </c>
      <c r="CB12" t="s">
        <v>280</v>
      </c>
      <c r="CD12" t="s">
        <v>420</v>
      </c>
      <c r="CF12" t="s">
        <v>283</v>
      </c>
      <c r="CQ12" t="s">
        <v>284</v>
      </c>
      <c r="CR12" t="s">
        <v>285</v>
      </c>
      <c r="CS12">
        <v>2</v>
      </c>
      <c r="CT12">
        <v>35</v>
      </c>
      <c r="CU12" t="s">
        <v>286</v>
      </c>
      <c r="CW12" t="s">
        <v>281</v>
      </c>
      <c r="CY12" t="s">
        <v>345</v>
      </c>
      <c r="CZ12">
        <v>1</v>
      </c>
      <c r="DA12">
        <v>39</v>
      </c>
      <c r="DB12" t="s">
        <v>286</v>
      </c>
      <c r="DD12" t="s">
        <v>281</v>
      </c>
      <c r="DF12" t="s">
        <v>327</v>
      </c>
      <c r="DG12">
        <v>1</v>
      </c>
      <c r="DH12">
        <v>10</v>
      </c>
      <c r="DI12" t="s">
        <v>286</v>
      </c>
      <c r="DK12" t="s">
        <v>281</v>
      </c>
      <c r="DM12" t="s">
        <v>406</v>
      </c>
      <c r="DN12">
        <v>2</v>
      </c>
      <c r="DO12">
        <v>28</v>
      </c>
      <c r="DP12" t="s">
        <v>286</v>
      </c>
      <c r="DR12" t="s">
        <v>281</v>
      </c>
      <c r="DT12" t="s">
        <v>291</v>
      </c>
      <c r="EA12" t="s">
        <v>292</v>
      </c>
      <c r="EH12" t="s">
        <v>293</v>
      </c>
      <c r="EP12" t="s">
        <v>294</v>
      </c>
      <c r="EQ12" t="s">
        <v>295</v>
      </c>
      <c r="ER12">
        <v>3</v>
      </c>
      <c r="ES12">
        <v>55</v>
      </c>
      <c r="ET12" t="s">
        <v>225</v>
      </c>
      <c r="EZ12" t="s">
        <v>269</v>
      </c>
      <c r="FA12" t="s">
        <v>296</v>
      </c>
      <c r="FJ12" t="s">
        <v>297</v>
      </c>
      <c r="FK12">
        <v>1</v>
      </c>
      <c r="FL12">
        <v>69</v>
      </c>
      <c r="FM12" t="s">
        <v>225</v>
      </c>
      <c r="FS12" t="s">
        <v>298</v>
      </c>
      <c r="GB12" t="s">
        <v>395</v>
      </c>
      <c r="GC12">
        <v>1</v>
      </c>
      <c r="GD12">
        <v>75</v>
      </c>
      <c r="GE12" t="s">
        <v>225</v>
      </c>
      <c r="GK12" t="s">
        <v>269</v>
      </c>
      <c r="GL12" t="s">
        <v>300</v>
      </c>
      <c r="GU12" t="s">
        <v>301</v>
      </c>
      <c r="HD12" t="s">
        <v>302</v>
      </c>
      <c r="HM12" t="s">
        <v>303</v>
      </c>
      <c r="HV12" t="s">
        <v>304</v>
      </c>
      <c r="IE12" t="s">
        <v>305</v>
      </c>
      <c r="IN12" t="s">
        <v>306</v>
      </c>
      <c r="IO12">
        <v>1</v>
      </c>
      <c r="IP12">
        <v>262</v>
      </c>
      <c r="IQ12" t="s">
        <v>225</v>
      </c>
      <c r="IW12" t="s">
        <v>273</v>
      </c>
      <c r="IX12" t="s">
        <v>271</v>
      </c>
      <c r="IY12" t="s">
        <v>307</v>
      </c>
      <c r="IZ12">
        <v>1</v>
      </c>
      <c r="JA12">
        <v>153</v>
      </c>
      <c r="JF12" t="s">
        <v>229</v>
      </c>
      <c r="JH12" t="s">
        <v>309</v>
      </c>
      <c r="JI12" t="s">
        <v>271</v>
      </c>
      <c r="JJ12" t="s">
        <v>310</v>
      </c>
      <c r="JU12" t="s">
        <v>311</v>
      </c>
      <c r="KY12" t="s">
        <v>330</v>
      </c>
      <c r="KZ12" t="s">
        <v>421</v>
      </c>
      <c r="LC12" t="s">
        <v>232</v>
      </c>
      <c r="LD12" t="s">
        <v>233</v>
      </c>
      <c r="LJ12">
        <v>129</v>
      </c>
      <c r="LK12" t="s">
        <v>313</v>
      </c>
      <c r="LL12">
        <v>14</v>
      </c>
      <c r="LM12" t="s">
        <v>238</v>
      </c>
      <c r="LR12" t="s">
        <v>243</v>
      </c>
      <c r="MB12" t="s">
        <v>253</v>
      </c>
      <c r="MD12" t="s">
        <v>255</v>
      </c>
      <c r="ME12" t="s">
        <v>256</v>
      </c>
      <c r="MG12">
        <v>40</v>
      </c>
      <c r="MH12">
        <v>35</v>
      </c>
      <c r="MI12" t="s">
        <v>422</v>
      </c>
      <c r="MJ12" t="s">
        <v>423</v>
      </c>
      <c r="MK12" t="s">
        <v>269</v>
      </c>
      <c r="ML12" t="s">
        <v>423</v>
      </c>
      <c r="MM12" t="s">
        <v>269</v>
      </c>
      <c r="MP12" t="s">
        <v>317</v>
      </c>
    </row>
    <row r="13" spans="1:364" x14ac:dyDescent="0.2">
      <c r="A13">
        <v>115056417536</v>
      </c>
      <c r="B13">
        <v>438832579</v>
      </c>
      <c r="C13" s="226">
        <v>46091.459756944445</v>
      </c>
      <c r="D13" s="226">
        <v>46098.623206018521</v>
      </c>
      <c r="E13" t="s">
        <v>424</v>
      </c>
      <c r="J13" t="s">
        <v>425</v>
      </c>
      <c r="K13" t="s">
        <v>426</v>
      </c>
      <c r="L13" t="s">
        <v>427</v>
      </c>
      <c r="M13">
        <v>5039</v>
      </c>
      <c r="N13">
        <v>54</v>
      </c>
      <c r="O13">
        <v>7</v>
      </c>
      <c r="P13" t="s">
        <v>269</v>
      </c>
      <c r="Q13" t="s">
        <v>269</v>
      </c>
      <c r="R13">
        <v>5</v>
      </c>
      <c r="V13" t="s">
        <v>198</v>
      </c>
      <c r="W13" t="s">
        <v>199</v>
      </c>
      <c r="AG13">
        <v>332</v>
      </c>
      <c r="AH13">
        <v>321</v>
      </c>
      <c r="AI13">
        <v>146</v>
      </c>
      <c r="AJ13">
        <v>8</v>
      </c>
      <c r="AK13" t="s">
        <v>428</v>
      </c>
      <c r="AM13" t="s">
        <v>271</v>
      </c>
      <c r="AN13" t="s">
        <v>272</v>
      </c>
      <c r="AQ13" t="s">
        <v>216</v>
      </c>
      <c r="AR13" t="s">
        <v>217</v>
      </c>
      <c r="AS13" t="s">
        <v>218</v>
      </c>
      <c r="AY13" t="s">
        <v>309</v>
      </c>
      <c r="AZ13">
        <v>5</v>
      </c>
      <c r="BA13">
        <v>369</v>
      </c>
      <c r="BB13" t="s">
        <v>274</v>
      </c>
      <c r="BC13">
        <v>2</v>
      </c>
      <c r="BD13">
        <v>357</v>
      </c>
      <c r="BE13" t="s">
        <v>325</v>
      </c>
      <c r="BG13" t="s">
        <v>278</v>
      </c>
      <c r="BW13" t="s">
        <v>279</v>
      </c>
      <c r="BX13">
        <v>37</v>
      </c>
      <c r="BY13">
        <v>90</v>
      </c>
      <c r="BZ13" t="s">
        <v>280</v>
      </c>
      <c r="CB13" t="s">
        <v>281</v>
      </c>
      <c r="CD13" t="s">
        <v>326</v>
      </c>
      <c r="CF13" t="s">
        <v>283</v>
      </c>
      <c r="CQ13" t="s">
        <v>284</v>
      </c>
      <c r="CR13" t="s">
        <v>285</v>
      </c>
      <c r="CS13">
        <v>3</v>
      </c>
      <c r="CT13">
        <v>20</v>
      </c>
      <c r="CU13" t="s">
        <v>429</v>
      </c>
      <c r="CW13" t="s">
        <v>281</v>
      </c>
      <c r="CY13" t="s">
        <v>288</v>
      </c>
      <c r="DF13" t="s">
        <v>327</v>
      </c>
      <c r="DG13">
        <v>1</v>
      </c>
      <c r="DH13">
        <v>10</v>
      </c>
      <c r="DI13" t="s">
        <v>429</v>
      </c>
      <c r="DK13" t="s">
        <v>281</v>
      </c>
      <c r="DM13" t="s">
        <v>290</v>
      </c>
      <c r="DT13" t="s">
        <v>291</v>
      </c>
      <c r="EA13" t="s">
        <v>292</v>
      </c>
      <c r="EH13" t="s">
        <v>293</v>
      </c>
      <c r="EP13" t="s">
        <v>294</v>
      </c>
      <c r="EQ13" t="s">
        <v>295</v>
      </c>
      <c r="ER13">
        <v>2</v>
      </c>
      <c r="ES13">
        <v>46</v>
      </c>
      <c r="EW13" t="s">
        <v>228</v>
      </c>
      <c r="EZ13" t="s">
        <v>269</v>
      </c>
      <c r="FA13" t="s">
        <v>296</v>
      </c>
      <c r="FJ13" t="s">
        <v>297</v>
      </c>
      <c r="FK13">
        <v>3</v>
      </c>
      <c r="FL13">
        <v>40</v>
      </c>
      <c r="FO13" t="s">
        <v>227</v>
      </c>
      <c r="FS13" t="s">
        <v>298</v>
      </c>
      <c r="GB13" t="s">
        <v>299</v>
      </c>
      <c r="GL13" t="s">
        <v>300</v>
      </c>
      <c r="GU13" t="s">
        <v>301</v>
      </c>
      <c r="HD13" t="s">
        <v>302</v>
      </c>
      <c r="HM13" t="s">
        <v>303</v>
      </c>
      <c r="HV13" t="s">
        <v>304</v>
      </c>
      <c r="IE13" t="s">
        <v>328</v>
      </c>
      <c r="IF13">
        <v>11</v>
      </c>
      <c r="IG13">
        <v>45</v>
      </c>
      <c r="IH13" t="s">
        <v>225</v>
      </c>
      <c r="IK13" t="s">
        <v>228</v>
      </c>
      <c r="IN13" t="s">
        <v>306</v>
      </c>
      <c r="IO13">
        <v>2</v>
      </c>
      <c r="IP13">
        <v>357</v>
      </c>
      <c r="IU13" t="s">
        <v>229</v>
      </c>
      <c r="IW13" t="s">
        <v>309</v>
      </c>
      <c r="IX13" t="s">
        <v>269</v>
      </c>
      <c r="IY13" t="s">
        <v>307</v>
      </c>
      <c r="IZ13">
        <v>5</v>
      </c>
      <c r="JA13">
        <v>369</v>
      </c>
      <c r="JF13" t="s">
        <v>229</v>
      </c>
      <c r="JG13" t="s">
        <v>430</v>
      </c>
      <c r="JH13" t="s">
        <v>309</v>
      </c>
      <c r="JI13" t="s">
        <v>271</v>
      </c>
      <c r="JJ13" t="s">
        <v>310</v>
      </c>
      <c r="JU13" t="s">
        <v>311</v>
      </c>
      <c r="KY13" t="s">
        <v>312</v>
      </c>
      <c r="LC13" t="s">
        <v>232</v>
      </c>
      <c r="LD13" t="s">
        <v>233</v>
      </c>
      <c r="LE13" t="s">
        <v>234</v>
      </c>
      <c r="LF13" t="s">
        <v>235</v>
      </c>
      <c r="LG13" t="s">
        <v>236</v>
      </c>
      <c r="LH13" t="s">
        <v>237</v>
      </c>
      <c r="LJ13">
        <v>171</v>
      </c>
      <c r="LK13" t="s">
        <v>332</v>
      </c>
      <c r="LL13">
        <v>3</v>
      </c>
      <c r="LM13" t="s">
        <v>238</v>
      </c>
      <c r="LN13" t="s">
        <v>239</v>
      </c>
      <c r="LR13" t="s">
        <v>243</v>
      </c>
      <c r="LS13" t="s">
        <v>244</v>
      </c>
      <c r="LT13" t="s">
        <v>245</v>
      </c>
      <c r="LU13" t="s">
        <v>246</v>
      </c>
      <c r="LV13" t="s">
        <v>247</v>
      </c>
      <c r="LW13" t="s">
        <v>248</v>
      </c>
      <c r="LX13" t="s">
        <v>249</v>
      </c>
      <c r="LY13" t="s">
        <v>250</v>
      </c>
      <c r="MB13" t="s">
        <v>253</v>
      </c>
      <c r="MC13" t="s">
        <v>254</v>
      </c>
      <c r="MD13" t="s">
        <v>255</v>
      </c>
      <c r="ME13" t="s">
        <v>256</v>
      </c>
      <c r="MG13">
        <v>38</v>
      </c>
      <c r="MH13">
        <v>38</v>
      </c>
      <c r="MI13" t="s">
        <v>369</v>
      </c>
      <c r="MJ13" t="s">
        <v>269</v>
      </c>
      <c r="MK13" t="s">
        <v>431</v>
      </c>
      <c r="ML13" t="s">
        <v>269</v>
      </c>
      <c r="MM13" t="s">
        <v>269</v>
      </c>
      <c r="MO13" t="s">
        <v>271</v>
      </c>
      <c r="MP13" t="s">
        <v>334</v>
      </c>
      <c r="MS13" t="s">
        <v>259</v>
      </c>
      <c r="MT13" t="s">
        <v>260</v>
      </c>
    </row>
    <row r="14" spans="1:364" x14ac:dyDescent="0.2">
      <c r="A14">
        <v>115059165659</v>
      </c>
      <c r="B14">
        <v>438832579</v>
      </c>
      <c r="C14" s="226">
        <v>46094.395138888889</v>
      </c>
      <c r="D14" s="226">
        <v>46094.636030092595</v>
      </c>
      <c r="E14" t="s">
        <v>432</v>
      </c>
      <c r="J14" t="s">
        <v>433</v>
      </c>
      <c r="K14" t="s">
        <v>434</v>
      </c>
      <c r="L14" s="195" t="s">
        <v>435</v>
      </c>
      <c r="M14">
        <v>102</v>
      </c>
      <c r="N14">
        <v>1</v>
      </c>
      <c r="O14">
        <v>1</v>
      </c>
      <c r="P14" t="s">
        <v>271</v>
      </c>
      <c r="Q14" t="s">
        <v>271</v>
      </c>
      <c r="R14">
        <v>0</v>
      </c>
      <c r="AE14" t="s">
        <v>207</v>
      </c>
      <c r="AG14">
        <v>90</v>
      </c>
      <c r="AH14">
        <v>10</v>
      </c>
      <c r="AI14">
        <v>2</v>
      </c>
      <c r="AJ14">
        <v>0</v>
      </c>
      <c r="AK14" t="s">
        <v>213</v>
      </c>
      <c r="AL14" t="s">
        <v>436</v>
      </c>
      <c r="AM14" t="s">
        <v>269</v>
      </c>
      <c r="AN14" t="s">
        <v>340</v>
      </c>
      <c r="BB14" t="s">
        <v>341</v>
      </c>
      <c r="BH14" t="s">
        <v>276</v>
      </c>
      <c r="BM14" t="s">
        <v>277</v>
      </c>
      <c r="BR14" t="s">
        <v>278</v>
      </c>
      <c r="BW14" t="s">
        <v>342</v>
      </c>
      <c r="CF14" t="s">
        <v>283</v>
      </c>
      <c r="CQ14" t="s">
        <v>284</v>
      </c>
      <c r="CR14" t="s">
        <v>285</v>
      </c>
      <c r="CS14">
        <v>0</v>
      </c>
      <c r="CT14">
        <v>0</v>
      </c>
      <c r="CU14" t="s">
        <v>429</v>
      </c>
      <c r="CW14" t="s">
        <v>281</v>
      </c>
      <c r="CY14" t="s">
        <v>288</v>
      </c>
      <c r="DF14" t="s">
        <v>289</v>
      </c>
      <c r="DM14" t="s">
        <v>290</v>
      </c>
      <c r="DT14" t="s">
        <v>414</v>
      </c>
      <c r="DU14">
        <v>0</v>
      </c>
      <c r="DV14">
        <v>0</v>
      </c>
      <c r="DW14" t="s">
        <v>429</v>
      </c>
      <c r="DY14" t="s">
        <v>281</v>
      </c>
      <c r="EA14" t="s">
        <v>292</v>
      </c>
      <c r="EH14" t="s">
        <v>293</v>
      </c>
      <c r="EP14" t="s">
        <v>407</v>
      </c>
      <c r="KY14" t="s">
        <v>312</v>
      </c>
      <c r="LA14" t="s">
        <v>230</v>
      </c>
      <c r="LJ14">
        <v>59</v>
      </c>
      <c r="LK14" t="s">
        <v>313</v>
      </c>
      <c r="LL14">
        <v>0</v>
      </c>
      <c r="LM14" t="s">
        <v>238</v>
      </c>
      <c r="LN14" t="s">
        <v>239</v>
      </c>
      <c r="LO14" t="s">
        <v>240</v>
      </c>
      <c r="LP14" t="s">
        <v>241</v>
      </c>
      <c r="LQ14" t="s">
        <v>242</v>
      </c>
      <c r="LR14" t="s">
        <v>243</v>
      </c>
      <c r="LS14" t="s">
        <v>244</v>
      </c>
      <c r="LT14" t="s">
        <v>245</v>
      </c>
      <c r="LU14" t="s">
        <v>246</v>
      </c>
      <c r="LV14" t="s">
        <v>247</v>
      </c>
      <c r="LW14" t="s">
        <v>248</v>
      </c>
      <c r="LX14" t="s">
        <v>249</v>
      </c>
      <c r="LY14" t="s">
        <v>250</v>
      </c>
      <c r="LZ14" t="s">
        <v>251</v>
      </c>
      <c r="MA14" t="s">
        <v>252</v>
      </c>
      <c r="MB14" t="s">
        <v>253</v>
      </c>
      <c r="MD14" t="s">
        <v>255</v>
      </c>
      <c r="ME14" t="s">
        <v>256</v>
      </c>
      <c r="MF14" t="s">
        <v>437</v>
      </c>
      <c r="MG14">
        <v>35</v>
      </c>
      <c r="MH14">
        <v>25</v>
      </c>
      <c r="MI14" t="s">
        <v>438</v>
      </c>
      <c r="MJ14" t="s">
        <v>269</v>
      </c>
      <c r="MK14" t="s">
        <v>269</v>
      </c>
      <c r="ML14" t="s">
        <v>269</v>
      </c>
      <c r="MM14" t="s">
        <v>269</v>
      </c>
      <c r="MN14" t="s">
        <v>269</v>
      </c>
      <c r="MO14" t="s">
        <v>439</v>
      </c>
      <c r="MP14" t="s">
        <v>317</v>
      </c>
    </row>
    <row r="15" spans="1:364" x14ac:dyDescent="0.2">
      <c r="A15">
        <v>115059175756</v>
      </c>
      <c r="B15">
        <v>438832579</v>
      </c>
      <c r="C15" s="226">
        <v>46094.489027777781</v>
      </c>
      <c r="D15" s="226">
        <v>46094.582800925928</v>
      </c>
      <c r="E15" t="s">
        <v>440</v>
      </c>
      <c r="J15" t="s">
        <v>441</v>
      </c>
      <c r="K15" t="s">
        <v>442</v>
      </c>
      <c r="L15" t="s">
        <v>443</v>
      </c>
      <c r="M15">
        <v>1909</v>
      </c>
      <c r="N15">
        <v>18</v>
      </c>
      <c r="O15">
        <v>5</v>
      </c>
      <c r="P15" t="s">
        <v>269</v>
      </c>
      <c r="Q15" t="s">
        <v>271</v>
      </c>
      <c r="R15">
        <v>0</v>
      </c>
      <c r="V15" t="s">
        <v>198</v>
      </c>
      <c r="AE15" t="s">
        <v>207</v>
      </c>
      <c r="AG15">
        <v>311</v>
      </c>
      <c r="AH15">
        <v>272</v>
      </c>
      <c r="AI15">
        <v>61</v>
      </c>
      <c r="AJ15">
        <v>4</v>
      </c>
      <c r="AK15" t="s">
        <v>428</v>
      </c>
      <c r="AM15" t="s">
        <v>271</v>
      </c>
      <c r="AN15" t="s">
        <v>340</v>
      </c>
      <c r="BB15" t="s">
        <v>341</v>
      </c>
      <c r="BH15" t="s">
        <v>276</v>
      </c>
      <c r="BM15" t="s">
        <v>360</v>
      </c>
      <c r="BN15">
        <v>6</v>
      </c>
      <c r="BO15">
        <v>55</v>
      </c>
      <c r="BP15" t="s">
        <v>281</v>
      </c>
      <c r="BR15" t="s">
        <v>444</v>
      </c>
      <c r="BS15">
        <v>6</v>
      </c>
      <c r="BT15">
        <v>55</v>
      </c>
      <c r="BU15" t="s">
        <v>281</v>
      </c>
      <c r="BW15" t="s">
        <v>279</v>
      </c>
      <c r="BX15">
        <v>13</v>
      </c>
      <c r="BY15">
        <v>276</v>
      </c>
      <c r="BZ15" t="s">
        <v>224</v>
      </c>
      <c r="CA15" t="s">
        <v>445</v>
      </c>
      <c r="CB15" t="s">
        <v>224</v>
      </c>
      <c r="CC15" t="s">
        <v>445</v>
      </c>
      <c r="CD15" t="s">
        <v>224</v>
      </c>
      <c r="CE15" t="s">
        <v>445</v>
      </c>
      <c r="CF15" t="s">
        <v>343</v>
      </c>
      <c r="CG15">
        <v>13</v>
      </c>
      <c r="CH15">
        <v>276</v>
      </c>
      <c r="CI15" t="s">
        <v>224</v>
      </c>
      <c r="CJ15" t="s">
        <v>445</v>
      </c>
      <c r="CK15" t="s">
        <v>224</v>
      </c>
      <c r="CL15" t="s">
        <v>445</v>
      </c>
      <c r="CM15" t="s">
        <v>224</v>
      </c>
      <c r="CN15" t="s">
        <v>445</v>
      </c>
      <c r="CO15" t="s">
        <v>224</v>
      </c>
      <c r="CP15" t="s">
        <v>445</v>
      </c>
      <c r="CQ15" t="s">
        <v>284</v>
      </c>
      <c r="CR15" t="s">
        <v>285</v>
      </c>
      <c r="CS15">
        <v>2</v>
      </c>
      <c r="CT15">
        <v>16</v>
      </c>
      <c r="CU15" t="s">
        <v>286</v>
      </c>
      <c r="CW15" t="s">
        <v>281</v>
      </c>
      <c r="CY15" t="s">
        <v>345</v>
      </c>
      <c r="CZ15">
        <v>1</v>
      </c>
      <c r="DA15">
        <v>9</v>
      </c>
      <c r="DB15" t="s">
        <v>286</v>
      </c>
      <c r="DD15" t="s">
        <v>281</v>
      </c>
      <c r="DF15" t="s">
        <v>327</v>
      </c>
      <c r="DG15">
        <v>1</v>
      </c>
      <c r="DH15">
        <v>8</v>
      </c>
      <c r="DI15" t="s">
        <v>286</v>
      </c>
      <c r="DK15" t="s">
        <v>281</v>
      </c>
      <c r="DM15" t="s">
        <v>406</v>
      </c>
      <c r="DN15">
        <v>2</v>
      </c>
      <c r="DO15">
        <v>6</v>
      </c>
      <c r="DP15" t="s">
        <v>286</v>
      </c>
      <c r="DR15" t="s">
        <v>281</v>
      </c>
      <c r="DT15" t="s">
        <v>291</v>
      </c>
      <c r="EA15" t="s">
        <v>292</v>
      </c>
      <c r="EH15" t="s">
        <v>293</v>
      </c>
      <c r="EP15" t="s">
        <v>294</v>
      </c>
      <c r="EQ15" t="s">
        <v>295</v>
      </c>
      <c r="ER15">
        <v>3</v>
      </c>
      <c r="ES15">
        <v>98</v>
      </c>
      <c r="EV15" t="s">
        <v>227</v>
      </c>
      <c r="EY15" t="s">
        <v>446</v>
      </c>
      <c r="EZ15" t="s">
        <v>269</v>
      </c>
      <c r="FA15" t="s">
        <v>296</v>
      </c>
      <c r="FJ15" t="s">
        <v>381</v>
      </c>
      <c r="FS15" t="s">
        <v>298</v>
      </c>
      <c r="GB15" t="s">
        <v>395</v>
      </c>
      <c r="GC15">
        <v>4</v>
      </c>
      <c r="GD15">
        <v>125</v>
      </c>
      <c r="GH15" t="s">
        <v>228</v>
      </c>
      <c r="GK15" t="s">
        <v>271</v>
      </c>
      <c r="GL15" t="s">
        <v>300</v>
      </c>
      <c r="GU15" t="s">
        <v>301</v>
      </c>
      <c r="HD15" t="s">
        <v>302</v>
      </c>
      <c r="HM15" t="s">
        <v>303</v>
      </c>
      <c r="HV15" t="s">
        <v>304</v>
      </c>
      <c r="IE15" t="s">
        <v>305</v>
      </c>
      <c r="IN15" t="s">
        <v>306</v>
      </c>
      <c r="IO15">
        <v>3</v>
      </c>
      <c r="IP15">
        <v>77</v>
      </c>
      <c r="IT15" t="s">
        <v>228</v>
      </c>
      <c r="IV15" t="s">
        <v>447</v>
      </c>
      <c r="IW15" t="s">
        <v>273</v>
      </c>
      <c r="IX15" t="s">
        <v>269</v>
      </c>
      <c r="IY15" t="s">
        <v>307</v>
      </c>
      <c r="IZ15">
        <v>3</v>
      </c>
      <c r="JA15">
        <v>202</v>
      </c>
      <c r="JD15" t="s">
        <v>227</v>
      </c>
      <c r="JE15" t="s">
        <v>228</v>
      </c>
      <c r="JF15" t="s">
        <v>229</v>
      </c>
      <c r="JG15" t="s">
        <v>448</v>
      </c>
      <c r="JH15" t="s">
        <v>449</v>
      </c>
      <c r="JI15" t="s">
        <v>269</v>
      </c>
      <c r="JJ15" t="s">
        <v>450</v>
      </c>
      <c r="JK15">
        <v>1</v>
      </c>
      <c r="JL15">
        <v>4000</v>
      </c>
      <c r="JQ15" t="s">
        <v>229</v>
      </c>
      <c r="JR15" t="s">
        <v>451</v>
      </c>
      <c r="JS15" t="s">
        <v>452</v>
      </c>
      <c r="JT15" t="s">
        <v>271</v>
      </c>
      <c r="JU15" t="s">
        <v>453</v>
      </c>
      <c r="JV15" t="s">
        <v>454</v>
      </c>
      <c r="JW15">
        <v>3</v>
      </c>
      <c r="JX15">
        <v>45</v>
      </c>
      <c r="KD15" t="s">
        <v>455</v>
      </c>
      <c r="KE15" t="s">
        <v>456</v>
      </c>
      <c r="KY15" t="s">
        <v>312</v>
      </c>
      <c r="LB15" t="s">
        <v>231</v>
      </c>
      <c r="LC15" t="s">
        <v>232</v>
      </c>
      <c r="LF15" t="s">
        <v>235</v>
      </c>
      <c r="LH15" t="s">
        <v>237</v>
      </c>
      <c r="LJ15">
        <v>40</v>
      </c>
      <c r="LK15" t="s">
        <v>332</v>
      </c>
      <c r="LL15">
        <v>3</v>
      </c>
      <c r="LM15" t="s">
        <v>238</v>
      </c>
      <c r="LN15" t="s">
        <v>239</v>
      </c>
      <c r="LR15" t="s">
        <v>243</v>
      </c>
      <c r="LT15" t="s">
        <v>245</v>
      </c>
      <c r="LU15" t="s">
        <v>246</v>
      </c>
      <c r="LY15" t="s">
        <v>250</v>
      </c>
      <c r="MB15" t="s">
        <v>253</v>
      </c>
      <c r="ME15" t="s">
        <v>256</v>
      </c>
      <c r="MF15" t="s">
        <v>457</v>
      </c>
      <c r="MG15">
        <v>40</v>
      </c>
      <c r="MH15">
        <v>40</v>
      </c>
      <c r="MI15" t="s">
        <v>369</v>
      </c>
      <c r="MJ15" t="s">
        <v>458</v>
      </c>
      <c r="MK15" t="s">
        <v>459</v>
      </c>
      <c r="ML15" t="s">
        <v>369</v>
      </c>
      <c r="MM15" t="s">
        <v>269</v>
      </c>
      <c r="MN15" t="s">
        <v>460</v>
      </c>
      <c r="MP15" t="s">
        <v>317</v>
      </c>
      <c r="MY15" t="s">
        <v>369</v>
      </c>
      <c r="MZ15" t="s">
        <v>369</v>
      </c>
    </row>
    <row r="16" spans="1:364" x14ac:dyDescent="0.2">
      <c r="A16">
        <v>115059124670</v>
      </c>
      <c r="B16">
        <v>438832579</v>
      </c>
      <c r="C16" s="226">
        <v>46094.501712962963</v>
      </c>
      <c r="D16" s="226">
        <v>46094.520902777775</v>
      </c>
      <c r="E16" t="s">
        <v>461</v>
      </c>
      <c r="J16" t="s">
        <v>462</v>
      </c>
      <c r="K16" t="s">
        <v>463</v>
      </c>
      <c r="L16" s="195" t="s">
        <v>464</v>
      </c>
      <c r="M16">
        <v>7746</v>
      </c>
      <c r="N16">
        <v>50</v>
      </c>
      <c r="O16">
        <v>6</v>
      </c>
      <c r="P16" t="s">
        <v>269</v>
      </c>
      <c r="Q16" t="s">
        <v>269</v>
      </c>
      <c r="R16">
        <v>2</v>
      </c>
      <c r="V16" t="s">
        <v>198</v>
      </c>
      <c r="W16" t="s">
        <v>199</v>
      </c>
      <c r="AB16" t="s">
        <v>204</v>
      </c>
      <c r="AE16" t="s">
        <v>207</v>
      </c>
      <c r="AG16">
        <v>1810</v>
      </c>
      <c r="AH16">
        <v>450</v>
      </c>
      <c r="AI16">
        <v>892</v>
      </c>
      <c r="AJ16">
        <v>3</v>
      </c>
      <c r="AK16" t="s">
        <v>270</v>
      </c>
      <c r="AM16" t="s">
        <v>271</v>
      </c>
      <c r="AN16" t="s">
        <v>272</v>
      </c>
      <c r="AO16" t="s">
        <v>214</v>
      </c>
      <c r="AS16" t="s">
        <v>218</v>
      </c>
      <c r="AV16" t="s">
        <v>221</v>
      </c>
      <c r="AY16" t="s">
        <v>273</v>
      </c>
      <c r="AZ16">
        <v>3</v>
      </c>
      <c r="BA16">
        <v>542</v>
      </c>
      <c r="BB16" t="s">
        <v>274</v>
      </c>
      <c r="BC16">
        <v>5</v>
      </c>
      <c r="BD16">
        <v>116</v>
      </c>
      <c r="BE16" t="s">
        <v>465</v>
      </c>
      <c r="BG16" t="s">
        <v>278</v>
      </c>
      <c r="BW16" t="s">
        <v>279</v>
      </c>
      <c r="BX16">
        <v>12</v>
      </c>
      <c r="BY16">
        <v>100</v>
      </c>
      <c r="BZ16" t="s">
        <v>405</v>
      </c>
      <c r="CB16" t="s">
        <v>325</v>
      </c>
      <c r="CD16" t="s">
        <v>326</v>
      </c>
      <c r="CF16" t="s">
        <v>283</v>
      </c>
      <c r="CQ16" t="s">
        <v>284</v>
      </c>
      <c r="CR16" t="s">
        <v>285</v>
      </c>
      <c r="CS16">
        <v>2</v>
      </c>
      <c r="CT16">
        <v>29</v>
      </c>
      <c r="CU16" t="s">
        <v>429</v>
      </c>
      <c r="CW16" t="s">
        <v>281</v>
      </c>
      <c r="CY16" t="s">
        <v>345</v>
      </c>
      <c r="CZ16">
        <v>2</v>
      </c>
      <c r="DA16">
        <v>32</v>
      </c>
      <c r="DB16" t="s">
        <v>429</v>
      </c>
      <c r="DD16" t="s">
        <v>281</v>
      </c>
      <c r="DF16" t="s">
        <v>327</v>
      </c>
      <c r="DG16">
        <v>1</v>
      </c>
      <c r="DH16">
        <v>20</v>
      </c>
      <c r="DI16" t="s">
        <v>429</v>
      </c>
      <c r="DK16" t="s">
        <v>281</v>
      </c>
      <c r="DM16" t="s">
        <v>406</v>
      </c>
      <c r="DN16">
        <v>2</v>
      </c>
      <c r="DO16">
        <v>21</v>
      </c>
      <c r="DP16" t="s">
        <v>429</v>
      </c>
      <c r="DR16" t="s">
        <v>281</v>
      </c>
      <c r="DT16" t="s">
        <v>291</v>
      </c>
      <c r="EA16" t="s">
        <v>292</v>
      </c>
      <c r="EH16" t="s">
        <v>293</v>
      </c>
      <c r="EP16" t="s">
        <v>294</v>
      </c>
      <c r="EQ16" t="s">
        <v>295</v>
      </c>
      <c r="ER16">
        <v>5</v>
      </c>
      <c r="ES16">
        <v>960</v>
      </c>
      <c r="EX16" t="s">
        <v>229</v>
      </c>
      <c r="EZ16" t="s">
        <v>269</v>
      </c>
      <c r="FA16" t="s">
        <v>363</v>
      </c>
      <c r="FB16">
        <v>2</v>
      </c>
      <c r="FC16">
        <v>88</v>
      </c>
      <c r="FI16" t="s">
        <v>466</v>
      </c>
      <c r="FJ16" t="s">
        <v>297</v>
      </c>
      <c r="FK16">
        <v>3</v>
      </c>
      <c r="FL16">
        <v>50</v>
      </c>
      <c r="FM16" t="s">
        <v>225</v>
      </c>
      <c r="FS16" t="s">
        <v>364</v>
      </c>
      <c r="FT16">
        <v>1</v>
      </c>
      <c r="FU16">
        <v>48</v>
      </c>
      <c r="FV16" t="s">
        <v>225</v>
      </c>
      <c r="GB16" t="s">
        <v>299</v>
      </c>
      <c r="GL16" t="s">
        <v>365</v>
      </c>
      <c r="GM16" t="s">
        <v>366</v>
      </c>
      <c r="GN16">
        <v>64</v>
      </c>
      <c r="GO16" t="s">
        <v>225</v>
      </c>
      <c r="GU16" t="s">
        <v>467</v>
      </c>
      <c r="GV16">
        <v>3</v>
      </c>
      <c r="GW16">
        <v>50</v>
      </c>
      <c r="GX16" t="s">
        <v>225</v>
      </c>
      <c r="HD16" t="s">
        <v>302</v>
      </c>
      <c r="HM16" t="s">
        <v>303</v>
      </c>
      <c r="HV16" t="s">
        <v>468</v>
      </c>
      <c r="HW16">
        <v>3</v>
      </c>
      <c r="HX16">
        <v>50</v>
      </c>
      <c r="IB16" t="s">
        <v>228</v>
      </c>
      <c r="IE16" t="s">
        <v>328</v>
      </c>
      <c r="IF16">
        <v>3</v>
      </c>
      <c r="IG16">
        <v>58</v>
      </c>
      <c r="IK16" t="s">
        <v>228</v>
      </c>
      <c r="IN16" t="s">
        <v>306</v>
      </c>
      <c r="IO16" t="s">
        <v>469</v>
      </c>
      <c r="IP16">
        <v>260</v>
      </c>
      <c r="IU16" t="s">
        <v>229</v>
      </c>
      <c r="IW16" t="s">
        <v>452</v>
      </c>
      <c r="IX16" t="s">
        <v>271</v>
      </c>
      <c r="IY16" t="s">
        <v>307</v>
      </c>
      <c r="IZ16">
        <v>2</v>
      </c>
      <c r="JA16">
        <v>548</v>
      </c>
      <c r="JF16" t="s">
        <v>229</v>
      </c>
      <c r="JH16" t="s">
        <v>452</v>
      </c>
      <c r="JI16" t="s">
        <v>269</v>
      </c>
      <c r="JJ16" t="s">
        <v>450</v>
      </c>
      <c r="JK16">
        <v>5</v>
      </c>
      <c r="JL16">
        <v>2148</v>
      </c>
      <c r="JQ16" t="s">
        <v>229</v>
      </c>
      <c r="JS16" t="s">
        <v>309</v>
      </c>
      <c r="JT16" t="s">
        <v>269</v>
      </c>
      <c r="JU16" t="s">
        <v>453</v>
      </c>
      <c r="JV16" t="s">
        <v>470</v>
      </c>
      <c r="JW16" t="s">
        <v>471</v>
      </c>
      <c r="JX16">
        <v>38</v>
      </c>
      <c r="JY16" t="s">
        <v>225</v>
      </c>
      <c r="KE16" t="s">
        <v>456</v>
      </c>
      <c r="KY16" t="s">
        <v>312</v>
      </c>
      <c r="LB16" t="s">
        <v>231</v>
      </c>
      <c r="LI16" t="s">
        <v>472</v>
      </c>
      <c r="LJ16">
        <v>135</v>
      </c>
      <c r="LK16" t="s">
        <v>332</v>
      </c>
      <c r="LL16">
        <v>2</v>
      </c>
      <c r="LQ16" t="s">
        <v>242</v>
      </c>
      <c r="LR16" t="s">
        <v>243</v>
      </c>
      <c r="LS16" t="s">
        <v>244</v>
      </c>
      <c r="LU16" t="s">
        <v>246</v>
      </c>
      <c r="LW16" t="s">
        <v>248</v>
      </c>
      <c r="MB16" t="s">
        <v>253</v>
      </c>
      <c r="MC16" t="s">
        <v>254</v>
      </c>
      <c r="MG16">
        <v>40</v>
      </c>
      <c r="MH16">
        <v>1</v>
      </c>
      <c r="MI16" t="s">
        <v>315</v>
      </c>
      <c r="MJ16" t="s">
        <v>473</v>
      </c>
      <c r="MK16" t="s">
        <v>423</v>
      </c>
      <c r="ML16" t="s">
        <v>473</v>
      </c>
      <c r="MM16" t="s">
        <v>269</v>
      </c>
      <c r="MN16" t="s">
        <v>474</v>
      </c>
      <c r="MO16" t="s">
        <v>475</v>
      </c>
      <c r="MP16" t="s">
        <v>334</v>
      </c>
      <c r="MR16" t="s">
        <v>258</v>
      </c>
      <c r="MS16" t="s">
        <v>259</v>
      </c>
      <c r="MT16" t="s">
        <v>260</v>
      </c>
      <c r="MY16" t="s">
        <v>476</v>
      </c>
      <c r="MZ16" t="s">
        <v>477</v>
      </c>
    </row>
    <row r="17" spans="1:364" x14ac:dyDescent="0.2">
      <c r="A17">
        <v>115059022969</v>
      </c>
      <c r="B17">
        <v>438832579</v>
      </c>
      <c r="C17" s="226">
        <v>46094.423958333333</v>
      </c>
      <c r="D17" s="226">
        <v>46094.467546296299</v>
      </c>
      <c r="E17" t="s">
        <v>478</v>
      </c>
      <c r="J17" t="s">
        <v>479</v>
      </c>
      <c r="K17" t="s">
        <v>480</v>
      </c>
      <c r="L17" t="s">
        <v>481</v>
      </c>
      <c r="M17">
        <v>494</v>
      </c>
      <c r="N17">
        <v>7</v>
      </c>
      <c r="O17">
        <v>7</v>
      </c>
      <c r="P17" t="s">
        <v>271</v>
      </c>
      <c r="Q17" t="s">
        <v>269</v>
      </c>
      <c r="R17">
        <v>2</v>
      </c>
      <c r="S17" t="s">
        <v>195</v>
      </c>
      <c r="V17" t="s">
        <v>198</v>
      </c>
      <c r="AG17">
        <v>221</v>
      </c>
      <c r="AH17">
        <v>14</v>
      </c>
      <c r="AI17">
        <v>5</v>
      </c>
      <c r="AJ17">
        <v>0</v>
      </c>
      <c r="AK17" t="s">
        <v>213</v>
      </c>
      <c r="AL17" t="s">
        <v>482</v>
      </c>
      <c r="AM17" t="s">
        <v>271</v>
      </c>
      <c r="AN17" t="s">
        <v>340</v>
      </c>
      <c r="BB17" t="s">
        <v>341</v>
      </c>
      <c r="BH17" t="s">
        <v>276</v>
      </c>
      <c r="BM17" t="s">
        <v>277</v>
      </c>
      <c r="BR17" t="s">
        <v>278</v>
      </c>
      <c r="BW17" t="s">
        <v>342</v>
      </c>
      <c r="CF17" t="s">
        <v>283</v>
      </c>
      <c r="CQ17" t="s">
        <v>284</v>
      </c>
      <c r="CR17" t="s">
        <v>285</v>
      </c>
      <c r="CS17">
        <v>1</v>
      </c>
      <c r="CT17">
        <v>25</v>
      </c>
      <c r="CU17" t="s">
        <v>429</v>
      </c>
      <c r="CW17" t="s">
        <v>287</v>
      </c>
      <c r="CY17" t="s">
        <v>288</v>
      </c>
      <c r="DF17" t="s">
        <v>289</v>
      </c>
      <c r="DM17" t="s">
        <v>290</v>
      </c>
      <c r="DT17" t="s">
        <v>291</v>
      </c>
      <c r="EA17" t="s">
        <v>292</v>
      </c>
      <c r="EH17" t="s">
        <v>293</v>
      </c>
      <c r="EP17" t="s">
        <v>407</v>
      </c>
      <c r="KY17" t="s">
        <v>330</v>
      </c>
      <c r="KZ17" t="s">
        <v>483</v>
      </c>
      <c r="LA17" t="s">
        <v>230</v>
      </c>
      <c r="LJ17">
        <v>302</v>
      </c>
      <c r="LK17" t="s">
        <v>332</v>
      </c>
      <c r="LL17">
        <v>1</v>
      </c>
      <c r="LM17" t="s">
        <v>238</v>
      </c>
      <c r="LN17" t="s">
        <v>239</v>
      </c>
      <c r="LO17" t="s">
        <v>240</v>
      </c>
      <c r="LP17" t="s">
        <v>241</v>
      </c>
      <c r="LQ17" t="s">
        <v>242</v>
      </c>
      <c r="LR17" t="s">
        <v>243</v>
      </c>
      <c r="LS17" t="s">
        <v>244</v>
      </c>
      <c r="LT17" t="s">
        <v>245</v>
      </c>
      <c r="LU17" t="s">
        <v>246</v>
      </c>
      <c r="LV17" t="s">
        <v>247</v>
      </c>
      <c r="LW17" t="s">
        <v>248</v>
      </c>
      <c r="LX17" t="s">
        <v>249</v>
      </c>
      <c r="LY17" t="s">
        <v>250</v>
      </c>
      <c r="MB17" t="s">
        <v>253</v>
      </c>
      <c r="MC17" t="s">
        <v>254</v>
      </c>
      <c r="ME17" t="s">
        <v>256</v>
      </c>
      <c r="MG17">
        <v>40</v>
      </c>
      <c r="MH17">
        <v>40</v>
      </c>
      <c r="MI17" t="s">
        <v>369</v>
      </c>
      <c r="MJ17" t="s">
        <v>369</v>
      </c>
      <c r="MK17" t="s">
        <v>369</v>
      </c>
      <c r="ML17" t="s">
        <v>369</v>
      </c>
      <c r="MM17" t="s">
        <v>271</v>
      </c>
      <c r="MO17" t="s">
        <v>484</v>
      </c>
      <c r="MP17" t="s">
        <v>317</v>
      </c>
    </row>
    <row r="18" spans="1:364" x14ac:dyDescent="0.2">
      <c r="A18">
        <v>115058979418</v>
      </c>
      <c r="B18">
        <v>438832579</v>
      </c>
      <c r="C18" s="226">
        <v>46094.389027777775</v>
      </c>
      <c r="D18" s="226">
        <v>46094.423761574071</v>
      </c>
      <c r="E18" t="s">
        <v>485</v>
      </c>
      <c r="J18" t="s">
        <v>486</v>
      </c>
      <c r="K18" t="s">
        <v>487</v>
      </c>
      <c r="L18" s="195" t="s">
        <v>488</v>
      </c>
      <c r="M18">
        <v>3847</v>
      </c>
      <c r="N18">
        <v>25</v>
      </c>
      <c r="O18">
        <v>212</v>
      </c>
      <c r="P18" t="s">
        <v>271</v>
      </c>
      <c r="Q18" t="s">
        <v>269</v>
      </c>
      <c r="R18">
        <v>0</v>
      </c>
      <c r="T18" t="s">
        <v>196</v>
      </c>
      <c r="U18" t="s">
        <v>197</v>
      </c>
      <c r="V18" t="s">
        <v>198</v>
      </c>
      <c r="W18" t="s">
        <v>199</v>
      </c>
      <c r="AG18">
        <v>1090</v>
      </c>
      <c r="AH18">
        <v>722</v>
      </c>
      <c r="AI18">
        <v>194</v>
      </c>
      <c r="AJ18">
        <v>17</v>
      </c>
      <c r="AK18" t="s">
        <v>270</v>
      </c>
      <c r="AM18" t="s">
        <v>271</v>
      </c>
      <c r="AN18" t="s">
        <v>272</v>
      </c>
      <c r="AO18" t="s">
        <v>214</v>
      </c>
      <c r="AV18" t="s">
        <v>221</v>
      </c>
      <c r="AY18" t="s">
        <v>273</v>
      </c>
      <c r="AZ18">
        <v>17</v>
      </c>
      <c r="BA18">
        <v>50</v>
      </c>
      <c r="BB18" t="s">
        <v>341</v>
      </c>
      <c r="BH18" t="s">
        <v>276</v>
      </c>
      <c r="BM18" t="s">
        <v>277</v>
      </c>
      <c r="BR18" t="s">
        <v>278</v>
      </c>
      <c r="BW18" t="s">
        <v>342</v>
      </c>
      <c r="CF18" t="s">
        <v>343</v>
      </c>
      <c r="CG18">
        <v>17</v>
      </c>
      <c r="CH18">
        <v>101</v>
      </c>
      <c r="CI18" t="s">
        <v>489</v>
      </c>
      <c r="CK18" t="s">
        <v>325</v>
      </c>
      <c r="CM18" t="s">
        <v>280</v>
      </c>
      <c r="CO18" t="s">
        <v>281</v>
      </c>
      <c r="CQ18" t="s">
        <v>284</v>
      </c>
      <c r="CR18" t="s">
        <v>285</v>
      </c>
      <c r="CS18">
        <v>2</v>
      </c>
      <c r="CT18">
        <v>26</v>
      </c>
      <c r="CU18" t="s">
        <v>286</v>
      </c>
      <c r="CW18" t="s">
        <v>281</v>
      </c>
      <c r="CY18" t="s">
        <v>345</v>
      </c>
      <c r="CZ18">
        <v>1</v>
      </c>
      <c r="DA18">
        <v>21</v>
      </c>
      <c r="DB18" t="s">
        <v>286</v>
      </c>
      <c r="DD18" t="s">
        <v>281</v>
      </c>
      <c r="DF18" t="s">
        <v>327</v>
      </c>
      <c r="DG18">
        <v>1</v>
      </c>
      <c r="DH18">
        <v>10</v>
      </c>
      <c r="DI18" t="s">
        <v>286</v>
      </c>
      <c r="DK18" t="s">
        <v>281</v>
      </c>
      <c r="DM18" t="s">
        <v>290</v>
      </c>
      <c r="DT18" t="s">
        <v>291</v>
      </c>
      <c r="EA18" t="s">
        <v>292</v>
      </c>
      <c r="EH18" t="s">
        <v>293</v>
      </c>
      <c r="EP18" t="s">
        <v>294</v>
      </c>
      <c r="EQ18" t="s">
        <v>362</v>
      </c>
      <c r="FA18" t="s">
        <v>363</v>
      </c>
      <c r="FB18">
        <v>1</v>
      </c>
      <c r="FC18">
        <v>185</v>
      </c>
      <c r="FH18" t="s">
        <v>229</v>
      </c>
      <c r="FJ18" t="s">
        <v>297</v>
      </c>
      <c r="FK18">
        <v>2</v>
      </c>
      <c r="FL18">
        <v>38</v>
      </c>
      <c r="FP18" t="s">
        <v>228</v>
      </c>
      <c r="FS18" t="s">
        <v>298</v>
      </c>
      <c r="GB18" t="s">
        <v>299</v>
      </c>
      <c r="GL18" t="s">
        <v>300</v>
      </c>
      <c r="GU18" t="s">
        <v>301</v>
      </c>
      <c r="HD18" t="s">
        <v>302</v>
      </c>
      <c r="HM18" t="s">
        <v>303</v>
      </c>
      <c r="HV18" t="s">
        <v>304</v>
      </c>
      <c r="IE18" t="s">
        <v>305</v>
      </c>
      <c r="IN18" t="s">
        <v>306</v>
      </c>
      <c r="IO18">
        <v>2</v>
      </c>
      <c r="IP18">
        <v>352</v>
      </c>
      <c r="IT18" t="s">
        <v>228</v>
      </c>
      <c r="IW18" t="s">
        <v>309</v>
      </c>
      <c r="IX18" t="s">
        <v>269</v>
      </c>
      <c r="IY18" t="s">
        <v>382</v>
      </c>
      <c r="JJ18" t="s">
        <v>310</v>
      </c>
      <c r="JU18" t="s">
        <v>453</v>
      </c>
      <c r="JV18" t="s">
        <v>490</v>
      </c>
      <c r="JW18">
        <v>1</v>
      </c>
      <c r="JX18">
        <v>20</v>
      </c>
      <c r="KB18" t="s">
        <v>228</v>
      </c>
      <c r="KE18" t="s">
        <v>456</v>
      </c>
      <c r="KY18" t="s">
        <v>312</v>
      </c>
      <c r="LB18" t="s">
        <v>231</v>
      </c>
      <c r="LC18" t="s">
        <v>232</v>
      </c>
      <c r="LD18" t="s">
        <v>233</v>
      </c>
      <c r="LJ18">
        <v>82</v>
      </c>
      <c r="LK18" t="s">
        <v>313</v>
      </c>
      <c r="LL18">
        <v>24</v>
      </c>
      <c r="LN18" t="s">
        <v>239</v>
      </c>
      <c r="LO18" t="s">
        <v>240</v>
      </c>
      <c r="LS18" t="s">
        <v>244</v>
      </c>
      <c r="LU18" t="s">
        <v>246</v>
      </c>
      <c r="LX18" t="s">
        <v>249</v>
      </c>
      <c r="LY18" t="s">
        <v>250</v>
      </c>
      <c r="MB18" t="s">
        <v>253</v>
      </c>
      <c r="ME18" t="s">
        <v>256</v>
      </c>
      <c r="MG18">
        <v>40</v>
      </c>
      <c r="MH18">
        <v>24</v>
      </c>
      <c r="MI18" t="s">
        <v>369</v>
      </c>
      <c r="MM18" t="s">
        <v>271</v>
      </c>
      <c r="MN18" t="s">
        <v>491</v>
      </c>
      <c r="MO18" t="s">
        <v>492</v>
      </c>
      <c r="MP18" t="s">
        <v>334</v>
      </c>
      <c r="MY18" t="s">
        <v>493</v>
      </c>
    </row>
    <row r="19" spans="1:364" x14ac:dyDescent="0.2">
      <c r="A19">
        <v>115058247269</v>
      </c>
      <c r="B19">
        <v>438832579</v>
      </c>
      <c r="C19" s="226">
        <v>46093.633564814816</v>
      </c>
      <c r="D19" s="226">
        <v>46093.645694444444</v>
      </c>
      <c r="E19" t="s">
        <v>494</v>
      </c>
      <c r="J19" t="s">
        <v>495</v>
      </c>
      <c r="K19" t="s">
        <v>496</v>
      </c>
      <c r="L19" s="195" t="s">
        <v>497</v>
      </c>
      <c r="M19">
        <v>428</v>
      </c>
      <c r="N19">
        <v>7</v>
      </c>
      <c r="O19">
        <v>0</v>
      </c>
      <c r="P19" t="s">
        <v>269</v>
      </c>
      <c r="Q19" t="s">
        <v>269</v>
      </c>
      <c r="R19">
        <v>0</v>
      </c>
      <c r="V19" t="s">
        <v>198</v>
      </c>
      <c r="AG19">
        <v>40</v>
      </c>
      <c r="AH19">
        <v>38</v>
      </c>
      <c r="AI19">
        <v>13</v>
      </c>
      <c r="AJ19">
        <v>1</v>
      </c>
      <c r="AK19" t="s">
        <v>270</v>
      </c>
      <c r="AM19" t="s">
        <v>271</v>
      </c>
      <c r="AN19" t="s">
        <v>340</v>
      </c>
      <c r="BB19" t="s">
        <v>341</v>
      </c>
      <c r="BH19" t="s">
        <v>276</v>
      </c>
      <c r="BM19" t="s">
        <v>277</v>
      </c>
      <c r="BR19" t="s">
        <v>278</v>
      </c>
      <c r="BW19" t="s">
        <v>342</v>
      </c>
      <c r="CF19" t="s">
        <v>343</v>
      </c>
      <c r="CG19">
        <v>7</v>
      </c>
      <c r="CH19">
        <v>75</v>
      </c>
      <c r="CI19" t="s">
        <v>465</v>
      </c>
      <c r="CK19" t="s">
        <v>325</v>
      </c>
      <c r="CM19" t="s">
        <v>325</v>
      </c>
      <c r="CO19" t="s">
        <v>280</v>
      </c>
      <c r="CQ19" t="s">
        <v>284</v>
      </c>
      <c r="CR19" t="s">
        <v>285</v>
      </c>
      <c r="CS19">
        <v>1</v>
      </c>
      <c r="CT19">
        <v>15</v>
      </c>
      <c r="CU19" t="s">
        <v>286</v>
      </c>
      <c r="CW19" t="s">
        <v>281</v>
      </c>
      <c r="CY19" t="s">
        <v>288</v>
      </c>
      <c r="DF19" t="s">
        <v>289</v>
      </c>
      <c r="DM19" t="s">
        <v>290</v>
      </c>
      <c r="DT19" t="s">
        <v>291</v>
      </c>
      <c r="EA19" t="s">
        <v>292</v>
      </c>
      <c r="EH19" t="s">
        <v>293</v>
      </c>
      <c r="EP19" t="s">
        <v>407</v>
      </c>
      <c r="KY19" t="s">
        <v>312</v>
      </c>
      <c r="LB19" t="s">
        <v>231</v>
      </c>
      <c r="LJ19">
        <v>40</v>
      </c>
      <c r="LK19" t="s">
        <v>332</v>
      </c>
      <c r="LL19">
        <v>1</v>
      </c>
      <c r="LM19" t="s">
        <v>238</v>
      </c>
      <c r="LN19" t="s">
        <v>239</v>
      </c>
      <c r="LO19" t="s">
        <v>240</v>
      </c>
      <c r="LP19" t="s">
        <v>241</v>
      </c>
      <c r="LR19" t="s">
        <v>243</v>
      </c>
      <c r="LS19" t="s">
        <v>244</v>
      </c>
      <c r="LT19" t="s">
        <v>245</v>
      </c>
      <c r="LW19" t="s">
        <v>248</v>
      </c>
      <c r="LX19" t="s">
        <v>249</v>
      </c>
      <c r="LY19" t="s">
        <v>250</v>
      </c>
      <c r="LZ19" t="s">
        <v>251</v>
      </c>
      <c r="MB19" t="s">
        <v>253</v>
      </c>
      <c r="MC19" t="s">
        <v>254</v>
      </c>
      <c r="ME19" t="s">
        <v>256</v>
      </c>
      <c r="MG19">
        <v>40</v>
      </c>
      <c r="MH19">
        <v>25</v>
      </c>
      <c r="MI19" t="s">
        <v>498</v>
      </c>
      <c r="MM19" t="s">
        <v>269</v>
      </c>
      <c r="MO19" t="s">
        <v>499</v>
      </c>
      <c r="MP19" t="s">
        <v>334</v>
      </c>
      <c r="MQ19" t="s">
        <v>257</v>
      </c>
      <c r="MU19" t="s">
        <v>261</v>
      </c>
      <c r="MW19" t="s">
        <v>263</v>
      </c>
    </row>
    <row r="20" spans="1:364" x14ac:dyDescent="0.2">
      <c r="A20">
        <v>115057985217</v>
      </c>
      <c r="B20">
        <v>438832579</v>
      </c>
      <c r="C20" s="226">
        <v>46093.40351851852</v>
      </c>
      <c r="D20" s="226">
        <v>46093.501446759263</v>
      </c>
      <c r="E20" t="s">
        <v>500</v>
      </c>
      <c r="J20" t="s">
        <v>501</v>
      </c>
      <c r="K20" t="s">
        <v>502</v>
      </c>
      <c r="L20" t="s">
        <v>503</v>
      </c>
      <c r="M20">
        <v>303</v>
      </c>
      <c r="N20">
        <v>7</v>
      </c>
      <c r="O20">
        <v>7</v>
      </c>
      <c r="P20" t="s">
        <v>271</v>
      </c>
      <c r="Q20" t="s">
        <v>269</v>
      </c>
      <c r="R20">
        <v>0</v>
      </c>
      <c r="S20" t="s">
        <v>195</v>
      </c>
      <c r="V20" t="s">
        <v>198</v>
      </c>
      <c r="W20" t="s">
        <v>199</v>
      </c>
      <c r="AA20" t="s">
        <v>203</v>
      </c>
      <c r="AE20" t="s">
        <v>207</v>
      </c>
      <c r="AG20">
        <v>154</v>
      </c>
      <c r="AH20">
        <v>93</v>
      </c>
      <c r="AI20">
        <v>25</v>
      </c>
      <c r="AJ20">
        <v>6</v>
      </c>
      <c r="AK20" t="s">
        <v>213</v>
      </c>
      <c r="AL20" t="s">
        <v>504</v>
      </c>
      <c r="AM20" t="s">
        <v>271</v>
      </c>
      <c r="AN20" t="s">
        <v>340</v>
      </c>
      <c r="BB20" t="s">
        <v>341</v>
      </c>
      <c r="BH20" t="s">
        <v>276</v>
      </c>
      <c r="BM20" t="s">
        <v>277</v>
      </c>
      <c r="BR20" t="s">
        <v>278</v>
      </c>
      <c r="BW20" t="s">
        <v>342</v>
      </c>
      <c r="CF20" t="s">
        <v>343</v>
      </c>
      <c r="CG20">
        <v>6</v>
      </c>
      <c r="CH20">
        <v>35</v>
      </c>
      <c r="CI20" t="s">
        <v>465</v>
      </c>
      <c r="CK20" t="s">
        <v>325</v>
      </c>
      <c r="CM20" t="s">
        <v>280</v>
      </c>
      <c r="CO20" t="s">
        <v>281</v>
      </c>
      <c r="CQ20" t="s">
        <v>284</v>
      </c>
      <c r="CR20" t="s">
        <v>413</v>
      </c>
      <c r="CS20">
        <v>1</v>
      </c>
      <c r="CT20">
        <v>8</v>
      </c>
      <c r="CU20" t="s">
        <v>286</v>
      </c>
      <c r="CW20" t="s">
        <v>287</v>
      </c>
      <c r="CY20" t="s">
        <v>288</v>
      </c>
      <c r="DF20" t="s">
        <v>289</v>
      </c>
      <c r="DM20" t="s">
        <v>406</v>
      </c>
      <c r="DN20">
        <v>1</v>
      </c>
      <c r="DO20">
        <v>8</v>
      </c>
      <c r="DP20" t="s">
        <v>286</v>
      </c>
      <c r="DR20" t="s">
        <v>287</v>
      </c>
      <c r="DT20" t="s">
        <v>414</v>
      </c>
      <c r="DU20">
        <v>1</v>
      </c>
      <c r="DV20">
        <v>8</v>
      </c>
      <c r="DW20" t="s">
        <v>286</v>
      </c>
      <c r="DY20" t="s">
        <v>287</v>
      </c>
      <c r="EA20" t="s">
        <v>292</v>
      </c>
      <c r="EH20" t="s">
        <v>293</v>
      </c>
      <c r="EP20" t="s">
        <v>294</v>
      </c>
      <c r="EQ20" t="s">
        <v>362</v>
      </c>
      <c r="FA20" t="s">
        <v>296</v>
      </c>
      <c r="FJ20" t="s">
        <v>297</v>
      </c>
      <c r="FK20">
        <v>1</v>
      </c>
      <c r="FL20">
        <v>15</v>
      </c>
      <c r="FO20" t="s">
        <v>227</v>
      </c>
      <c r="FS20" t="s">
        <v>298</v>
      </c>
      <c r="GB20" t="s">
        <v>299</v>
      </c>
      <c r="GL20" t="s">
        <v>300</v>
      </c>
      <c r="GU20" t="s">
        <v>301</v>
      </c>
      <c r="HD20" t="s">
        <v>302</v>
      </c>
      <c r="HM20" t="s">
        <v>303</v>
      </c>
      <c r="HV20" t="s">
        <v>304</v>
      </c>
      <c r="IE20" t="s">
        <v>328</v>
      </c>
      <c r="IF20">
        <v>2</v>
      </c>
      <c r="IG20">
        <v>35</v>
      </c>
      <c r="IJ20" t="s">
        <v>227</v>
      </c>
      <c r="IN20" t="s">
        <v>505</v>
      </c>
      <c r="IY20" t="s">
        <v>382</v>
      </c>
      <c r="JJ20" t="s">
        <v>310</v>
      </c>
      <c r="JU20" t="s">
        <v>311</v>
      </c>
      <c r="KY20" t="s">
        <v>312</v>
      </c>
      <c r="LA20" t="s">
        <v>230</v>
      </c>
      <c r="LB20" t="s">
        <v>231</v>
      </c>
      <c r="LH20" t="s">
        <v>237</v>
      </c>
      <c r="LJ20">
        <v>252</v>
      </c>
      <c r="LK20" t="s">
        <v>313</v>
      </c>
      <c r="LL20">
        <v>7</v>
      </c>
      <c r="LM20" t="s">
        <v>238</v>
      </c>
      <c r="LN20" t="s">
        <v>239</v>
      </c>
      <c r="LO20" t="s">
        <v>240</v>
      </c>
      <c r="LR20" t="s">
        <v>243</v>
      </c>
      <c r="LS20" t="s">
        <v>244</v>
      </c>
      <c r="LT20" t="s">
        <v>245</v>
      </c>
      <c r="LV20" t="s">
        <v>247</v>
      </c>
      <c r="LX20" t="s">
        <v>249</v>
      </c>
      <c r="LY20" t="s">
        <v>250</v>
      </c>
      <c r="MA20" t="s">
        <v>252</v>
      </c>
      <c r="MB20" t="s">
        <v>253</v>
      </c>
      <c r="MC20" t="s">
        <v>254</v>
      </c>
      <c r="MD20" t="s">
        <v>255</v>
      </c>
      <c r="ME20" t="s">
        <v>256</v>
      </c>
      <c r="MG20">
        <v>37</v>
      </c>
      <c r="MH20">
        <v>37</v>
      </c>
      <c r="MI20" t="s">
        <v>506</v>
      </c>
      <c r="MJ20" t="s">
        <v>269</v>
      </c>
      <c r="MK20" t="s">
        <v>269</v>
      </c>
      <c r="ML20" t="s">
        <v>269</v>
      </c>
      <c r="MM20" t="s">
        <v>269</v>
      </c>
      <c r="MN20" t="s">
        <v>507</v>
      </c>
      <c r="MO20" t="s">
        <v>269</v>
      </c>
      <c r="MP20" t="s">
        <v>317</v>
      </c>
    </row>
    <row r="21" spans="1:364" x14ac:dyDescent="0.2">
      <c r="A21">
        <v>115058095141</v>
      </c>
      <c r="B21">
        <v>438832579</v>
      </c>
      <c r="C21" s="226">
        <v>46093.494930555556</v>
      </c>
      <c r="D21" s="226">
        <v>46093.501180555555</v>
      </c>
      <c r="E21" t="s">
        <v>508</v>
      </c>
      <c r="J21" t="s">
        <v>433</v>
      </c>
      <c r="K21" t="s">
        <v>509</v>
      </c>
      <c r="L21" t="s">
        <v>510</v>
      </c>
    </row>
    <row r="22" spans="1:364" x14ac:dyDescent="0.2">
      <c r="A22">
        <v>115056360066</v>
      </c>
      <c r="B22">
        <v>438832579</v>
      </c>
      <c r="C22" s="226">
        <v>46091.412812499999</v>
      </c>
      <c r="D22" s="226">
        <v>46093.356909722221</v>
      </c>
      <c r="E22" t="s">
        <v>511</v>
      </c>
      <c r="J22" t="s">
        <v>512</v>
      </c>
      <c r="K22" t="s">
        <v>513</v>
      </c>
      <c r="L22" s="195" t="s">
        <v>514</v>
      </c>
      <c r="M22">
        <v>16693</v>
      </c>
      <c r="N22">
        <v>211</v>
      </c>
      <c r="O22">
        <v>42</v>
      </c>
      <c r="P22" t="s">
        <v>269</v>
      </c>
      <c r="Q22" t="s">
        <v>269</v>
      </c>
      <c r="R22">
        <v>10</v>
      </c>
      <c r="AE22" t="s">
        <v>207</v>
      </c>
      <c r="AG22">
        <v>10169</v>
      </c>
      <c r="AH22">
        <v>4428</v>
      </c>
      <c r="AI22">
        <v>2334</v>
      </c>
      <c r="AJ22">
        <v>579</v>
      </c>
      <c r="AK22" t="s">
        <v>357</v>
      </c>
      <c r="AM22" t="s">
        <v>271</v>
      </c>
      <c r="AN22" t="s">
        <v>272</v>
      </c>
      <c r="AO22" t="s">
        <v>214</v>
      </c>
      <c r="AQ22" t="s">
        <v>216</v>
      </c>
      <c r="AR22" t="s">
        <v>217</v>
      </c>
      <c r="AS22" t="s">
        <v>218</v>
      </c>
      <c r="AT22" t="s">
        <v>219</v>
      </c>
      <c r="AU22" t="s">
        <v>220</v>
      </c>
      <c r="AV22" t="s">
        <v>221</v>
      </c>
      <c r="AY22" t="s">
        <v>452</v>
      </c>
      <c r="AZ22">
        <v>34</v>
      </c>
      <c r="BA22">
        <v>241</v>
      </c>
      <c r="BB22" t="s">
        <v>341</v>
      </c>
      <c r="BH22" t="s">
        <v>276</v>
      </c>
      <c r="BM22" t="s">
        <v>277</v>
      </c>
      <c r="BR22" t="s">
        <v>278</v>
      </c>
      <c r="BW22" t="s">
        <v>342</v>
      </c>
      <c r="CF22" t="s">
        <v>343</v>
      </c>
      <c r="CG22">
        <v>53</v>
      </c>
      <c r="CH22">
        <v>65</v>
      </c>
      <c r="CI22" t="s">
        <v>394</v>
      </c>
      <c r="CK22" t="s">
        <v>325</v>
      </c>
      <c r="CM22" t="s">
        <v>280</v>
      </c>
      <c r="CO22" t="s">
        <v>515</v>
      </c>
      <c r="CQ22" t="s">
        <v>284</v>
      </c>
      <c r="CR22" t="s">
        <v>413</v>
      </c>
      <c r="CY22" t="s">
        <v>345</v>
      </c>
      <c r="CZ22">
        <v>1</v>
      </c>
      <c r="DA22">
        <v>68</v>
      </c>
      <c r="DB22" t="s">
        <v>516</v>
      </c>
      <c r="DD22" t="s">
        <v>517</v>
      </c>
      <c r="DF22" t="s">
        <v>327</v>
      </c>
      <c r="DG22">
        <v>1</v>
      </c>
      <c r="DH22">
        <v>41</v>
      </c>
      <c r="DI22" t="s">
        <v>286</v>
      </c>
      <c r="DK22" t="s">
        <v>517</v>
      </c>
      <c r="DM22" t="s">
        <v>406</v>
      </c>
      <c r="DN22">
        <v>1</v>
      </c>
      <c r="DO22">
        <v>12</v>
      </c>
      <c r="DP22" t="s">
        <v>286</v>
      </c>
      <c r="DR22" t="s">
        <v>517</v>
      </c>
      <c r="DT22" t="s">
        <v>291</v>
      </c>
      <c r="EA22" t="s">
        <v>518</v>
      </c>
      <c r="EB22">
        <v>1</v>
      </c>
      <c r="EC22">
        <v>30</v>
      </c>
      <c r="ED22" t="s">
        <v>516</v>
      </c>
      <c r="EF22" t="s">
        <v>517</v>
      </c>
      <c r="EH22" t="s">
        <v>293</v>
      </c>
      <c r="EP22" t="s">
        <v>294</v>
      </c>
      <c r="EQ22" t="s">
        <v>295</v>
      </c>
      <c r="ER22">
        <v>0</v>
      </c>
      <c r="ES22">
        <v>0</v>
      </c>
      <c r="EY22" t="s">
        <v>519</v>
      </c>
      <c r="EZ22" t="s">
        <v>269</v>
      </c>
      <c r="FA22" t="s">
        <v>296</v>
      </c>
      <c r="FJ22" t="s">
        <v>297</v>
      </c>
      <c r="FK22">
        <v>14</v>
      </c>
      <c r="FL22">
        <v>77</v>
      </c>
      <c r="FO22" t="s">
        <v>227</v>
      </c>
      <c r="FS22" t="s">
        <v>364</v>
      </c>
      <c r="FT22">
        <v>9</v>
      </c>
      <c r="FU22">
        <v>72</v>
      </c>
      <c r="FX22" t="s">
        <v>227</v>
      </c>
      <c r="GB22" t="s">
        <v>299</v>
      </c>
      <c r="GL22" t="s">
        <v>365</v>
      </c>
      <c r="GM22">
        <v>12</v>
      </c>
      <c r="GN22">
        <v>57</v>
      </c>
      <c r="GQ22" t="s">
        <v>227</v>
      </c>
      <c r="GU22" t="s">
        <v>467</v>
      </c>
      <c r="GV22">
        <v>1</v>
      </c>
      <c r="GW22">
        <v>30</v>
      </c>
      <c r="GZ22" t="s">
        <v>227</v>
      </c>
      <c r="HD22" t="s">
        <v>302</v>
      </c>
      <c r="HM22" t="s">
        <v>303</v>
      </c>
      <c r="HV22" t="s">
        <v>468</v>
      </c>
      <c r="HW22">
        <v>3</v>
      </c>
      <c r="HX22">
        <v>29</v>
      </c>
      <c r="IA22" t="s">
        <v>227</v>
      </c>
      <c r="IE22" t="s">
        <v>328</v>
      </c>
      <c r="IF22">
        <v>11</v>
      </c>
      <c r="IG22">
        <v>63</v>
      </c>
      <c r="IJ22" t="s">
        <v>227</v>
      </c>
      <c r="IN22" t="s">
        <v>306</v>
      </c>
      <c r="IO22">
        <v>3</v>
      </c>
      <c r="IP22">
        <v>251</v>
      </c>
      <c r="IQ22" t="s">
        <v>225</v>
      </c>
      <c r="IT22" t="s">
        <v>228</v>
      </c>
      <c r="IU22" t="s">
        <v>229</v>
      </c>
      <c r="IW22" t="s">
        <v>452</v>
      </c>
      <c r="IX22" t="s">
        <v>271</v>
      </c>
      <c r="IY22" t="s">
        <v>307</v>
      </c>
      <c r="IZ22">
        <v>11</v>
      </c>
      <c r="JA22">
        <v>212</v>
      </c>
      <c r="JE22" t="s">
        <v>228</v>
      </c>
      <c r="JH22" t="s">
        <v>347</v>
      </c>
      <c r="JI22" t="s">
        <v>271</v>
      </c>
      <c r="JJ22" t="s">
        <v>310</v>
      </c>
      <c r="JU22" t="s">
        <v>311</v>
      </c>
      <c r="KY22" t="s">
        <v>330</v>
      </c>
      <c r="KZ22" t="s">
        <v>520</v>
      </c>
      <c r="LC22" t="s">
        <v>232</v>
      </c>
      <c r="LD22" t="s">
        <v>233</v>
      </c>
      <c r="LE22" t="s">
        <v>234</v>
      </c>
      <c r="LF22" t="s">
        <v>235</v>
      </c>
      <c r="LH22" t="s">
        <v>237</v>
      </c>
      <c r="LI22" t="s">
        <v>521</v>
      </c>
      <c r="LJ22">
        <v>1783</v>
      </c>
      <c r="LK22" t="s">
        <v>332</v>
      </c>
      <c r="LL22">
        <v>19</v>
      </c>
      <c r="LM22" t="s">
        <v>238</v>
      </c>
      <c r="LN22" t="s">
        <v>239</v>
      </c>
      <c r="LO22" t="s">
        <v>240</v>
      </c>
      <c r="LR22" t="s">
        <v>243</v>
      </c>
      <c r="LU22" t="s">
        <v>246</v>
      </c>
      <c r="LV22" t="s">
        <v>247</v>
      </c>
      <c r="LW22" t="s">
        <v>248</v>
      </c>
      <c r="LX22" t="s">
        <v>249</v>
      </c>
      <c r="LY22" t="s">
        <v>250</v>
      </c>
      <c r="MA22" t="s">
        <v>252</v>
      </c>
      <c r="MB22" t="s">
        <v>253</v>
      </c>
      <c r="MC22" t="s">
        <v>254</v>
      </c>
      <c r="ME22" t="s">
        <v>256</v>
      </c>
      <c r="MG22">
        <v>7</v>
      </c>
      <c r="MH22">
        <v>7</v>
      </c>
      <c r="MI22" t="s">
        <v>522</v>
      </c>
      <c r="MJ22" t="s">
        <v>369</v>
      </c>
      <c r="MK22" t="s">
        <v>523</v>
      </c>
      <c r="ML22" t="s">
        <v>524</v>
      </c>
      <c r="MM22" t="s">
        <v>271</v>
      </c>
      <c r="MN22" t="s">
        <v>525</v>
      </c>
      <c r="MO22" t="s">
        <v>526</v>
      </c>
      <c r="MP22" t="s">
        <v>334</v>
      </c>
      <c r="MQ22" t="s">
        <v>257</v>
      </c>
      <c r="MR22" t="s">
        <v>258</v>
      </c>
      <c r="MS22" t="s">
        <v>259</v>
      </c>
      <c r="MT22" t="s">
        <v>260</v>
      </c>
      <c r="MU22" t="s">
        <v>261</v>
      </c>
      <c r="MX22" t="s">
        <v>264</v>
      </c>
    </row>
    <row r="23" spans="1:364" x14ac:dyDescent="0.2">
      <c r="A23">
        <v>115057467477</v>
      </c>
      <c r="B23">
        <v>438832579</v>
      </c>
      <c r="C23" s="226">
        <v>46092.646550925929</v>
      </c>
      <c r="D23" s="226">
        <v>46092.670370370368</v>
      </c>
      <c r="E23" t="s">
        <v>527</v>
      </c>
      <c r="J23" t="s">
        <v>528</v>
      </c>
      <c r="K23" t="s">
        <v>529</v>
      </c>
      <c r="L23" t="s">
        <v>530</v>
      </c>
      <c r="M23">
        <v>770</v>
      </c>
      <c r="N23">
        <v>8</v>
      </c>
      <c r="O23">
        <v>5</v>
      </c>
      <c r="P23" t="s">
        <v>271</v>
      </c>
      <c r="Q23" t="s">
        <v>269</v>
      </c>
      <c r="R23">
        <v>1</v>
      </c>
      <c r="V23" t="s">
        <v>198</v>
      </c>
      <c r="W23" t="s">
        <v>199</v>
      </c>
      <c r="AG23">
        <v>105</v>
      </c>
      <c r="AH23">
        <v>79</v>
      </c>
      <c r="AI23">
        <v>10</v>
      </c>
      <c r="AJ23">
        <v>0</v>
      </c>
      <c r="AK23" t="s">
        <v>270</v>
      </c>
      <c r="AM23" t="s">
        <v>271</v>
      </c>
      <c r="AN23" t="s">
        <v>272</v>
      </c>
      <c r="AO23" t="s">
        <v>214</v>
      </c>
      <c r="AY23" t="s">
        <v>273</v>
      </c>
      <c r="AZ23">
        <v>2</v>
      </c>
      <c r="BA23">
        <v>80</v>
      </c>
      <c r="BB23" t="s">
        <v>341</v>
      </c>
      <c r="BH23" t="s">
        <v>276</v>
      </c>
      <c r="BM23" t="s">
        <v>277</v>
      </c>
      <c r="BR23" t="s">
        <v>278</v>
      </c>
      <c r="BW23" t="s">
        <v>342</v>
      </c>
      <c r="CF23" t="s">
        <v>343</v>
      </c>
      <c r="CG23">
        <v>6</v>
      </c>
      <c r="CH23">
        <v>86</v>
      </c>
      <c r="CI23" t="s">
        <v>465</v>
      </c>
      <c r="CK23" t="s">
        <v>325</v>
      </c>
      <c r="CM23" t="s">
        <v>281</v>
      </c>
      <c r="CO23" t="s">
        <v>515</v>
      </c>
      <c r="CQ23" t="s">
        <v>284</v>
      </c>
      <c r="CR23" t="s">
        <v>413</v>
      </c>
      <c r="CY23" t="s">
        <v>288</v>
      </c>
      <c r="DF23" t="s">
        <v>327</v>
      </c>
      <c r="DG23" t="s">
        <v>531</v>
      </c>
      <c r="DH23">
        <v>1</v>
      </c>
      <c r="DI23" t="s">
        <v>429</v>
      </c>
      <c r="DK23" t="s">
        <v>280</v>
      </c>
      <c r="DM23" t="s">
        <v>290</v>
      </c>
      <c r="DT23" t="s">
        <v>291</v>
      </c>
      <c r="EA23" t="s">
        <v>292</v>
      </c>
      <c r="EH23" t="s">
        <v>293</v>
      </c>
      <c r="EP23" t="s">
        <v>407</v>
      </c>
      <c r="KY23" t="s">
        <v>312</v>
      </c>
      <c r="LA23" t="s">
        <v>230</v>
      </c>
      <c r="LB23" t="s">
        <v>231</v>
      </c>
      <c r="LC23" t="s">
        <v>232</v>
      </c>
      <c r="LD23" t="s">
        <v>233</v>
      </c>
      <c r="LE23" t="s">
        <v>234</v>
      </c>
      <c r="LF23" t="s">
        <v>235</v>
      </c>
      <c r="LJ23">
        <v>126</v>
      </c>
      <c r="LK23" t="s">
        <v>332</v>
      </c>
      <c r="LL23">
        <v>1</v>
      </c>
      <c r="LM23" t="s">
        <v>238</v>
      </c>
      <c r="LN23" t="s">
        <v>239</v>
      </c>
      <c r="LO23" t="s">
        <v>240</v>
      </c>
      <c r="LR23" t="s">
        <v>243</v>
      </c>
      <c r="LS23" t="s">
        <v>244</v>
      </c>
      <c r="LT23" t="s">
        <v>245</v>
      </c>
      <c r="LU23" t="s">
        <v>246</v>
      </c>
      <c r="LV23" t="s">
        <v>247</v>
      </c>
      <c r="LX23" t="s">
        <v>249</v>
      </c>
      <c r="LY23" t="s">
        <v>250</v>
      </c>
      <c r="LZ23" t="s">
        <v>251</v>
      </c>
      <c r="MB23" t="s">
        <v>253</v>
      </c>
      <c r="MC23" t="s">
        <v>254</v>
      </c>
      <c r="MD23" t="s">
        <v>255</v>
      </c>
      <c r="ME23" t="s">
        <v>256</v>
      </c>
      <c r="MG23">
        <v>40</v>
      </c>
      <c r="MH23">
        <v>70</v>
      </c>
      <c r="MI23" t="s">
        <v>369</v>
      </c>
      <c r="MM23" t="s">
        <v>269</v>
      </c>
      <c r="MP23" t="s">
        <v>317</v>
      </c>
    </row>
    <row r="24" spans="1:364" x14ac:dyDescent="0.2">
      <c r="A24">
        <v>115057266268</v>
      </c>
      <c r="B24">
        <v>438832579</v>
      </c>
      <c r="C24" s="226">
        <v>46092.472326388888</v>
      </c>
      <c r="D24" s="226">
        <v>46092.567303240743</v>
      </c>
      <c r="E24" t="s">
        <v>532</v>
      </c>
      <c r="J24" t="s">
        <v>533</v>
      </c>
      <c r="K24" t="s">
        <v>534</v>
      </c>
      <c r="L24" t="s">
        <v>535</v>
      </c>
      <c r="M24">
        <v>772</v>
      </c>
      <c r="N24">
        <v>9</v>
      </c>
      <c r="O24">
        <v>7</v>
      </c>
      <c r="P24" t="s">
        <v>271</v>
      </c>
      <c r="Q24" t="s">
        <v>271</v>
      </c>
      <c r="R24">
        <v>3</v>
      </c>
      <c r="V24" t="s">
        <v>198</v>
      </c>
      <c r="W24" t="s">
        <v>199</v>
      </c>
      <c r="X24" t="s">
        <v>200</v>
      </c>
      <c r="AG24">
        <v>467</v>
      </c>
      <c r="AH24">
        <v>63</v>
      </c>
      <c r="AI24">
        <v>127</v>
      </c>
      <c r="AJ24">
        <v>1</v>
      </c>
      <c r="AK24" t="s">
        <v>428</v>
      </c>
      <c r="AM24" t="s">
        <v>271</v>
      </c>
      <c r="AN24" t="s">
        <v>340</v>
      </c>
      <c r="BB24" t="s">
        <v>341</v>
      </c>
      <c r="BH24" t="s">
        <v>276</v>
      </c>
      <c r="BM24" t="s">
        <v>277</v>
      </c>
      <c r="BR24" t="s">
        <v>278</v>
      </c>
      <c r="BW24" t="s">
        <v>342</v>
      </c>
      <c r="CF24" t="s">
        <v>283</v>
      </c>
      <c r="CQ24" t="s">
        <v>284</v>
      </c>
      <c r="CR24" t="s">
        <v>285</v>
      </c>
      <c r="CS24">
        <v>1</v>
      </c>
      <c r="CT24">
        <v>34</v>
      </c>
      <c r="CU24" t="s">
        <v>286</v>
      </c>
      <c r="CW24" t="s">
        <v>213</v>
      </c>
      <c r="CX24" t="s">
        <v>536</v>
      </c>
      <c r="CY24" t="s">
        <v>288</v>
      </c>
      <c r="DF24" t="s">
        <v>289</v>
      </c>
      <c r="DM24" t="s">
        <v>290</v>
      </c>
      <c r="DT24" t="s">
        <v>291</v>
      </c>
      <c r="EA24" t="s">
        <v>292</v>
      </c>
      <c r="EH24" t="s">
        <v>293</v>
      </c>
      <c r="EP24" t="s">
        <v>294</v>
      </c>
      <c r="EQ24" t="s">
        <v>362</v>
      </c>
      <c r="FA24" t="s">
        <v>296</v>
      </c>
      <c r="FJ24" t="s">
        <v>297</v>
      </c>
      <c r="FK24">
        <v>1</v>
      </c>
      <c r="FL24">
        <v>139</v>
      </c>
      <c r="FQ24" t="s">
        <v>229</v>
      </c>
      <c r="FS24" t="s">
        <v>298</v>
      </c>
      <c r="GB24" t="s">
        <v>395</v>
      </c>
      <c r="GC24">
        <v>2</v>
      </c>
      <c r="GD24">
        <v>140</v>
      </c>
      <c r="GE24" t="s">
        <v>225</v>
      </c>
      <c r="GI24" t="s">
        <v>229</v>
      </c>
      <c r="GK24" t="s">
        <v>269</v>
      </c>
      <c r="GL24" t="s">
        <v>300</v>
      </c>
      <c r="GU24" t="s">
        <v>301</v>
      </c>
      <c r="HD24" t="s">
        <v>302</v>
      </c>
      <c r="HM24" t="s">
        <v>303</v>
      </c>
      <c r="HV24" t="s">
        <v>304</v>
      </c>
      <c r="IE24" t="s">
        <v>328</v>
      </c>
      <c r="IF24">
        <v>1</v>
      </c>
      <c r="IG24">
        <v>149</v>
      </c>
      <c r="IH24" t="s">
        <v>225</v>
      </c>
      <c r="IL24" t="s">
        <v>229</v>
      </c>
      <c r="IN24" t="s">
        <v>505</v>
      </c>
      <c r="IY24" t="s">
        <v>382</v>
      </c>
      <c r="JJ24" t="s">
        <v>310</v>
      </c>
      <c r="JU24" t="s">
        <v>311</v>
      </c>
      <c r="KY24" t="s">
        <v>312</v>
      </c>
      <c r="LB24" t="s">
        <v>231</v>
      </c>
      <c r="LI24" t="s">
        <v>537</v>
      </c>
      <c r="LJ24">
        <v>108</v>
      </c>
      <c r="LK24" t="s">
        <v>313</v>
      </c>
      <c r="LL24">
        <v>7</v>
      </c>
      <c r="LM24" t="s">
        <v>238</v>
      </c>
      <c r="LN24" t="s">
        <v>239</v>
      </c>
      <c r="LQ24" t="s">
        <v>242</v>
      </c>
      <c r="LR24" t="s">
        <v>243</v>
      </c>
      <c r="LS24" t="s">
        <v>244</v>
      </c>
      <c r="LT24" t="s">
        <v>245</v>
      </c>
      <c r="LV24" t="s">
        <v>247</v>
      </c>
      <c r="LW24" t="s">
        <v>248</v>
      </c>
      <c r="LX24" t="s">
        <v>249</v>
      </c>
      <c r="LY24" t="s">
        <v>250</v>
      </c>
      <c r="LZ24" t="s">
        <v>251</v>
      </c>
      <c r="MB24" t="s">
        <v>253</v>
      </c>
      <c r="MC24" t="s">
        <v>254</v>
      </c>
      <c r="MD24" t="s">
        <v>255</v>
      </c>
      <c r="ME24" t="s">
        <v>256</v>
      </c>
      <c r="MF24" t="s">
        <v>538</v>
      </c>
      <c r="MG24" t="s">
        <v>539</v>
      </c>
      <c r="MH24">
        <v>35</v>
      </c>
      <c r="MI24" t="s">
        <v>369</v>
      </c>
      <c r="MK24" t="s">
        <v>269</v>
      </c>
      <c r="ML24" t="s">
        <v>540</v>
      </c>
      <c r="MM24" t="s">
        <v>269</v>
      </c>
      <c r="MO24" t="s">
        <v>541</v>
      </c>
      <c r="MP24" t="s">
        <v>317</v>
      </c>
    </row>
    <row r="25" spans="1:364" x14ac:dyDescent="0.2">
      <c r="A25">
        <v>115057203307</v>
      </c>
      <c r="B25">
        <v>438832579</v>
      </c>
      <c r="C25" s="226">
        <v>46092.41815972222</v>
      </c>
      <c r="D25" s="226">
        <v>46092.476782407408</v>
      </c>
      <c r="E25" t="s">
        <v>542</v>
      </c>
      <c r="J25" t="s">
        <v>543</v>
      </c>
      <c r="K25" t="s">
        <v>544</v>
      </c>
      <c r="L25" t="s">
        <v>545</v>
      </c>
      <c r="M25">
        <v>4954</v>
      </c>
      <c r="N25">
        <v>43</v>
      </c>
      <c r="O25">
        <v>7</v>
      </c>
      <c r="P25" t="s">
        <v>269</v>
      </c>
      <c r="Q25" t="s">
        <v>269</v>
      </c>
      <c r="R25">
        <v>12</v>
      </c>
      <c r="V25" t="s">
        <v>198</v>
      </c>
      <c r="W25" t="s">
        <v>199</v>
      </c>
      <c r="AG25">
        <v>348</v>
      </c>
      <c r="AH25">
        <v>685</v>
      </c>
      <c r="AI25">
        <v>47</v>
      </c>
      <c r="AJ25">
        <v>1</v>
      </c>
      <c r="AK25" t="s">
        <v>428</v>
      </c>
      <c r="AM25" t="s">
        <v>271</v>
      </c>
      <c r="AN25" t="s">
        <v>272</v>
      </c>
      <c r="AO25" t="s">
        <v>214</v>
      </c>
      <c r="AQ25" t="s">
        <v>216</v>
      </c>
      <c r="AR25" t="s">
        <v>217</v>
      </c>
      <c r="AS25" t="s">
        <v>218</v>
      </c>
      <c r="AT25" t="s">
        <v>219</v>
      </c>
      <c r="AU25" t="s">
        <v>220</v>
      </c>
      <c r="AV25" t="s">
        <v>221</v>
      </c>
      <c r="AY25" t="s">
        <v>273</v>
      </c>
      <c r="AZ25">
        <v>12</v>
      </c>
      <c r="BA25">
        <v>150</v>
      </c>
      <c r="BB25" t="s">
        <v>274</v>
      </c>
      <c r="BC25">
        <v>2</v>
      </c>
      <c r="BD25">
        <v>150</v>
      </c>
      <c r="BE25" t="s">
        <v>465</v>
      </c>
      <c r="BG25" t="s">
        <v>275</v>
      </c>
      <c r="BH25" t="s">
        <v>359</v>
      </c>
      <c r="BI25">
        <v>17</v>
      </c>
      <c r="BJ25">
        <v>50</v>
      </c>
      <c r="BK25" t="s">
        <v>224</v>
      </c>
      <c r="BL25" t="s">
        <v>546</v>
      </c>
      <c r="BM25" t="s">
        <v>360</v>
      </c>
      <c r="BN25">
        <v>6</v>
      </c>
      <c r="BO25">
        <v>35</v>
      </c>
      <c r="BP25" t="s">
        <v>224</v>
      </c>
      <c r="BQ25" t="s">
        <v>547</v>
      </c>
      <c r="BR25" t="s">
        <v>278</v>
      </c>
      <c r="BW25" t="s">
        <v>279</v>
      </c>
      <c r="BX25">
        <v>3</v>
      </c>
      <c r="BY25">
        <v>40</v>
      </c>
      <c r="BZ25" t="s">
        <v>224</v>
      </c>
      <c r="CA25" t="s">
        <v>548</v>
      </c>
      <c r="CB25" t="s">
        <v>224</v>
      </c>
      <c r="CC25" t="s">
        <v>549</v>
      </c>
      <c r="CD25" t="s">
        <v>224</v>
      </c>
      <c r="CE25" t="s">
        <v>550</v>
      </c>
      <c r="CF25" t="s">
        <v>283</v>
      </c>
      <c r="CQ25" t="s">
        <v>284</v>
      </c>
      <c r="CR25" t="s">
        <v>285</v>
      </c>
      <c r="CS25">
        <v>2</v>
      </c>
      <c r="CT25">
        <v>20</v>
      </c>
      <c r="CU25" t="s">
        <v>286</v>
      </c>
      <c r="CW25" t="s">
        <v>213</v>
      </c>
      <c r="CX25" t="s">
        <v>551</v>
      </c>
      <c r="CY25" t="s">
        <v>345</v>
      </c>
      <c r="CZ25">
        <v>1</v>
      </c>
      <c r="DA25">
        <v>35</v>
      </c>
      <c r="DB25" t="s">
        <v>286</v>
      </c>
      <c r="DD25" t="s">
        <v>213</v>
      </c>
      <c r="DE25" t="s">
        <v>551</v>
      </c>
      <c r="DF25" t="s">
        <v>327</v>
      </c>
      <c r="DG25">
        <v>1</v>
      </c>
      <c r="DH25">
        <v>20</v>
      </c>
      <c r="DI25" t="s">
        <v>286</v>
      </c>
      <c r="DK25" t="s">
        <v>213</v>
      </c>
      <c r="DL25" t="s">
        <v>551</v>
      </c>
      <c r="DM25" t="s">
        <v>290</v>
      </c>
      <c r="DT25" t="s">
        <v>291</v>
      </c>
      <c r="EA25" t="s">
        <v>292</v>
      </c>
      <c r="EH25" t="s">
        <v>293</v>
      </c>
      <c r="EP25" t="s">
        <v>294</v>
      </c>
      <c r="EQ25" t="s">
        <v>362</v>
      </c>
      <c r="FA25" t="s">
        <v>296</v>
      </c>
      <c r="FJ25" t="s">
        <v>297</v>
      </c>
      <c r="FK25">
        <v>4</v>
      </c>
      <c r="FL25">
        <v>30</v>
      </c>
      <c r="FO25" t="s">
        <v>227</v>
      </c>
      <c r="FS25" t="s">
        <v>298</v>
      </c>
      <c r="GB25" t="s">
        <v>299</v>
      </c>
      <c r="GL25" t="s">
        <v>365</v>
      </c>
      <c r="GM25">
        <v>3</v>
      </c>
      <c r="GN25">
        <v>35</v>
      </c>
      <c r="GQ25" t="s">
        <v>227</v>
      </c>
      <c r="GU25" t="s">
        <v>301</v>
      </c>
      <c r="HD25" t="s">
        <v>302</v>
      </c>
      <c r="HE25">
        <v>2</v>
      </c>
      <c r="HF25">
        <v>30</v>
      </c>
      <c r="HG25" t="s">
        <v>225</v>
      </c>
      <c r="HM25" t="s">
        <v>303</v>
      </c>
      <c r="HV25" t="s">
        <v>304</v>
      </c>
      <c r="IE25" t="s">
        <v>305</v>
      </c>
      <c r="IN25" t="s">
        <v>306</v>
      </c>
      <c r="IO25">
        <v>3</v>
      </c>
      <c r="IP25">
        <v>300</v>
      </c>
      <c r="IV25" t="s">
        <v>552</v>
      </c>
      <c r="IW25" t="s">
        <v>273</v>
      </c>
      <c r="IX25" t="s">
        <v>271</v>
      </c>
      <c r="IY25" t="s">
        <v>307</v>
      </c>
      <c r="IZ25">
        <v>4</v>
      </c>
      <c r="JA25">
        <v>150</v>
      </c>
      <c r="JG25" t="s">
        <v>553</v>
      </c>
      <c r="JH25" t="s">
        <v>452</v>
      </c>
      <c r="JI25" t="s">
        <v>271</v>
      </c>
      <c r="JJ25" t="s">
        <v>310</v>
      </c>
      <c r="JU25" t="s">
        <v>311</v>
      </c>
      <c r="KY25" t="s">
        <v>330</v>
      </c>
      <c r="KZ25" t="s">
        <v>554</v>
      </c>
      <c r="LB25" t="s">
        <v>231</v>
      </c>
      <c r="LD25" t="s">
        <v>233</v>
      </c>
      <c r="LE25" t="s">
        <v>234</v>
      </c>
      <c r="LF25" t="s">
        <v>235</v>
      </c>
      <c r="LH25" t="s">
        <v>237</v>
      </c>
      <c r="LJ25">
        <v>160</v>
      </c>
      <c r="LK25" t="s">
        <v>332</v>
      </c>
      <c r="LL25">
        <v>2</v>
      </c>
      <c r="LM25" t="s">
        <v>238</v>
      </c>
      <c r="LN25" t="s">
        <v>239</v>
      </c>
      <c r="LS25" t="s">
        <v>244</v>
      </c>
      <c r="LU25" t="s">
        <v>246</v>
      </c>
      <c r="MD25" t="s">
        <v>255</v>
      </c>
      <c r="MF25" t="s">
        <v>555</v>
      </c>
      <c r="MG25" t="s">
        <v>556</v>
      </c>
      <c r="MH25">
        <v>37</v>
      </c>
      <c r="MI25" t="s">
        <v>369</v>
      </c>
      <c r="MJ25" t="s">
        <v>369</v>
      </c>
      <c r="MK25" t="s">
        <v>557</v>
      </c>
      <c r="ML25" t="s">
        <v>557</v>
      </c>
      <c r="MM25" t="s">
        <v>271</v>
      </c>
      <c r="MP25" t="s">
        <v>317</v>
      </c>
    </row>
    <row r="26" spans="1:364" x14ac:dyDescent="0.2">
      <c r="A26">
        <v>115057139985</v>
      </c>
      <c r="B26">
        <v>438832579</v>
      </c>
      <c r="C26" s="226">
        <v>46092.351099537038</v>
      </c>
      <c r="D26" s="226">
        <v>46092.385567129626</v>
      </c>
      <c r="E26" t="s">
        <v>349</v>
      </c>
      <c r="J26" t="s">
        <v>350</v>
      </c>
      <c r="K26" t="s">
        <v>351</v>
      </c>
      <c r="L26" t="s">
        <v>352</v>
      </c>
      <c r="M26">
        <v>345</v>
      </c>
      <c r="N26">
        <v>6</v>
      </c>
      <c r="O26">
        <v>2</v>
      </c>
      <c r="P26" t="s">
        <v>271</v>
      </c>
      <c r="Q26" t="s">
        <v>271</v>
      </c>
      <c r="R26">
        <v>0</v>
      </c>
      <c r="V26" t="s">
        <v>198</v>
      </c>
      <c r="W26" t="s">
        <v>199</v>
      </c>
      <c r="AG26">
        <v>73</v>
      </c>
      <c r="AH26">
        <v>34</v>
      </c>
      <c r="AI26">
        <v>9</v>
      </c>
      <c r="AJ26">
        <v>1</v>
      </c>
      <c r="AK26" t="s">
        <v>213</v>
      </c>
      <c r="AL26" t="s">
        <v>558</v>
      </c>
      <c r="AM26" t="s">
        <v>269</v>
      </c>
      <c r="AN26" t="s">
        <v>340</v>
      </c>
      <c r="BB26" t="s">
        <v>341</v>
      </c>
      <c r="BH26" t="s">
        <v>276</v>
      </c>
      <c r="BM26" t="s">
        <v>277</v>
      </c>
      <c r="BR26" t="s">
        <v>278</v>
      </c>
      <c r="BW26" t="s">
        <v>342</v>
      </c>
      <c r="CF26" t="s">
        <v>343</v>
      </c>
      <c r="CG26">
        <v>6</v>
      </c>
      <c r="CH26">
        <v>65</v>
      </c>
      <c r="CI26" t="s">
        <v>229</v>
      </c>
      <c r="CK26" t="s">
        <v>229</v>
      </c>
      <c r="CM26" t="s">
        <v>281</v>
      </c>
      <c r="CO26" t="s">
        <v>281</v>
      </c>
      <c r="CQ26" t="s">
        <v>293</v>
      </c>
      <c r="EP26" t="s">
        <v>294</v>
      </c>
      <c r="EQ26" t="s">
        <v>295</v>
      </c>
      <c r="ER26">
        <v>1</v>
      </c>
      <c r="ES26">
        <v>5</v>
      </c>
      <c r="EX26" t="s">
        <v>229</v>
      </c>
      <c r="EZ26" t="s">
        <v>269</v>
      </c>
      <c r="FA26" t="s">
        <v>363</v>
      </c>
      <c r="FB26">
        <v>4</v>
      </c>
      <c r="FC26">
        <v>65</v>
      </c>
      <c r="FH26" t="s">
        <v>229</v>
      </c>
      <c r="FJ26" t="s">
        <v>381</v>
      </c>
      <c r="FS26" t="s">
        <v>298</v>
      </c>
      <c r="GB26" t="s">
        <v>299</v>
      </c>
      <c r="GL26" t="s">
        <v>300</v>
      </c>
      <c r="GU26" t="s">
        <v>301</v>
      </c>
      <c r="HD26" t="s">
        <v>302</v>
      </c>
      <c r="HM26" t="s">
        <v>303</v>
      </c>
      <c r="HV26" t="s">
        <v>304</v>
      </c>
      <c r="IE26" t="s">
        <v>305</v>
      </c>
      <c r="IN26" t="s">
        <v>505</v>
      </c>
      <c r="IY26" t="s">
        <v>382</v>
      </c>
      <c r="JJ26" t="s">
        <v>310</v>
      </c>
      <c r="JU26" t="s">
        <v>311</v>
      </c>
      <c r="KY26" t="s">
        <v>312</v>
      </c>
      <c r="LC26" t="s">
        <v>232</v>
      </c>
      <c r="LI26" t="s">
        <v>559</v>
      </c>
      <c r="LJ26">
        <v>51</v>
      </c>
      <c r="LK26" t="s">
        <v>313</v>
      </c>
      <c r="LL26">
        <v>4</v>
      </c>
      <c r="LM26" t="s">
        <v>238</v>
      </c>
      <c r="LN26" t="s">
        <v>239</v>
      </c>
      <c r="LO26" t="s">
        <v>240</v>
      </c>
      <c r="LQ26" t="s">
        <v>242</v>
      </c>
      <c r="LR26" t="s">
        <v>243</v>
      </c>
      <c r="LS26" t="s">
        <v>244</v>
      </c>
      <c r="LT26" t="s">
        <v>245</v>
      </c>
      <c r="LV26" t="s">
        <v>247</v>
      </c>
      <c r="LW26" t="s">
        <v>248</v>
      </c>
      <c r="LX26" t="s">
        <v>249</v>
      </c>
      <c r="LY26" t="s">
        <v>250</v>
      </c>
      <c r="LZ26" t="s">
        <v>251</v>
      </c>
      <c r="MB26" t="s">
        <v>253</v>
      </c>
      <c r="MC26" t="s">
        <v>254</v>
      </c>
      <c r="MD26" t="s">
        <v>255</v>
      </c>
      <c r="ME26" t="s">
        <v>256</v>
      </c>
      <c r="MG26" t="s">
        <v>314</v>
      </c>
      <c r="MH26">
        <v>25</v>
      </c>
      <c r="MI26" t="s">
        <v>369</v>
      </c>
      <c r="MM26" t="s">
        <v>269</v>
      </c>
      <c r="MP26" t="s">
        <v>334</v>
      </c>
      <c r="MQ26" t="s">
        <v>257</v>
      </c>
      <c r="MR26" t="s">
        <v>258</v>
      </c>
      <c r="MS26" t="s">
        <v>259</v>
      </c>
      <c r="MT26" t="s">
        <v>260</v>
      </c>
      <c r="MU26" t="s">
        <v>261</v>
      </c>
      <c r="MX26" t="s">
        <v>264</v>
      </c>
    </row>
    <row r="27" spans="1:364" x14ac:dyDescent="0.2">
      <c r="A27">
        <v>115056355597</v>
      </c>
      <c r="B27">
        <v>438832579</v>
      </c>
      <c r="C27" s="226">
        <v>46091.409120370372</v>
      </c>
      <c r="D27" s="226">
        <v>46091.625324074077</v>
      </c>
      <c r="E27" t="s">
        <v>560</v>
      </c>
      <c r="J27" t="s">
        <v>561</v>
      </c>
      <c r="K27" t="s">
        <v>562</v>
      </c>
      <c r="L27" t="s">
        <v>563</v>
      </c>
      <c r="M27">
        <v>800</v>
      </c>
      <c r="N27">
        <v>7</v>
      </c>
      <c r="O27">
        <v>5</v>
      </c>
      <c r="P27" t="s">
        <v>271</v>
      </c>
      <c r="Q27" t="s">
        <v>269</v>
      </c>
      <c r="R27">
        <v>0</v>
      </c>
      <c r="V27" t="s">
        <v>198</v>
      </c>
      <c r="AG27">
        <v>106</v>
      </c>
      <c r="AH27">
        <v>85</v>
      </c>
      <c r="AI27">
        <v>42</v>
      </c>
      <c r="AJ27">
        <v>16</v>
      </c>
      <c r="AK27" t="s">
        <v>213</v>
      </c>
      <c r="AL27" t="s">
        <v>564</v>
      </c>
      <c r="AM27" t="s">
        <v>271</v>
      </c>
      <c r="AN27" t="s">
        <v>340</v>
      </c>
      <c r="BB27" t="s">
        <v>341</v>
      </c>
      <c r="BH27" t="s">
        <v>276</v>
      </c>
      <c r="BM27" t="s">
        <v>277</v>
      </c>
      <c r="BR27" t="s">
        <v>278</v>
      </c>
      <c r="BW27" t="s">
        <v>342</v>
      </c>
      <c r="CF27" t="s">
        <v>283</v>
      </c>
      <c r="CQ27" t="s">
        <v>284</v>
      </c>
      <c r="CR27" t="s">
        <v>285</v>
      </c>
      <c r="CS27">
        <v>1</v>
      </c>
      <c r="CT27">
        <v>90</v>
      </c>
      <c r="CU27" t="s">
        <v>286</v>
      </c>
      <c r="CW27" t="s">
        <v>281</v>
      </c>
      <c r="CY27" t="s">
        <v>288</v>
      </c>
      <c r="DF27" t="s">
        <v>289</v>
      </c>
      <c r="DM27" t="s">
        <v>290</v>
      </c>
      <c r="DT27" t="s">
        <v>291</v>
      </c>
      <c r="EA27" t="s">
        <v>292</v>
      </c>
      <c r="EH27" t="s">
        <v>293</v>
      </c>
      <c r="EP27" t="s">
        <v>407</v>
      </c>
      <c r="KY27" t="s">
        <v>330</v>
      </c>
      <c r="KZ27" t="s">
        <v>565</v>
      </c>
      <c r="LB27" t="s">
        <v>231</v>
      </c>
      <c r="LC27" t="s">
        <v>232</v>
      </c>
      <c r="LD27" t="s">
        <v>233</v>
      </c>
      <c r="LE27" t="s">
        <v>234</v>
      </c>
      <c r="LF27" t="s">
        <v>235</v>
      </c>
      <c r="LJ27">
        <v>50</v>
      </c>
      <c r="LK27" t="s">
        <v>313</v>
      </c>
      <c r="LL27">
        <v>8</v>
      </c>
      <c r="LM27" t="s">
        <v>238</v>
      </c>
      <c r="LN27" t="s">
        <v>239</v>
      </c>
      <c r="LO27" t="s">
        <v>240</v>
      </c>
      <c r="LP27" t="s">
        <v>241</v>
      </c>
      <c r="LQ27" t="s">
        <v>242</v>
      </c>
      <c r="LR27" t="s">
        <v>243</v>
      </c>
      <c r="LS27" t="s">
        <v>244</v>
      </c>
      <c r="LT27" t="s">
        <v>245</v>
      </c>
      <c r="LU27" t="s">
        <v>246</v>
      </c>
      <c r="LV27" t="s">
        <v>247</v>
      </c>
      <c r="LW27" t="s">
        <v>248</v>
      </c>
      <c r="LX27" t="s">
        <v>249</v>
      </c>
      <c r="LY27" t="s">
        <v>250</v>
      </c>
      <c r="LZ27" t="s">
        <v>251</v>
      </c>
      <c r="MA27" t="s">
        <v>252</v>
      </c>
      <c r="MB27" t="s">
        <v>253</v>
      </c>
      <c r="MD27" t="s">
        <v>255</v>
      </c>
      <c r="ME27" t="s">
        <v>256</v>
      </c>
      <c r="MG27">
        <v>40</v>
      </c>
      <c r="MH27">
        <v>40</v>
      </c>
      <c r="MI27" t="s">
        <v>566</v>
      </c>
      <c r="MM27" t="s">
        <v>269</v>
      </c>
      <c r="MN27" t="s">
        <v>567</v>
      </c>
      <c r="MO27" t="s">
        <v>568</v>
      </c>
      <c r="MP27" t="s">
        <v>317</v>
      </c>
    </row>
    <row r="28" spans="1:364" x14ac:dyDescent="0.2">
      <c r="A28">
        <v>115056361263</v>
      </c>
      <c r="B28">
        <v>438832579</v>
      </c>
      <c r="C28" s="226">
        <v>46091.413958333331</v>
      </c>
      <c r="D28" s="226">
        <v>46091.609131944446</v>
      </c>
      <c r="E28" t="s">
        <v>569</v>
      </c>
      <c r="J28" t="s">
        <v>570</v>
      </c>
      <c r="K28" t="s">
        <v>571</v>
      </c>
      <c r="L28" t="s">
        <v>572</v>
      </c>
      <c r="M28">
        <v>1276</v>
      </c>
      <c r="N28">
        <v>19</v>
      </c>
      <c r="O28">
        <v>5</v>
      </c>
      <c r="P28" t="s">
        <v>269</v>
      </c>
      <c r="Q28" t="s">
        <v>269</v>
      </c>
      <c r="R28">
        <v>0</v>
      </c>
      <c r="V28" t="s">
        <v>198</v>
      </c>
      <c r="W28" t="s">
        <v>199</v>
      </c>
      <c r="AG28">
        <v>59</v>
      </c>
      <c r="AH28">
        <v>97</v>
      </c>
      <c r="AI28">
        <v>38</v>
      </c>
      <c r="AJ28">
        <v>5</v>
      </c>
      <c r="AK28" t="s">
        <v>428</v>
      </c>
      <c r="AM28" t="s">
        <v>271</v>
      </c>
      <c r="AN28" t="s">
        <v>272</v>
      </c>
      <c r="AP28" t="s">
        <v>215</v>
      </c>
      <c r="AY28" t="s">
        <v>309</v>
      </c>
      <c r="AZ28">
        <v>1</v>
      </c>
      <c r="BA28">
        <v>2000</v>
      </c>
      <c r="BB28" t="s">
        <v>274</v>
      </c>
      <c r="BC28">
        <v>2</v>
      </c>
      <c r="BD28">
        <v>86</v>
      </c>
      <c r="BE28" t="s">
        <v>465</v>
      </c>
      <c r="BG28" t="s">
        <v>275</v>
      </c>
      <c r="BH28" t="s">
        <v>359</v>
      </c>
      <c r="BI28">
        <v>3</v>
      </c>
      <c r="BJ28">
        <v>52</v>
      </c>
      <c r="BK28" t="s">
        <v>405</v>
      </c>
      <c r="BM28" t="s">
        <v>360</v>
      </c>
      <c r="BN28">
        <v>2</v>
      </c>
      <c r="BO28">
        <v>83</v>
      </c>
      <c r="BP28" t="s">
        <v>280</v>
      </c>
      <c r="BR28" t="s">
        <v>444</v>
      </c>
      <c r="BS28">
        <v>3</v>
      </c>
      <c r="BT28">
        <v>68</v>
      </c>
      <c r="BU28" t="s">
        <v>281</v>
      </c>
      <c r="BW28" t="s">
        <v>342</v>
      </c>
      <c r="CF28" t="s">
        <v>283</v>
      </c>
      <c r="CQ28" t="s">
        <v>284</v>
      </c>
      <c r="CR28" t="s">
        <v>413</v>
      </c>
      <c r="CY28" t="s">
        <v>345</v>
      </c>
      <c r="CZ28">
        <v>1</v>
      </c>
      <c r="DA28">
        <v>17</v>
      </c>
      <c r="DB28" t="s">
        <v>286</v>
      </c>
      <c r="DD28" t="s">
        <v>281</v>
      </c>
      <c r="DF28" t="s">
        <v>327</v>
      </c>
      <c r="DG28">
        <v>1</v>
      </c>
      <c r="DH28">
        <v>13</v>
      </c>
      <c r="DI28" t="s">
        <v>286</v>
      </c>
      <c r="DK28" t="s">
        <v>281</v>
      </c>
      <c r="DM28" t="s">
        <v>290</v>
      </c>
      <c r="DT28" t="s">
        <v>291</v>
      </c>
      <c r="EA28" t="s">
        <v>292</v>
      </c>
      <c r="EH28" t="s">
        <v>293</v>
      </c>
      <c r="EP28" t="s">
        <v>294</v>
      </c>
      <c r="EQ28" t="s">
        <v>295</v>
      </c>
      <c r="ER28">
        <v>1</v>
      </c>
      <c r="ES28">
        <v>78</v>
      </c>
      <c r="EY28" t="s">
        <v>573</v>
      </c>
      <c r="EZ28" t="s">
        <v>269</v>
      </c>
      <c r="FA28" t="s">
        <v>296</v>
      </c>
      <c r="FJ28" t="s">
        <v>297</v>
      </c>
      <c r="FK28">
        <v>1</v>
      </c>
      <c r="FL28">
        <v>84</v>
      </c>
      <c r="FP28" t="s">
        <v>228</v>
      </c>
      <c r="FS28" t="s">
        <v>298</v>
      </c>
      <c r="GB28" t="s">
        <v>395</v>
      </c>
      <c r="GC28">
        <v>1</v>
      </c>
      <c r="GD28">
        <v>189</v>
      </c>
      <c r="GH28" t="s">
        <v>228</v>
      </c>
      <c r="GK28" t="s">
        <v>269</v>
      </c>
      <c r="GL28" t="s">
        <v>300</v>
      </c>
      <c r="GU28" t="s">
        <v>301</v>
      </c>
      <c r="HD28" t="s">
        <v>302</v>
      </c>
      <c r="HM28" t="s">
        <v>303</v>
      </c>
      <c r="HV28" t="s">
        <v>304</v>
      </c>
      <c r="IE28" t="s">
        <v>328</v>
      </c>
      <c r="IF28">
        <v>1</v>
      </c>
      <c r="IG28">
        <v>28</v>
      </c>
      <c r="IK28" t="s">
        <v>228</v>
      </c>
      <c r="IN28" t="s">
        <v>306</v>
      </c>
      <c r="IO28">
        <v>1</v>
      </c>
      <c r="IP28">
        <v>242</v>
      </c>
      <c r="IT28" t="s">
        <v>228</v>
      </c>
      <c r="IW28" t="s">
        <v>273</v>
      </c>
      <c r="IX28" t="s">
        <v>269</v>
      </c>
      <c r="IY28" t="s">
        <v>307</v>
      </c>
      <c r="IZ28">
        <v>1</v>
      </c>
      <c r="JA28">
        <v>149</v>
      </c>
      <c r="JB28" t="s">
        <v>225</v>
      </c>
      <c r="JH28" t="s">
        <v>452</v>
      </c>
      <c r="JI28" t="s">
        <v>269</v>
      </c>
      <c r="JJ28" t="s">
        <v>310</v>
      </c>
      <c r="JU28" t="s">
        <v>311</v>
      </c>
      <c r="KY28" t="s">
        <v>330</v>
      </c>
      <c r="KZ28" t="s">
        <v>574</v>
      </c>
      <c r="LA28" t="s">
        <v>230</v>
      </c>
      <c r="LC28" t="s">
        <v>232</v>
      </c>
      <c r="LJ28">
        <v>453</v>
      </c>
      <c r="LK28" t="s">
        <v>332</v>
      </c>
      <c r="LL28">
        <v>4</v>
      </c>
      <c r="LS28" t="s">
        <v>244</v>
      </c>
      <c r="LT28" t="s">
        <v>245</v>
      </c>
      <c r="LU28" t="s">
        <v>246</v>
      </c>
      <c r="MG28">
        <v>35</v>
      </c>
      <c r="MH28">
        <v>20</v>
      </c>
      <c r="MI28" t="s">
        <v>369</v>
      </c>
      <c r="MJ28" t="s">
        <v>269</v>
      </c>
      <c r="MK28" t="s">
        <v>269</v>
      </c>
      <c r="ML28" t="s">
        <v>269</v>
      </c>
      <c r="MM28" t="s">
        <v>269</v>
      </c>
      <c r="MN28" t="s">
        <v>423</v>
      </c>
      <c r="MO28" t="s">
        <v>575</v>
      </c>
      <c r="MP28" t="s">
        <v>317</v>
      </c>
      <c r="MQ28" t="s">
        <v>257</v>
      </c>
    </row>
    <row r="29" spans="1:364" x14ac:dyDescent="0.2">
      <c r="A29">
        <v>115056547196</v>
      </c>
      <c r="B29">
        <v>438832579</v>
      </c>
      <c r="C29" s="226">
        <v>46091.549791666665</v>
      </c>
      <c r="D29" s="226">
        <v>46091.587372685186</v>
      </c>
      <c r="E29" t="s">
        <v>576</v>
      </c>
      <c r="J29" t="s">
        <v>577</v>
      </c>
      <c r="K29" t="s">
        <v>578</v>
      </c>
      <c r="L29" t="s">
        <v>579</v>
      </c>
      <c r="M29">
        <v>6646</v>
      </c>
      <c r="N29">
        <v>87</v>
      </c>
      <c r="O29">
        <v>7</v>
      </c>
      <c r="P29" t="s">
        <v>269</v>
      </c>
      <c r="Q29" t="s">
        <v>269</v>
      </c>
      <c r="R29">
        <v>4</v>
      </c>
      <c r="S29" t="s">
        <v>195</v>
      </c>
      <c r="V29" t="s">
        <v>198</v>
      </c>
      <c r="W29" t="s">
        <v>199</v>
      </c>
      <c r="AB29" t="s">
        <v>204</v>
      </c>
      <c r="AG29">
        <v>2972</v>
      </c>
      <c r="AH29">
        <v>1801</v>
      </c>
      <c r="AI29">
        <v>742</v>
      </c>
      <c r="AJ29">
        <v>7</v>
      </c>
      <c r="AK29" t="s">
        <v>428</v>
      </c>
      <c r="AM29" t="s">
        <v>269</v>
      </c>
      <c r="AN29" t="s">
        <v>272</v>
      </c>
      <c r="AQ29" t="s">
        <v>216</v>
      </c>
      <c r="AR29" t="s">
        <v>217</v>
      </c>
      <c r="AS29" t="s">
        <v>218</v>
      </c>
      <c r="AV29" t="s">
        <v>221</v>
      </c>
      <c r="AY29" t="s">
        <v>273</v>
      </c>
      <c r="AZ29">
        <v>9</v>
      </c>
      <c r="BA29" t="s">
        <v>580</v>
      </c>
      <c r="BB29" t="s">
        <v>274</v>
      </c>
      <c r="BC29">
        <v>4</v>
      </c>
      <c r="BD29">
        <v>440</v>
      </c>
      <c r="BE29" t="s">
        <v>324</v>
      </c>
      <c r="BG29" t="s">
        <v>278</v>
      </c>
      <c r="BW29" t="s">
        <v>279</v>
      </c>
      <c r="BX29">
        <v>62</v>
      </c>
      <c r="BY29">
        <v>60</v>
      </c>
      <c r="BZ29" t="s">
        <v>465</v>
      </c>
      <c r="CB29" t="s">
        <v>325</v>
      </c>
      <c r="CD29" t="s">
        <v>280</v>
      </c>
      <c r="CF29" t="s">
        <v>283</v>
      </c>
      <c r="CQ29" t="s">
        <v>284</v>
      </c>
      <c r="CR29" t="s">
        <v>285</v>
      </c>
      <c r="CS29">
        <v>3</v>
      </c>
      <c r="CT29">
        <v>25</v>
      </c>
      <c r="CU29" t="s">
        <v>286</v>
      </c>
      <c r="CW29" t="s">
        <v>281</v>
      </c>
      <c r="CY29" t="s">
        <v>345</v>
      </c>
      <c r="CZ29">
        <v>1</v>
      </c>
      <c r="DA29">
        <v>28</v>
      </c>
      <c r="DB29" t="s">
        <v>286</v>
      </c>
      <c r="DD29" t="s">
        <v>281</v>
      </c>
      <c r="DF29" t="s">
        <v>327</v>
      </c>
      <c r="DG29">
        <v>1</v>
      </c>
      <c r="DH29">
        <v>20</v>
      </c>
      <c r="DI29" t="s">
        <v>286</v>
      </c>
      <c r="DK29" t="s">
        <v>281</v>
      </c>
      <c r="DM29" t="s">
        <v>406</v>
      </c>
      <c r="DN29">
        <v>4</v>
      </c>
      <c r="DO29">
        <v>35</v>
      </c>
      <c r="DP29" t="s">
        <v>286</v>
      </c>
      <c r="DR29" t="s">
        <v>281</v>
      </c>
      <c r="DT29" t="s">
        <v>291</v>
      </c>
      <c r="EA29" t="s">
        <v>292</v>
      </c>
      <c r="EH29" t="s">
        <v>293</v>
      </c>
      <c r="EP29" t="s">
        <v>294</v>
      </c>
      <c r="EQ29" t="s">
        <v>295</v>
      </c>
      <c r="ER29">
        <v>9</v>
      </c>
      <c r="ES29">
        <v>100</v>
      </c>
      <c r="ET29" t="s">
        <v>225</v>
      </c>
      <c r="EZ29" t="s">
        <v>269</v>
      </c>
      <c r="FA29" t="s">
        <v>296</v>
      </c>
      <c r="FJ29" t="s">
        <v>297</v>
      </c>
      <c r="FK29">
        <v>4</v>
      </c>
      <c r="FL29">
        <v>50</v>
      </c>
      <c r="FO29" t="s">
        <v>227</v>
      </c>
      <c r="FS29" t="s">
        <v>364</v>
      </c>
      <c r="FT29">
        <v>6</v>
      </c>
      <c r="FU29">
        <v>60</v>
      </c>
      <c r="FX29" t="s">
        <v>227</v>
      </c>
      <c r="GB29" t="s">
        <v>299</v>
      </c>
      <c r="GL29" t="s">
        <v>365</v>
      </c>
      <c r="GM29">
        <v>2</v>
      </c>
      <c r="GN29">
        <v>28</v>
      </c>
      <c r="GQ29" t="s">
        <v>227</v>
      </c>
      <c r="GU29" t="s">
        <v>467</v>
      </c>
      <c r="GV29">
        <v>7</v>
      </c>
      <c r="GW29">
        <v>50</v>
      </c>
      <c r="GZ29" t="s">
        <v>227</v>
      </c>
      <c r="HD29" t="s">
        <v>302</v>
      </c>
      <c r="HM29" t="s">
        <v>303</v>
      </c>
      <c r="HV29" t="s">
        <v>304</v>
      </c>
      <c r="IE29" t="s">
        <v>305</v>
      </c>
      <c r="IN29" t="s">
        <v>505</v>
      </c>
      <c r="IY29" t="s">
        <v>307</v>
      </c>
      <c r="IZ29">
        <v>5</v>
      </c>
      <c r="JA29">
        <v>200</v>
      </c>
      <c r="JF29" t="s">
        <v>229</v>
      </c>
      <c r="JH29" t="s">
        <v>273</v>
      </c>
      <c r="JI29" t="s">
        <v>271</v>
      </c>
      <c r="JJ29" t="s">
        <v>310</v>
      </c>
      <c r="JU29" t="s">
        <v>311</v>
      </c>
      <c r="KY29" t="s">
        <v>330</v>
      </c>
      <c r="KZ29" t="s">
        <v>581</v>
      </c>
      <c r="LB29" t="s">
        <v>231</v>
      </c>
      <c r="LD29" t="s">
        <v>233</v>
      </c>
      <c r="LE29" t="s">
        <v>234</v>
      </c>
      <c r="LF29" t="s">
        <v>235</v>
      </c>
      <c r="LJ29">
        <v>258</v>
      </c>
      <c r="LK29" t="s">
        <v>332</v>
      </c>
      <c r="LL29">
        <v>2</v>
      </c>
      <c r="LM29" t="s">
        <v>238</v>
      </c>
      <c r="LN29" t="s">
        <v>239</v>
      </c>
      <c r="LQ29" t="s">
        <v>242</v>
      </c>
      <c r="LR29" t="s">
        <v>243</v>
      </c>
      <c r="LS29" t="s">
        <v>244</v>
      </c>
      <c r="LU29" t="s">
        <v>246</v>
      </c>
      <c r="LX29" t="s">
        <v>249</v>
      </c>
      <c r="LZ29" t="s">
        <v>251</v>
      </c>
      <c r="MB29" t="s">
        <v>253</v>
      </c>
      <c r="MC29" t="s">
        <v>254</v>
      </c>
      <c r="MG29">
        <v>40</v>
      </c>
      <c r="MH29">
        <v>30</v>
      </c>
      <c r="MI29" t="s">
        <v>369</v>
      </c>
      <c r="MJ29" t="s">
        <v>269</v>
      </c>
      <c r="MK29" t="s">
        <v>423</v>
      </c>
      <c r="ML29" t="s">
        <v>269</v>
      </c>
      <c r="MM29" t="s">
        <v>269</v>
      </c>
      <c r="MN29" t="s">
        <v>582</v>
      </c>
      <c r="MO29" t="s">
        <v>583</v>
      </c>
      <c r="MP29" t="s">
        <v>334</v>
      </c>
      <c r="MQ29" t="s">
        <v>257</v>
      </c>
      <c r="MR29" t="s">
        <v>258</v>
      </c>
      <c r="MS29" t="s">
        <v>259</v>
      </c>
      <c r="MT29" t="s">
        <v>260</v>
      </c>
      <c r="MU29" t="s">
        <v>261</v>
      </c>
    </row>
    <row r="30" spans="1:364" x14ac:dyDescent="0.2">
      <c r="A30">
        <v>115056531791</v>
      </c>
      <c r="B30">
        <v>438832579</v>
      </c>
      <c r="C30" s="226">
        <v>46091.538611111115</v>
      </c>
      <c r="D30" s="226">
        <v>46091.569791666669</v>
      </c>
      <c r="E30" t="s">
        <v>584</v>
      </c>
      <c r="J30" t="s">
        <v>585</v>
      </c>
      <c r="K30" t="s">
        <v>586</v>
      </c>
      <c r="L30" t="s">
        <v>587</v>
      </c>
      <c r="M30">
        <v>462</v>
      </c>
      <c r="N30">
        <v>7</v>
      </c>
      <c r="O30">
        <v>7</v>
      </c>
      <c r="P30" t="s">
        <v>269</v>
      </c>
      <c r="Q30" t="s">
        <v>269</v>
      </c>
      <c r="R30">
        <v>1</v>
      </c>
      <c r="V30" t="s">
        <v>198</v>
      </c>
      <c r="AG30">
        <v>112</v>
      </c>
      <c r="AH30">
        <v>61</v>
      </c>
      <c r="AI30">
        <v>6</v>
      </c>
      <c r="AJ30">
        <v>0</v>
      </c>
      <c r="AK30" t="s">
        <v>213</v>
      </c>
      <c r="AL30" t="s">
        <v>588</v>
      </c>
      <c r="AM30" t="s">
        <v>271</v>
      </c>
      <c r="AN30" t="s">
        <v>340</v>
      </c>
      <c r="BB30" t="s">
        <v>341</v>
      </c>
      <c r="BH30" t="s">
        <v>276</v>
      </c>
      <c r="BM30" t="s">
        <v>277</v>
      </c>
      <c r="BR30" t="s">
        <v>278</v>
      </c>
      <c r="BW30" t="s">
        <v>342</v>
      </c>
      <c r="CF30" t="s">
        <v>343</v>
      </c>
      <c r="CG30">
        <v>6</v>
      </c>
      <c r="CH30">
        <v>80</v>
      </c>
      <c r="CI30" t="s">
        <v>405</v>
      </c>
      <c r="CK30" t="s">
        <v>325</v>
      </c>
      <c r="CM30" t="s">
        <v>280</v>
      </c>
      <c r="CO30" t="s">
        <v>281</v>
      </c>
      <c r="CQ30" t="s">
        <v>284</v>
      </c>
      <c r="CR30" t="s">
        <v>413</v>
      </c>
      <c r="CY30" t="s">
        <v>345</v>
      </c>
      <c r="CZ30" t="s">
        <v>589</v>
      </c>
      <c r="DA30">
        <v>4</v>
      </c>
      <c r="DB30" t="s">
        <v>286</v>
      </c>
      <c r="DD30" t="s">
        <v>287</v>
      </c>
      <c r="DF30" t="s">
        <v>289</v>
      </c>
      <c r="DM30" t="s">
        <v>290</v>
      </c>
      <c r="DT30" t="s">
        <v>414</v>
      </c>
      <c r="DU30" t="s">
        <v>589</v>
      </c>
      <c r="DV30">
        <v>12</v>
      </c>
      <c r="DW30" t="s">
        <v>286</v>
      </c>
      <c r="DY30" t="s">
        <v>287</v>
      </c>
      <c r="EA30" t="s">
        <v>292</v>
      </c>
      <c r="EH30" t="s">
        <v>293</v>
      </c>
      <c r="EP30" t="s">
        <v>407</v>
      </c>
      <c r="KY30" t="s">
        <v>312</v>
      </c>
      <c r="LA30" t="s">
        <v>230</v>
      </c>
      <c r="LJ30">
        <v>256</v>
      </c>
      <c r="LK30" t="s">
        <v>313</v>
      </c>
      <c r="LM30" t="s">
        <v>238</v>
      </c>
      <c r="LN30" t="s">
        <v>239</v>
      </c>
      <c r="LO30" t="s">
        <v>240</v>
      </c>
      <c r="LQ30" t="s">
        <v>242</v>
      </c>
      <c r="LR30" t="s">
        <v>243</v>
      </c>
      <c r="LS30" t="s">
        <v>244</v>
      </c>
      <c r="LT30" t="s">
        <v>245</v>
      </c>
      <c r="LV30" t="s">
        <v>247</v>
      </c>
      <c r="LW30" t="s">
        <v>248</v>
      </c>
      <c r="LX30" t="s">
        <v>249</v>
      </c>
      <c r="LY30" t="s">
        <v>250</v>
      </c>
      <c r="MB30" t="s">
        <v>253</v>
      </c>
      <c r="MC30" t="s">
        <v>254</v>
      </c>
      <c r="MD30" t="s">
        <v>255</v>
      </c>
      <c r="ME30" t="s">
        <v>256</v>
      </c>
      <c r="MF30" t="s">
        <v>590</v>
      </c>
      <c r="MG30">
        <v>40</v>
      </c>
      <c r="MH30">
        <v>35</v>
      </c>
      <c r="MI30" t="s">
        <v>369</v>
      </c>
      <c r="MJ30" t="s">
        <v>591</v>
      </c>
      <c r="MK30" t="s">
        <v>592</v>
      </c>
      <c r="ML30" t="s">
        <v>269</v>
      </c>
      <c r="MM30" t="s">
        <v>269</v>
      </c>
      <c r="MO30" t="s">
        <v>593</v>
      </c>
      <c r="MP30" t="s">
        <v>334</v>
      </c>
      <c r="MQ30" t="s">
        <v>257</v>
      </c>
      <c r="MR30" t="s">
        <v>258</v>
      </c>
      <c r="MS30" t="s">
        <v>259</v>
      </c>
      <c r="MT30" t="s">
        <v>260</v>
      </c>
      <c r="MU30" t="s">
        <v>261</v>
      </c>
    </row>
    <row r="31" spans="1:364" x14ac:dyDescent="0.2">
      <c r="A31">
        <v>115056547128</v>
      </c>
      <c r="B31">
        <v>438832579</v>
      </c>
      <c r="C31" s="226">
        <v>46091.550104166665</v>
      </c>
      <c r="D31" s="226">
        <v>46091.565891203703</v>
      </c>
      <c r="E31" t="s">
        <v>594</v>
      </c>
      <c r="J31" t="s">
        <v>595</v>
      </c>
      <c r="K31" t="s">
        <v>596</v>
      </c>
      <c r="L31" t="s">
        <v>597</v>
      </c>
      <c r="M31">
        <v>2560</v>
      </c>
      <c r="N31">
        <v>16</v>
      </c>
      <c r="O31">
        <v>8</v>
      </c>
      <c r="P31" t="s">
        <v>271</v>
      </c>
      <c r="Q31" t="s">
        <v>269</v>
      </c>
      <c r="R31">
        <v>3</v>
      </c>
      <c r="V31" t="s">
        <v>198</v>
      </c>
      <c r="W31" t="s">
        <v>199</v>
      </c>
      <c r="AG31">
        <v>372</v>
      </c>
      <c r="AH31">
        <v>362</v>
      </c>
      <c r="AI31">
        <v>112</v>
      </c>
      <c r="AJ31">
        <v>8</v>
      </c>
      <c r="AK31" t="s">
        <v>428</v>
      </c>
      <c r="AM31" t="s">
        <v>269</v>
      </c>
      <c r="AN31" t="s">
        <v>340</v>
      </c>
      <c r="BB31" t="s">
        <v>341</v>
      </c>
      <c r="BH31" t="s">
        <v>276</v>
      </c>
      <c r="BM31" t="s">
        <v>277</v>
      </c>
      <c r="BR31" t="s">
        <v>278</v>
      </c>
      <c r="BW31" t="s">
        <v>279</v>
      </c>
      <c r="BX31">
        <v>7</v>
      </c>
      <c r="BY31">
        <v>150</v>
      </c>
      <c r="BZ31" t="s">
        <v>465</v>
      </c>
      <c r="CB31" t="s">
        <v>325</v>
      </c>
      <c r="CD31" t="s">
        <v>280</v>
      </c>
      <c r="CF31" t="s">
        <v>343</v>
      </c>
      <c r="CG31">
        <v>1</v>
      </c>
      <c r="CH31">
        <v>123</v>
      </c>
      <c r="CI31" t="s">
        <v>394</v>
      </c>
      <c r="CK31" t="s">
        <v>465</v>
      </c>
      <c r="CM31" t="s">
        <v>325</v>
      </c>
      <c r="CO31" t="s">
        <v>280</v>
      </c>
      <c r="CQ31" t="s">
        <v>284</v>
      </c>
      <c r="CR31" t="s">
        <v>285</v>
      </c>
      <c r="CS31">
        <v>2</v>
      </c>
      <c r="CT31">
        <v>25</v>
      </c>
      <c r="CU31" t="s">
        <v>516</v>
      </c>
      <c r="CW31" t="s">
        <v>287</v>
      </c>
      <c r="CY31" t="s">
        <v>288</v>
      </c>
      <c r="DF31" t="s">
        <v>327</v>
      </c>
      <c r="DG31">
        <v>1</v>
      </c>
      <c r="DH31">
        <v>8</v>
      </c>
      <c r="DI31" t="s">
        <v>516</v>
      </c>
      <c r="DK31" t="s">
        <v>287</v>
      </c>
      <c r="DM31" t="s">
        <v>406</v>
      </c>
      <c r="DN31">
        <v>1</v>
      </c>
      <c r="DO31">
        <v>18</v>
      </c>
      <c r="DP31" t="s">
        <v>516</v>
      </c>
      <c r="DR31" t="s">
        <v>287</v>
      </c>
      <c r="DT31" t="s">
        <v>291</v>
      </c>
      <c r="EA31" t="s">
        <v>292</v>
      </c>
      <c r="EH31" t="s">
        <v>293</v>
      </c>
      <c r="EP31" t="s">
        <v>294</v>
      </c>
      <c r="EQ31" t="s">
        <v>295</v>
      </c>
      <c r="ER31">
        <v>2</v>
      </c>
      <c r="ES31">
        <v>130</v>
      </c>
      <c r="EX31" t="s">
        <v>229</v>
      </c>
      <c r="EZ31" t="s">
        <v>269</v>
      </c>
      <c r="FA31" t="s">
        <v>296</v>
      </c>
      <c r="FJ31" t="s">
        <v>297</v>
      </c>
      <c r="FK31">
        <v>1</v>
      </c>
      <c r="FL31">
        <v>85</v>
      </c>
      <c r="FM31" t="s">
        <v>225</v>
      </c>
      <c r="FQ31" t="s">
        <v>229</v>
      </c>
      <c r="FS31" t="s">
        <v>298</v>
      </c>
      <c r="GB31" t="s">
        <v>299</v>
      </c>
      <c r="GL31" t="s">
        <v>365</v>
      </c>
      <c r="GM31">
        <v>1</v>
      </c>
      <c r="GN31">
        <v>150</v>
      </c>
      <c r="GR31" t="s">
        <v>228</v>
      </c>
      <c r="GS31" t="s">
        <v>229</v>
      </c>
      <c r="GU31" t="s">
        <v>301</v>
      </c>
      <c r="HD31" t="s">
        <v>302</v>
      </c>
      <c r="HM31" t="s">
        <v>303</v>
      </c>
      <c r="HV31" t="s">
        <v>304</v>
      </c>
      <c r="IE31" t="s">
        <v>328</v>
      </c>
      <c r="IF31">
        <v>1</v>
      </c>
      <c r="IG31">
        <v>22</v>
      </c>
      <c r="IH31" t="s">
        <v>225</v>
      </c>
      <c r="IL31" t="s">
        <v>229</v>
      </c>
      <c r="IN31" t="s">
        <v>306</v>
      </c>
      <c r="IO31">
        <v>1</v>
      </c>
      <c r="IP31">
        <v>345</v>
      </c>
      <c r="IU31" t="s">
        <v>229</v>
      </c>
      <c r="IW31" t="s">
        <v>347</v>
      </c>
      <c r="IX31" t="s">
        <v>269</v>
      </c>
      <c r="IY31" t="s">
        <v>307</v>
      </c>
      <c r="IZ31">
        <v>1</v>
      </c>
      <c r="JA31">
        <v>438</v>
      </c>
      <c r="JF31" t="s">
        <v>229</v>
      </c>
      <c r="JH31" t="s">
        <v>452</v>
      </c>
      <c r="JI31" t="s">
        <v>269</v>
      </c>
      <c r="JJ31" t="s">
        <v>310</v>
      </c>
      <c r="JU31" t="s">
        <v>311</v>
      </c>
      <c r="KY31" t="s">
        <v>330</v>
      </c>
      <c r="KZ31" t="s">
        <v>598</v>
      </c>
      <c r="LB31" t="s">
        <v>231</v>
      </c>
      <c r="LD31" t="s">
        <v>233</v>
      </c>
      <c r="LJ31">
        <v>41</v>
      </c>
      <c r="LK31" t="s">
        <v>313</v>
      </c>
      <c r="LL31">
        <v>0</v>
      </c>
      <c r="LM31" t="s">
        <v>238</v>
      </c>
      <c r="LN31" t="s">
        <v>239</v>
      </c>
      <c r="LP31" t="s">
        <v>241</v>
      </c>
      <c r="LR31" t="s">
        <v>243</v>
      </c>
      <c r="LS31" t="s">
        <v>244</v>
      </c>
      <c r="LT31" t="s">
        <v>245</v>
      </c>
      <c r="LU31" t="s">
        <v>246</v>
      </c>
      <c r="LV31" t="s">
        <v>247</v>
      </c>
      <c r="LW31" t="s">
        <v>248</v>
      </c>
      <c r="LX31" t="s">
        <v>249</v>
      </c>
      <c r="LY31" t="s">
        <v>250</v>
      </c>
      <c r="MB31" t="s">
        <v>253</v>
      </c>
      <c r="MD31" t="s">
        <v>255</v>
      </c>
      <c r="ME31" t="s">
        <v>256</v>
      </c>
      <c r="MG31" t="s">
        <v>314</v>
      </c>
      <c r="MH31">
        <v>35</v>
      </c>
      <c r="MI31" t="s">
        <v>369</v>
      </c>
      <c r="MJ31" t="s">
        <v>369</v>
      </c>
      <c r="MK31" t="s">
        <v>269</v>
      </c>
      <c r="ML31" t="s">
        <v>269</v>
      </c>
      <c r="MM31" t="s">
        <v>269</v>
      </c>
      <c r="MN31" t="s">
        <v>369</v>
      </c>
      <c r="MO31" t="s">
        <v>599</v>
      </c>
      <c r="MP31" t="s">
        <v>334</v>
      </c>
      <c r="MQ31" t="s">
        <v>257</v>
      </c>
      <c r="MR31" t="s">
        <v>258</v>
      </c>
      <c r="MS31" t="s">
        <v>259</v>
      </c>
      <c r="MT31" t="s">
        <v>260</v>
      </c>
      <c r="MU31" t="s">
        <v>261</v>
      </c>
      <c r="MV31" t="s">
        <v>262</v>
      </c>
      <c r="MW31" t="s">
        <v>263</v>
      </c>
      <c r="MX31" t="s">
        <v>264</v>
      </c>
      <c r="MZ31" t="s">
        <v>369</v>
      </c>
    </row>
    <row r="32" spans="1:364" x14ac:dyDescent="0.2">
      <c r="A32">
        <v>115056542711</v>
      </c>
      <c r="B32">
        <v>438832579</v>
      </c>
      <c r="C32" s="226">
        <v>46091.546666666669</v>
      </c>
      <c r="D32" s="226">
        <v>46091.564074074071</v>
      </c>
      <c r="E32" t="s">
        <v>600</v>
      </c>
      <c r="J32" t="s">
        <v>601</v>
      </c>
      <c r="K32" t="s">
        <v>602</v>
      </c>
      <c r="L32" t="s">
        <v>603</v>
      </c>
      <c r="M32">
        <v>975</v>
      </c>
      <c r="N32">
        <v>10</v>
      </c>
      <c r="O32">
        <v>10</v>
      </c>
      <c r="P32" t="s">
        <v>269</v>
      </c>
      <c r="Q32" t="s">
        <v>269</v>
      </c>
      <c r="R32">
        <v>1</v>
      </c>
      <c r="AE32" t="s">
        <v>207</v>
      </c>
      <c r="AG32">
        <v>0</v>
      </c>
      <c r="AH32">
        <v>0</v>
      </c>
      <c r="AI32">
        <v>0</v>
      </c>
      <c r="AJ32">
        <v>0</v>
      </c>
      <c r="AK32" t="s">
        <v>428</v>
      </c>
      <c r="AM32" t="s">
        <v>269</v>
      </c>
      <c r="AN32" t="s">
        <v>340</v>
      </c>
      <c r="BB32" t="s">
        <v>341</v>
      </c>
      <c r="BH32" t="s">
        <v>276</v>
      </c>
      <c r="BM32" t="s">
        <v>277</v>
      </c>
      <c r="BN32">
        <v>1</v>
      </c>
      <c r="BO32">
        <v>82</v>
      </c>
      <c r="BP32" t="s">
        <v>229</v>
      </c>
      <c r="BR32" t="s">
        <v>278</v>
      </c>
      <c r="BW32" t="s">
        <v>342</v>
      </c>
      <c r="CF32" t="s">
        <v>283</v>
      </c>
      <c r="CQ32" t="s">
        <v>284</v>
      </c>
      <c r="CR32" t="s">
        <v>413</v>
      </c>
      <c r="CY32" t="s">
        <v>288</v>
      </c>
      <c r="DF32" t="s">
        <v>327</v>
      </c>
      <c r="DG32">
        <v>1</v>
      </c>
      <c r="DH32">
        <v>3</v>
      </c>
      <c r="DI32" t="s">
        <v>286</v>
      </c>
      <c r="DK32" t="s">
        <v>281</v>
      </c>
      <c r="DM32" t="s">
        <v>290</v>
      </c>
      <c r="DT32" t="s">
        <v>291</v>
      </c>
      <c r="EA32" t="s">
        <v>292</v>
      </c>
      <c r="EH32" t="s">
        <v>293</v>
      </c>
      <c r="EP32" t="s">
        <v>407</v>
      </c>
      <c r="KY32" t="s">
        <v>312</v>
      </c>
      <c r="LA32" t="s">
        <v>230</v>
      </c>
      <c r="LJ32">
        <v>770</v>
      </c>
      <c r="LK32" t="s">
        <v>313</v>
      </c>
      <c r="LM32" t="s">
        <v>238</v>
      </c>
      <c r="LN32" t="s">
        <v>239</v>
      </c>
      <c r="LO32" t="s">
        <v>240</v>
      </c>
      <c r="LP32" t="s">
        <v>241</v>
      </c>
      <c r="LS32" t="s">
        <v>244</v>
      </c>
      <c r="LT32" t="s">
        <v>245</v>
      </c>
      <c r="LU32" t="s">
        <v>246</v>
      </c>
      <c r="LX32" t="s">
        <v>249</v>
      </c>
      <c r="LY32" t="s">
        <v>250</v>
      </c>
      <c r="MD32" t="s">
        <v>255</v>
      </c>
      <c r="ME32" t="s">
        <v>256</v>
      </c>
      <c r="MG32" t="s">
        <v>604</v>
      </c>
      <c r="MH32">
        <v>16</v>
      </c>
      <c r="MI32" t="s">
        <v>369</v>
      </c>
      <c r="MJ32" t="s">
        <v>473</v>
      </c>
      <c r="MK32" t="s">
        <v>473</v>
      </c>
      <c r="ML32" t="s">
        <v>473</v>
      </c>
      <c r="MM32" t="s">
        <v>269</v>
      </c>
      <c r="MN32" t="s">
        <v>473</v>
      </c>
      <c r="MO32" t="s">
        <v>605</v>
      </c>
      <c r="MP32" t="s">
        <v>317</v>
      </c>
    </row>
    <row r="33" spans="1:364" x14ac:dyDescent="0.2">
      <c r="A33">
        <v>115056355811</v>
      </c>
      <c r="B33">
        <v>438832579</v>
      </c>
      <c r="C33" s="226">
        <v>46091.409108796295</v>
      </c>
      <c r="D33" s="226">
        <v>46091.450798611113</v>
      </c>
      <c r="E33" t="s">
        <v>606</v>
      </c>
      <c r="J33" t="s">
        <v>607</v>
      </c>
      <c r="K33" t="s">
        <v>608</v>
      </c>
      <c r="L33" t="s">
        <v>609</v>
      </c>
      <c r="M33">
        <v>799</v>
      </c>
      <c r="N33">
        <v>11</v>
      </c>
      <c r="O33">
        <v>11</v>
      </c>
      <c r="P33" t="s">
        <v>269</v>
      </c>
      <c r="Q33" t="s">
        <v>269</v>
      </c>
      <c r="R33">
        <v>0</v>
      </c>
      <c r="S33" t="s">
        <v>195</v>
      </c>
      <c r="V33" t="s">
        <v>198</v>
      </c>
      <c r="W33" t="s">
        <v>199</v>
      </c>
      <c r="AG33">
        <v>240</v>
      </c>
      <c r="AH33">
        <v>92</v>
      </c>
      <c r="AI33">
        <v>9</v>
      </c>
      <c r="AJ33">
        <v>0</v>
      </c>
      <c r="AK33" t="s">
        <v>357</v>
      </c>
      <c r="AM33" t="s">
        <v>271</v>
      </c>
      <c r="AN33" t="s">
        <v>272</v>
      </c>
      <c r="AO33" t="s">
        <v>214</v>
      </c>
      <c r="AV33" t="s">
        <v>221</v>
      </c>
      <c r="AY33" t="s">
        <v>273</v>
      </c>
      <c r="AZ33">
        <v>2</v>
      </c>
      <c r="BA33">
        <v>125</v>
      </c>
      <c r="BB33" t="s">
        <v>274</v>
      </c>
      <c r="BC33">
        <v>1</v>
      </c>
      <c r="BD33">
        <v>125</v>
      </c>
      <c r="BE33" t="s">
        <v>229</v>
      </c>
      <c r="BG33" t="s">
        <v>278</v>
      </c>
      <c r="BW33" t="s">
        <v>279</v>
      </c>
      <c r="BX33">
        <v>4</v>
      </c>
      <c r="BY33">
        <v>100</v>
      </c>
      <c r="BZ33" t="s">
        <v>325</v>
      </c>
      <c r="CB33" t="s">
        <v>280</v>
      </c>
      <c r="CD33" t="s">
        <v>280</v>
      </c>
      <c r="CF33" t="s">
        <v>283</v>
      </c>
      <c r="CQ33" t="s">
        <v>284</v>
      </c>
      <c r="CR33" t="s">
        <v>285</v>
      </c>
      <c r="CS33">
        <v>1</v>
      </c>
      <c r="CT33">
        <v>8</v>
      </c>
      <c r="CU33" t="s">
        <v>286</v>
      </c>
      <c r="CW33" t="s">
        <v>281</v>
      </c>
      <c r="CY33" t="s">
        <v>288</v>
      </c>
      <c r="DF33" t="s">
        <v>327</v>
      </c>
      <c r="DG33">
        <v>1</v>
      </c>
      <c r="DH33">
        <v>10</v>
      </c>
      <c r="DI33" t="s">
        <v>286</v>
      </c>
      <c r="DK33" t="s">
        <v>281</v>
      </c>
      <c r="DM33" t="s">
        <v>290</v>
      </c>
      <c r="DT33" t="s">
        <v>291</v>
      </c>
      <c r="EA33" t="s">
        <v>292</v>
      </c>
      <c r="EH33" t="s">
        <v>293</v>
      </c>
      <c r="EP33" t="s">
        <v>294</v>
      </c>
      <c r="EQ33" t="s">
        <v>295</v>
      </c>
      <c r="ER33">
        <v>1</v>
      </c>
      <c r="ES33">
        <v>20</v>
      </c>
      <c r="EX33" t="s">
        <v>229</v>
      </c>
      <c r="EZ33" t="s">
        <v>269</v>
      </c>
      <c r="FA33" t="s">
        <v>363</v>
      </c>
      <c r="FB33">
        <v>1</v>
      </c>
      <c r="FC33">
        <v>15</v>
      </c>
      <c r="FH33" t="s">
        <v>229</v>
      </c>
      <c r="FJ33" t="s">
        <v>297</v>
      </c>
      <c r="FK33">
        <v>1</v>
      </c>
      <c r="FL33">
        <v>20</v>
      </c>
      <c r="FP33" t="s">
        <v>228</v>
      </c>
      <c r="FS33" t="s">
        <v>298</v>
      </c>
      <c r="GB33" t="s">
        <v>299</v>
      </c>
      <c r="GL33" t="s">
        <v>300</v>
      </c>
      <c r="GU33" t="s">
        <v>301</v>
      </c>
      <c r="HD33" t="s">
        <v>302</v>
      </c>
      <c r="HM33" t="s">
        <v>303</v>
      </c>
      <c r="HV33" t="s">
        <v>304</v>
      </c>
      <c r="IE33" t="s">
        <v>328</v>
      </c>
      <c r="IF33">
        <v>1</v>
      </c>
      <c r="IG33">
        <v>35</v>
      </c>
      <c r="IK33" t="s">
        <v>228</v>
      </c>
      <c r="IN33" t="s">
        <v>306</v>
      </c>
      <c r="IO33">
        <v>1</v>
      </c>
      <c r="IP33">
        <v>75</v>
      </c>
      <c r="IU33" t="s">
        <v>229</v>
      </c>
      <c r="IW33" t="s">
        <v>273</v>
      </c>
      <c r="IX33" t="s">
        <v>271</v>
      </c>
      <c r="IY33" t="s">
        <v>382</v>
      </c>
      <c r="JJ33" t="s">
        <v>310</v>
      </c>
      <c r="JU33" t="s">
        <v>453</v>
      </c>
      <c r="JV33" t="s">
        <v>610</v>
      </c>
      <c r="JW33">
        <v>2</v>
      </c>
      <c r="JX33">
        <v>15</v>
      </c>
      <c r="KC33" t="s">
        <v>229</v>
      </c>
      <c r="KE33" t="s">
        <v>456</v>
      </c>
      <c r="KY33" t="s">
        <v>330</v>
      </c>
      <c r="KZ33" t="s">
        <v>611</v>
      </c>
      <c r="LA33" t="s">
        <v>230</v>
      </c>
      <c r="LJ33">
        <v>384</v>
      </c>
      <c r="LK33" t="s">
        <v>332</v>
      </c>
      <c r="LL33">
        <v>2</v>
      </c>
      <c r="LM33" t="s">
        <v>238</v>
      </c>
      <c r="LQ33" t="s">
        <v>242</v>
      </c>
      <c r="LS33" t="s">
        <v>244</v>
      </c>
      <c r="LT33" t="s">
        <v>245</v>
      </c>
      <c r="LU33" t="s">
        <v>246</v>
      </c>
      <c r="LV33" t="s">
        <v>247</v>
      </c>
      <c r="LW33" t="s">
        <v>248</v>
      </c>
      <c r="LX33" t="s">
        <v>249</v>
      </c>
      <c r="LY33" t="s">
        <v>250</v>
      </c>
      <c r="LZ33" t="s">
        <v>251</v>
      </c>
      <c r="MB33" t="s">
        <v>253</v>
      </c>
      <c r="MC33" t="s">
        <v>254</v>
      </c>
      <c r="MD33" t="s">
        <v>255</v>
      </c>
      <c r="MG33">
        <v>40</v>
      </c>
      <c r="MH33">
        <v>30</v>
      </c>
      <c r="MI33" t="s">
        <v>612</v>
      </c>
      <c r="MJ33" t="s">
        <v>333</v>
      </c>
      <c r="MK33" t="s">
        <v>333</v>
      </c>
      <c r="ML33" t="s">
        <v>333</v>
      </c>
      <c r="MM33" t="s">
        <v>271</v>
      </c>
      <c r="MN33" t="s">
        <v>333</v>
      </c>
      <c r="MO33" t="s">
        <v>613</v>
      </c>
      <c r="MP33" t="s">
        <v>317</v>
      </c>
      <c r="MZ33" t="s">
        <v>333</v>
      </c>
    </row>
    <row r="34" spans="1:364" x14ac:dyDescent="0.2">
      <c r="A34">
        <v>115056399716</v>
      </c>
      <c r="B34">
        <v>438832579</v>
      </c>
      <c r="C34" s="226">
        <v>46091.441655092596</v>
      </c>
      <c r="D34" s="226">
        <v>46091.449780092589</v>
      </c>
      <c r="E34" t="s">
        <v>614</v>
      </c>
      <c r="J34" t="s">
        <v>615</v>
      </c>
      <c r="K34" t="s">
        <v>616</v>
      </c>
      <c r="L34" t="s">
        <v>617</v>
      </c>
      <c r="M34">
        <v>458</v>
      </c>
      <c r="N34">
        <v>4</v>
      </c>
      <c r="O34">
        <v>4</v>
      </c>
      <c r="P34" t="s">
        <v>271</v>
      </c>
      <c r="Q34" t="s">
        <v>269</v>
      </c>
      <c r="R34">
        <v>3</v>
      </c>
      <c r="V34" t="s">
        <v>198</v>
      </c>
      <c r="W34" t="s">
        <v>199</v>
      </c>
      <c r="AG34">
        <v>2</v>
      </c>
      <c r="AH34">
        <v>1</v>
      </c>
      <c r="AI34">
        <v>1</v>
      </c>
      <c r="AJ34">
        <v>0</v>
      </c>
      <c r="AK34" t="s">
        <v>213</v>
      </c>
      <c r="AL34" t="s">
        <v>618</v>
      </c>
      <c r="AM34" t="s">
        <v>271</v>
      </c>
      <c r="AN34" t="s">
        <v>340</v>
      </c>
      <c r="BB34" t="s">
        <v>341</v>
      </c>
      <c r="BH34" t="s">
        <v>276</v>
      </c>
      <c r="BM34" t="s">
        <v>277</v>
      </c>
      <c r="BR34" t="s">
        <v>278</v>
      </c>
      <c r="BW34" t="s">
        <v>342</v>
      </c>
      <c r="CF34" t="s">
        <v>343</v>
      </c>
      <c r="CG34">
        <v>4</v>
      </c>
      <c r="CH34">
        <v>115</v>
      </c>
      <c r="CI34" t="s">
        <v>325</v>
      </c>
      <c r="CK34" t="s">
        <v>325</v>
      </c>
      <c r="CM34" t="s">
        <v>280</v>
      </c>
      <c r="CO34" t="s">
        <v>281</v>
      </c>
      <c r="CQ34" t="s">
        <v>293</v>
      </c>
      <c r="EP34" t="s">
        <v>407</v>
      </c>
      <c r="KY34" t="s">
        <v>312</v>
      </c>
      <c r="LC34" t="s">
        <v>232</v>
      </c>
      <c r="LD34" t="s">
        <v>233</v>
      </c>
      <c r="LE34" t="s">
        <v>234</v>
      </c>
      <c r="LF34" t="s">
        <v>235</v>
      </c>
      <c r="LJ34">
        <v>30</v>
      </c>
      <c r="LK34" t="s">
        <v>313</v>
      </c>
      <c r="LN34" t="s">
        <v>239</v>
      </c>
      <c r="LO34" t="s">
        <v>240</v>
      </c>
      <c r="LP34" t="s">
        <v>241</v>
      </c>
      <c r="LQ34" t="s">
        <v>242</v>
      </c>
      <c r="LS34" t="s">
        <v>244</v>
      </c>
      <c r="LT34" t="s">
        <v>245</v>
      </c>
      <c r="LU34" t="s">
        <v>246</v>
      </c>
      <c r="LV34" t="s">
        <v>247</v>
      </c>
      <c r="LW34" t="s">
        <v>248</v>
      </c>
      <c r="LX34" t="s">
        <v>249</v>
      </c>
      <c r="LY34" t="s">
        <v>250</v>
      </c>
      <c r="MB34" t="s">
        <v>253</v>
      </c>
      <c r="MC34" t="s">
        <v>254</v>
      </c>
      <c r="ME34" t="s">
        <v>256</v>
      </c>
      <c r="MG34">
        <v>37</v>
      </c>
      <c r="MH34">
        <v>37</v>
      </c>
      <c r="MM34" t="s">
        <v>269</v>
      </c>
      <c r="MP34" t="s">
        <v>317</v>
      </c>
    </row>
    <row r="35" spans="1:364" x14ac:dyDescent="0.2">
      <c r="A35">
        <v>115056378657</v>
      </c>
      <c r="B35">
        <v>438832579</v>
      </c>
      <c r="C35" s="226">
        <v>46091.427743055552</v>
      </c>
      <c r="D35" s="226">
        <v>46091.446388888886</v>
      </c>
      <c r="E35" t="s">
        <v>619</v>
      </c>
      <c r="J35" t="s">
        <v>620</v>
      </c>
      <c r="K35" t="s">
        <v>621</v>
      </c>
      <c r="L35" t="s">
        <v>622</v>
      </c>
      <c r="M35">
        <v>712</v>
      </c>
      <c r="N35">
        <v>12</v>
      </c>
      <c r="O35">
        <v>5</v>
      </c>
      <c r="P35" t="s">
        <v>271</v>
      </c>
      <c r="Q35" t="s">
        <v>271</v>
      </c>
      <c r="R35">
        <v>1</v>
      </c>
      <c r="V35" t="s">
        <v>198</v>
      </c>
      <c r="W35" t="s">
        <v>199</v>
      </c>
      <c r="AG35">
        <v>113</v>
      </c>
      <c r="AH35">
        <v>118</v>
      </c>
      <c r="AI35">
        <v>39</v>
      </c>
      <c r="AJ35">
        <v>1</v>
      </c>
      <c r="AK35" t="s">
        <v>270</v>
      </c>
      <c r="AM35" t="s">
        <v>271</v>
      </c>
      <c r="AN35" t="s">
        <v>272</v>
      </c>
      <c r="AO35" t="s">
        <v>214</v>
      </c>
      <c r="AS35" t="s">
        <v>218</v>
      </c>
      <c r="AT35" t="s">
        <v>219</v>
      </c>
      <c r="AY35" t="s">
        <v>273</v>
      </c>
      <c r="AZ35">
        <v>4</v>
      </c>
      <c r="BA35">
        <v>62</v>
      </c>
      <c r="BB35" t="s">
        <v>341</v>
      </c>
      <c r="BH35" t="s">
        <v>276</v>
      </c>
      <c r="BM35" t="s">
        <v>277</v>
      </c>
      <c r="BR35" t="s">
        <v>278</v>
      </c>
      <c r="BW35" t="s">
        <v>342</v>
      </c>
      <c r="CF35" t="s">
        <v>283</v>
      </c>
      <c r="CQ35" t="s">
        <v>284</v>
      </c>
      <c r="CR35" t="s">
        <v>413</v>
      </c>
      <c r="CS35">
        <v>1</v>
      </c>
      <c r="CT35">
        <v>30</v>
      </c>
      <c r="CU35" t="s">
        <v>286</v>
      </c>
      <c r="CW35" t="s">
        <v>287</v>
      </c>
      <c r="CY35" t="s">
        <v>288</v>
      </c>
      <c r="DF35" t="s">
        <v>289</v>
      </c>
      <c r="DM35" t="s">
        <v>290</v>
      </c>
      <c r="DT35" t="s">
        <v>414</v>
      </c>
      <c r="DU35">
        <v>1</v>
      </c>
      <c r="DV35">
        <v>30</v>
      </c>
      <c r="DW35" t="s">
        <v>286</v>
      </c>
      <c r="DY35" t="s">
        <v>287</v>
      </c>
      <c r="EA35" t="s">
        <v>292</v>
      </c>
      <c r="EH35" t="s">
        <v>293</v>
      </c>
      <c r="EP35" t="s">
        <v>294</v>
      </c>
      <c r="EQ35" t="s">
        <v>362</v>
      </c>
      <c r="FA35" t="s">
        <v>363</v>
      </c>
      <c r="FB35">
        <v>1</v>
      </c>
      <c r="FC35">
        <v>69</v>
      </c>
      <c r="FD35" t="s">
        <v>225</v>
      </c>
      <c r="FJ35" t="s">
        <v>381</v>
      </c>
      <c r="FS35" t="s">
        <v>298</v>
      </c>
      <c r="GB35" t="s">
        <v>299</v>
      </c>
      <c r="GL35" t="s">
        <v>300</v>
      </c>
      <c r="GU35" t="s">
        <v>301</v>
      </c>
      <c r="HD35" t="s">
        <v>302</v>
      </c>
      <c r="HM35" t="s">
        <v>303</v>
      </c>
      <c r="HV35" t="s">
        <v>304</v>
      </c>
      <c r="IE35" t="s">
        <v>305</v>
      </c>
      <c r="IN35" t="s">
        <v>306</v>
      </c>
      <c r="IO35">
        <v>4</v>
      </c>
      <c r="IP35">
        <v>62</v>
      </c>
      <c r="IT35" t="s">
        <v>228</v>
      </c>
      <c r="IW35" t="s">
        <v>273</v>
      </c>
      <c r="IX35" t="s">
        <v>271</v>
      </c>
      <c r="IY35" t="s">
        <v>382</v>
      </c>
      <c r="JJ35" t="s">
        <v>310</v>
      </c>
      <c r="JU35" t="s">
        <v>311</v>
      </c>
      <c r="KY35" t="s">
        <v>330</v>
      </c>
      <c r="KZ35" t="s">
        <v>623</v>
      </c>
      <c r="LA35" t="s">
        <v>230</v>
      </c>
      <c r="LJ35">
        <v>415</v>
      </c>
      <c r="LK35" t="s">
        <v>332</v>
      </c>
      <c r="LL35">
        <v>2</v>
      </c>
      <c r="LM35" t="s">
        <v>238</v>
      </c>
      <c r="LN35" t="s">
        <v>239</v>
      </c>
      <c r="LO35" t="s">
        <v>240</v>
      </c>
      <c r="LQ35" t="s">
        <v>242</v>
      </c>
      <c r="LR35" t="s">
        <v>243</v>
      </c>
      <c r="LV35" t="s">
        <v>247</v>
      </c>
      <c r="LW35" t="s">
        <v>248</v>
      </c>
      <c r="LX35" t="s">
        <v>249</v>
      </c>
      <c r="LY35" t="s">
        <v>250</v>
      </c>
      <c r="LZ35" t="s">
        <v>251</v>
      </c>
      <c r="MA35" t="s">
        <v>252</v>
      </c>
      <c r="MB35" t="s">
        <v>253</v>
      </c>
      <c r="MC35" t="s">
        <v>254</v>
      </c>
      <c r="MD35" t="s">
        <v>255</v>
      </c>
      <c r="ME35" t="s">
        <v>256</v>
      </c>
      <c r="MG35">
        <v>40</v>
      </c>
      <c r="MH35">
        <v>25</v>
      </c>
      <c r="MI35" t="s">
        <v>624</v>
      </c>
      <c r="MJ35" t="s">
        <v>473</v>
      </c>
      <c r="MK35" t="s">
        <v>473</v>
      </c>
      <c r="ML35" t="s">
        <v>473</v>
      </c>
      <c r="MM35" t="s">
        <v>269</v>
      </c>
      <c r="MP35" t="s">
        <v>317</v>
      </c>
    </row>
    <row r="36" spans="1:364" x14ac:dyDescent="0.2">
      <c r="A36">
        <v>115056369020</v>
      </c>
      <c r="B36">
        <v>438832579</v>
      </c>
      <c r="C36" s="226">
        <v>46091.419942129629</v>
      </c>
      <c r="D36" s="226">
        <v>46091.443865740737</v>
      </c>
      <c r="E36" t="s">
        <v>625</v>
      </c>
      <c r="J36" t="s">
        <v>626</v>
      </c>
      <c r="K36" t="s">
        <v>627</v>
      </c>
      <c r="L36" t="s">
        <v>628</v>
      </c>
      <c r="M36">
        <v>1679</v>
      </c>
      <c r="N36">
        <v>16</v>
      </c>
      <c r="O36">
        <v>4</v>
      </c>
      <c r="P36" t="s">
        <v>269</v>
      </c>
      <c r="Q36" t="s">
        <v>269</v>
      </c>
      <c r="R36">
        <v>3</v>
      </c>
      <c r="S36" t="s">
        <v>195</v>
      </c>
      <c r="V36" t="s">
        <v>198</v>
      </c>
      <c r="W36" t="s">
        <v>199</v>
      </c>
      <c r="AG36">
        <v>614</v>
      </c>
      <c r="AH36">
        <v>360</v>
      </c>
      <c r="AI36">
        <v>113</v>
      </c>
      <c r="AJ36">
        <v>4</v>
      </c>
      <c r="AK36" t="s">
        <v>428</v>
      </c>
      <c r="AM36" t="s">
        <v>269</v>
      </c>
      <c r="AN36" t="s">
        <v>340</v>
      </c>
      <c r="BB36" t="s">
        <v>274</v>
      </c>
      <c r="BC36">
        <v>4</v>
      </c>
      <c r="BD36">
        <v>200</v>
      </c>
      <c r="BE36" t="s">
        <v>229</v>
      </c>
      <c r="BG36" t="s">
        <v>275</v>
      </c>
      <c r="BH36" t="s">
        <v>359</v>
      </c>
      <c r="BI36">
        <v>3</v>
      </c>
      <c r="BJ36">
        <v>100</v>
      </c>
      <c r="BK36" t="s">
        <v>325</v>
      </c>
      <c r="BM36" t="s">
        <v>277</v>
      </c>
      <c r="BR36" t="s">
        <v>278</v>
      </c>
      <c r="BW36" t="s">
        <v>279</v>
      </c>
      <c r="BX36">
        <v>3</v>
      </c>
      <c r="BY36">
        <v>80</v>
      </c>
      <c r="BZ36" t="s">
        <v>325</v>
      </c>
      <c r="CB36" t="s">
        <v>280</v>
      </c>
      <c r="CD36" t="s">
        <v>326</v>
      </c>
      <c r="CF36" t="s">
        <v>283</v>
      </c>
      <c r="CQ36" t="s">
        <v>284</v>
      </c>
      <c r="CR36" t="s">
        <v>413</v>
      </c>
      <c r="CY36" t="s">
        <v>288</v>
      </c>
      <c r="DF36" t="s">
        <v>327</v>
      </c>
      <c r="DG36">
        <v>1</v>
      </c>
      <c r="DH36">
        <v>8</v>
      </c>
      <c r="DI36" t="s">
        <v>286</v>
      </c>
      <c r="DK36" t="s">
        <v>229</v>
      </c>
      <c r="DM36" t="s">
        <v>290</v>
      </c>
      <c r="DT36" t="s">
        <v>291</v>
      </c>
      <c r="EA36" t="s">
        <v>292</v>
      </c>
      <c r="EH36" t="s">
        <v>293</v>
      </c>
      <c r="EP36" t="s">
        <v>294</v>
      </c>
      <c r="EQ36" t="s">
        <v>295</v>
      </c>
      <c r="ER36">
        <v>3</v>
      </c>
      <c r="ES36">
        <v>70</v>
      </c>
      <c r="ET36" t="s">
        <v>225</v>
      </c>
      <c r="EW36" t="s">
        <v>228</v>
      </c>
      <c r="EZ36" t="s">
        <v>269</v>
      </c>
      <c r="FA36" t="s">
        <v>296</v>
      </c>
      <c r="FJ36" t="s">
        <v>297</v>
      </c>
      <c r="FK36">
        <v>1</v>
      </c>
      <c r="FL36">
        <v>60</v>
      </c>
      <c r="FP36" t="s">
        <v>228</v>
      </c>
      <c r="FQ36" t="s">
        <v>229</v>
      </c>
      <c r="FS36" t="s">
        <v>298</v>
      </c>
      <c r="GB36" t="s">
        <v>299</v>
      </c>
      <c r="GL36" t="s">
        <v>300</v>
      </c>
      <c r="GU36" t="s">
        <v>301</v>
      </c>
      <c r="HD36" t="s">
        <v>302</v>
      </c>
      <c r="HM36" t="s">
        <v>303</v>
      </c>
      <c r="HV36" t="s">
        <v>304</v>
      </c>
      <c r="IE36" t="s">
        <v>328</v>
      </c>
      <c r="IF36">
        <v>2</v>
      </c>
      <c r="IG36">
        <v>55</v>
      </c>
      <c r="IK36" t="s">
        <v>228</v>
      </c>
      <c r="IN36" t="s">
        <v>505</v>
      </c>
      <c r="IY36" t="s">
        <v>307</v>
      </c>
      <c r="IZ36">
        <v>2</v>
      </c>
      <c r="JA36">
        <v>50</v>
      </c>
      <c r="JB36" t="s">
        <v>225</v>
      </c>
      <c r="JF36" t="s">
        <v>229</v>
      </c>
      <c r="JH36" t="s">
        <v>347</v>
      </c>
      <c r="JI36" t="s">
        <v>269</v>
      </c>
      <c r="JJ36" t="s">
        <v>310</v>
      </c>
      <c r="JU36" t="s">
        <v>311</v>
      </c>
      <c r="KY36" t="s">
        <v>330</v>
      </c>
      <c r="KZ36" t="s">
        <v>629</v>
      </c>
      <c r="LC36" t="s">
        <v>232</v>
      </c>
      <c r="LG36" t="s">
        <v>236</v>
      </c>
      <c r="LJ36">
        <v>49</v>
      </c>
      <c r="LK36" t="s">
        <v>332</v>
      </c>
      <c r="LL36">
        <v>1</v>
      </c>
      <c r="MF36" t="s">
        <v>630</v>
      </c>
      <c r="MG36" t="s">
        <v>314</v>
      </c>
      <c r="MH36">
        <v>32</v>
      </c>
      <c r="MI36" t="s">
        <v>333</v>
      </c>
      <c r="MJ36" t="s">
        <v>333</v>
      </c>
      <c r="MK36" t="s">
        <v>333</v>
      </c>
      <c r="ML36" t="s">
        <v>333</v>
      </c>
      <c r="MM36" t="s">
        <v>269</v>
      </c>
      <c r="MN36" t="s">
        <v>631</v>
      </c>
      <c r="MO36" t="s">
        <v>632</v>
      </c>
      <c r="MP36" t="s">
        <v>317</v>
      </c>
      <c r="MR36" t="s">
        <v>258</v>
      </c>
      <c r="MS36" t="s">
        <v>259</v>
      </c>
      <c r="MT36" t="s">
        <v>260</v>
      </c>
      <c r="MZ36" t="s">
        <v>333</v>
      </c>
    </row>
    <row r="37" spans="1:364" x14ac:dyDescent="0.2">
      <c r="A37">
        <v>115054459364</v>
      </c>
      <c r="B37">
        <v>438832579</v>
      </c>
      <c r="C37" s="226">
        <v>46087.614212962966</v>
      </c>
      <c r="D37" s="226">
        <v>46087.640162037038</v>
      </c>
      <c r="E37" t="s">
        <v>508</v>
      </c>
      <c r="J37" t="s">
        <v>633</v>
      </c>
      <c r="K37" t="s">
        <v>509</v>
      </c>
      <c r="L37" t="s">
        <v>510</v>
      </c>
      <c r="M37">
        <v>471</v>
      </c>
      <c r="N37">
        <v>7</v>
      </c>
      <c r="O37">
        <v>7</v>
      </c>
      <c r="P37" t="s">
        <v>269</v>
      </c>
      <c r="Q37" t="s">
        <v>271</v>
      </c>
      <c r="R37">
        <v>0</v>
      </c>
      <c r="AE37" t="s">
        <v>207</v>
      </c>
      <c r="AG37">
        <v>88</v>
      </c>
      <c r="AH37">
        <v>300</v>
      </c>
      <c r="AI37">
        <v>51</v>
      </c>
      <c r="AJ37">
        <v>0</v>
      </c>
      <c r="AK37" t="s">
        <v>357</v>
      </c>
      <c r="AM37" t="s">
        <v>271</v>
      </c>
      <c r="AN37" t="s">
        <v>272</v>
      </c>
      <c r="AO37" t="s">
        <v>214</v>
      </c>
      <c r="AV37" t="s">
        <v>221</v>
      </c>
      <c r="AY37" t="s">
        <v>273</v>
      </c>
      <c r="AZ37">
        <v>2</v>
      </c>
      <c r="BA37">
        <v>60</v>
      </c>
      <c r="BB37" t="s">
        <v>341</v>
      </c>
      <c r="BH37" t="s">
        <v>276</v>
      </c>
      <c r="BM37" t="s">
        <v>277</v>
      </c>
      <c r="BR37" t="s">
        <v>278</v>
      </c>
      <c r="BW37" t="s">
        <v>279</v>
      </c>
      <c r="BX37">
        <v>3</v>
      </c>
      <c r="BY37">
        <v>35</v>
      </c>
      <c r="BZ37" t="s">
        <v>325</v>
      </c>
      <c r="CB37" t="s">
        <v>280</v>
      </c>
      <c r="CD37" t="s">
        <v>326</v>
      </c>
      <c r="CF37" t="s">
        <v>343</v>
      </c>
      <c r="CG37">
        <v>2</v>
      </c>
      <c r="CH37">
        <v>50</v>
      </c>
      <c r="CI37" t="s">
        <v>465</v>
      </c>
      <c r="CK37" t="s">
        <v>325</v>
      </c>
      <c r="CM37" t="s">
        <v>280</v>
      </c>
      <c r="CO37" t="s">
        <v>281</v>
      </c>
      <c r="CQ37" t="s">
        <v>284</v>
      </c>
      <c r="CR37" t="s">
        <v>285</v>
      </c>
      <c r="CS37">
        <v>2</v>
      </c>
      <c r="CT37">
        <v>35</v>
      </c>
      <c r="CU37" t="s">
        <v>429</v>
      </c>
      <c r="CW37" t="s">
        <v>281</v>
      </c>
      <c r="CY37" t="s">
        <v>288</v>
      </c>
      <c r="DF37" t="s">
        <v>289</v>
      </c>
      <c r="DM37" t="s">
        <v>406</v>
      </c>
      <c r="DN37">
        <v>2</v>
      </c>
      <c r="DO37">
        <v>35</v>
      </c>
      <c r="DP37" t="s">
        <v>429</v>
      </c>
      <c r="DR37" t="s">
        <v>281</v>
      </c>
      <c r="DT37" t="s">
        <v>414</v>
      </c>
      <c r="DU37">
        <v>2</v>
      </c>
      <c r="DV37">
        <v>35</v>
      </c>
      <c r="DW37" t="s">
        <v>429</v>
      </c>
      <c r="DY37" t="s">
        <v>281</v>
      </c>
      <c r="EA37" t="s">
        <v>292</v>
      </c>
      <c r="EH37" t="s">
        <v>293</v>
      </c>
      <c r="EP37" t="s">
        <v>294</v>
      </c>
      <c r="EQ37" t="s">
        <v>295</v>
      </c>
      <c r="ER37">
        <v>1</v>
      </c>
      <c r="ES37">
        <v>1</v>
      </c>
      <c r="EV37" t="s">
        <v>227</v>
      </c>
      <c r="EZ37" t="s">
        <v>269</v>
      </c>
      <c r="FA37" t="s">
        <v>296</v>
      </c>
      <c r="FJ37" t="s">
        <v>297</v>
      </c>
      <c r="FK37">
        <v>1</v>
      </c>
      <c r="FL37">
        <v>15</v>
      </c>
      <c r="FO37" t="s">
        <v>227</v>
      </c>
      <c r="FS37" t="s">
        <v>298</v>
      </c>
      <c r="GB37" t="s">
        <v>299</v>
      </c>
      <c r="GL37" t="s">
        <v>300</v>
      </c>
      <c r="GU37" t="s">
        <v>301</v>
      </c>
      <c r="HD37" t="s">
        <v>302</v>
      </c>
      <c r="HM37" t="s">
        <v>303</v>
      </c>
      <c r="HV37" t="s">
        <v>304</v>
      </c>
      <c r="IE37" t="s">
        <v>328</v>
      </c>
      <c r="IF37">
        <v>3</v>
      </c>
      <c r="IG37">
        <v>35</v>
      </c>
      <c r="IJ37" t="s">
        <v>227</v>
      </c>
      <c r="IN37" t="s">
        <v>306</v>
      </c>
      <c r="IO37">
        <v>2</v>
      </c>
      <c r="IP37">
        <v>60</v>
      </c>
      <c r="IQ37" t="s">
        <v>225</v>
      </c>
      <c r="IW37" t="s">
        <v>273</v>
      </c>
      <c r="IX37" t="s">
        <v>269</v>
      </c>
      <c r="IY37" t="s">
        <v>382</v>
      </c>
      <c r="JJ37" t="s">
        <v>450</v>
      </c>
      <c r="JK37">
        <v>1</v>
      </c>
      <c r="JL37">
        <v>672</v>
      </c>
      <c r="JQ37" t="s">
        <v>229</v>
      </c>
      <c r="JS37" t="s">
        <v>452</v>
      </c>
      <c r="JT37" t="s">
        <v>269</v>
      </c>
      <c r="JU37" t="s">
        <v>311</v>
      </c>
      <c r="KY37" t="s">
        <v>312</v>
      </c>
      <c r="KZ37" t="s">
        <v>369</v>
      </c>
      <c r="LA37" t="s">
        <v>230</v>
      </c>
      <c r="LJ37">
        <v>471</v>
      </c>
      <c r="LK37" t="s">
        <v>313</v>
      </c>
      <c r="LM37" t="s">
        <v>238</v>
      </c>
      <c r="LN37" t="s">
        <v>239</v>
      </c>
      <c r="LO37" t="s">
        <v>240</v>
      </c>
      <c r="LP37" t="s">
        <v>241</v>
      </c>
      <c r="LQ37" t="s">
        <v>242</v>
      </c>
      <c r="LR37" t="s">
        <v>243</v>
      </c>
      <c r="LS37" t="s">
        <v>244</v>
      </c>
      <c r="LV37" t="s">
        <v>247</v>
      </c>
      <c r="LW37" t="s">
        <v>248</v>
      </c>
      <c r="LX37" t="s">
        <v>249</v>
      </c>
      <c r="LY37" t="s">
        <v>250</v>
      </c>
      <c r="LZ37" t="s">
        <v>251</v>
      </c>
      <c r="MB37" t="s">
        <v>253</v>
      </c>
      <c r="MC37" t="s">
        <v>254</v>
      </c>
      <c r="MD37" t="s">
        <v>255</v>
      </c>
      <c r="ME37" t="s">
        <v>256</v>
      </c>
      <c r="MG37">
        <v>35</v>
      </c>
      <c r="MH37">
        <v>25</v>
      </c>
      <c r="MI37" t="s">
        <v>369</v>
      </c>
      <c r="MJ37" t="s">
        <v>369</v>
      </c>
      <c r="MK37" t="s">
        <v>634</v>
      </c>
      <c r="ML37" t="s">
        <v>635</v>
      </c>
      <c r="MM37" t="s">
        <v>269</v>
      </c>
      <c r="MO37" t="s">
        <v>636</v>
      </c>
      <c r="MP37" t="s">
        <v>317</v>
      </c>
      <c r="MY37" t="s">
        <v>637</v>
      </c>
    </row>
    <row r="38" spans="1:364" x14ac:dyDescent="0.2">
      <c r="A38">
        <v>115054313617</v>
      </c>
      <c r="B38">
        <v>438832579</v>
      </c>
      <c r="C38" s="226">
        <v>46087.474594907406</v>
      </c>
      <c r="D38" s="226">
        <v>46087.621203703704</v>
      </c>
      <c r="E38" t="s">
        <v>638</v>
      </c>
      <c r="J38" t="s">
        <v>639</v>
      </c>
      <c r="K38" t="s">
        <v>640</v>
      </c>
      <c r="L38" t="s">
        <v>641</v>
      </c>
      <c r="M38">
        <v>10799</v>
      </c>
      <c r="N38">
        <v>64</v>
      </c>
      <c r="O38">
        <v>7</v>
      </c>
      <c r="P38" t="s">
        <v>269</v>
      </c>
      <c r="Q38" t="s">
        <v>269</v>
      </c>
      <c r="R38">
        <v>1</v>
      </c>
      <c r="V38" t="s">
        <v>198</v>
      </c>
      <c r="W38" t="s">
        <v>199</v>
      </c>
      <c r="AG38">
        <v>5744</v>
      </c>
      <c r="AH38">
        <v>3486</v>
      </c>
      <c r="AI38">
        <v>609</v>
      </c>
      <c r="AJ38">
        <v>0</v>
      </c>
      <c r="AK38" t="s">
        <v>270</v>
      </c>
      <c r="AM38" t="s">
        <v>269</v>
      </c>
      <c r="AN38" t="s">
        <v>272</v>
      </c>
      <c r="AO38" t="s">
        <v>214</v>
      </c>
      <c r="AQ38" t="s">
        <v>216</v>
      </c>
      <c r="AR38" t="s">
        <v>217</v>
      </c>
      <c r="AY38" t="s">
        <v>273</v>
      </c>
      <c r="AZ38">
        <v>5</v>
      </c>
      <c r="BA38">
        <v>535</v>
      </c>
      <c r="BB38" t="s">
        <v>341</v>
      </c>
      <c r="BH38" t="s">
        <v>276</v>
      </c>
      <c r="BM38" t="s">
        <v>277</v>
      </c>
      <c r="BR38" t="s">
        <v>278</v>
      </c>
      <c r="BW38" t="s">
        <v>342</v>
      </c>
      <c r="CF38" t="s">
        <v>343</v>
      </c>
      <c r="CG38">
        <v>48</v>
      </c>
      <c r="CH38">
        <v>135</v>
      </c>
      <c r="CI38" t="s">
        <v>394</v>
      </c>
      <c r="CK38" t="s">
        <v>405</v>
      </c>
      <c r="CM38" t="s">
        <v>325</v>
      </c>
      <c r="CO38" t="s">
        <v>224</v>
      </c>
      <c r="CP38" t="s">
        <v>642</v>
      </c>
      <c r="CQ38" t="s">
        <v>284</v>
      </c>
      <c r="CR38" t="s">
        <v>285</v>
      </c>
      <c r="CS38">
        <v>2</v>
      </c>
      <c r="CT38">
        <v>60</v>
      </c>
      <c r="CU38" t="s">
        <v>213</v>
      </c>
      <c r="CV38" t="s">
        <v>643</v>
      </c>
      <c r="CW38" t="s">
        <v>281</v>
      </c>
      <c r="CY38" t="s">
        <v>345</v>
      </c>
      <c r="CZ38" t="s">
        <v>644</v>
      </c>
      <c r="DA38">
        <v>28</v>
      </c>
      <c r="DB38" t="s">
        <v>286</v>
      </c>
      <c r="DD38" t="s">
        <v>281</v>
      </c>
      <c r="DF38" t="s">
        <v>327</v>
      </c>
      <c r="DG38" t="s">
        <v>645</v>
      </c>
      <c r="DH38">
        <v>15</v>
      </c>
      <c r="DI38" t="s">
        <v>286</v>
      </c>
      <c r="DK38" t="s">
        <v>281</v>
      </c>
      <c r="DM38" t="s">
        <v>290</v>
      </c>
      <c r="DT38" t="s">
        <v>291</v>
      </c>
      <c r="EA38" t="s">
        <v>292</v>
      </c>
      <c r="EH38" t="s">
        <v>293</v>
      </c>
      <c r="EP38" t="s">
        <v>294</v>
      </c>
      <c r="EQ38" t="s">
        <v>362</v>
      </c>
      <c r="FA38" t="s">
        <v>363</v>
      </c>
      <c r="FB38">
        <v>1</v>
      </c>
      <c r="FC38">
        <v>700</v>
      </c>
      <c r="FI38" t="s">
        <v>646</v>
      </c>
      <c r="FJ38" t="s">
        <v>297</v>
      </c>
      <c r="FK38">
        <v>3</v>
      </c>
      <c r="FL38">
        <v>90</v>
      </c>
      <c r="FN38" t="s">
        <v>226</v>
      </c>
      <c r="FP38" t="s">
        <v>228</v>
      </c>
      <c r="FQ38" t="s">
        <v>229</v>
      </c>
      <c r="FS38" t="s">
        <v>364</v>
      </c>
      <c r="FT38">
        <v>1</v>
      </c>
      <c r="FU38">
        <v>90</v>
      </c>
      <c r="FV38" t="s">
        <v>225</v>
      </c>
      <c r="FY38" t="s">
        <v>228</v>
      </c>
      <c r="FZ38" t="s">
        <v>229</v>
      </c>
      <c r="GB38" t="s">
        <v>299</v>
      </c>
      <c r="GL38" t="s">
        <v>365</v>
      </c>
      <c r="GM38" t="s">
        <v>647</v>
      </c>
      <c r="GN38">
        <v>75</v>
      </c>
      <c r="GO38" t="s">
        <v>225</v>
      </c>
      <c r="GR38" t="s">
        <v>228</v>
      </c>
      <c r="GS38" t="s">
        <v>229</v>
      </c>
      <c r="GU38" t="s">
        <v>467</v>
      </c>
      <c r="GV38">
        <v>1</v>
      </c>
      <c r="GW38">
        <v>55</v>
      </c>
      <c r="GX38" t="s">
        <v>225</v>
      </c>
      <c r="HA38" t="s">
        <v>228</v>
      </c>
      <c r="HB38" t="s">
        <v>229</v>
      </c>
      <c r="HC38" t="s">
        <v>648</v>
      </c>
      <c r="HD38" t="s">
        <v>302</v>
      </c>
      <c r="HM38" t="s">
        <v>303</v>
      </c>
      <c r="HV38" t="s">
        <v>468</v>
      </c>
      <c r="HW38">
        <v>4</v>
      </c>
      <c r="HX38">
        <v>55</v>
      </c>
      <c r="IB38" t="s">
        <v>228</v>
      </c>
      <c r="IC38" t="s">
        <v>229</v>
      </c>
      <c r="ID38" t="s">
        <v>649</v>
      </c>
      <c r="IE38" t="s">
        <v>305</v>
      </c>
      <c r="IN38" t="s">
        <v>306</v>
      </c>
      <c r="IO38">
        <v>2</v>
      </c>
      <c r="IP38">
        <v>500</v>
      </c>
      <c r="IU38" t="s">
        <v>229</v>
      </c>
      <c r="IV38" t="s">
        <v>650</v>
      </c>
      <c r="IW38" t="s">
        <v>273</v>
      </c>
      <c r="IX38" t="s">
        <v>271</v>
      </c>
      <c r="IY38" t="s">
        <v>307</v>
      </c>
      <c r="IZ38">
        <v>2</v>
      </c>
      <c r="JA38">
        <v>525</v>
      </c>
      <c r="JB38" t="s">
        <v>225</v>
      </c>
      <c r="JF38" t="s">
        <v>229</v>
      </c>
      <c r="JG38" t="s">
        <v>651</v>
      </c>
      <c r="JH38" t="s">
        <v>347</v>
      </c>
      <c r="JI38" t="s">
        <v>271</v>
      </c>
      <c r="JJ38" t="s">
        <v>310</v>
      </c>
      <c r="JU38" t="s">
        <v>311</v>
      </c>
      <c r="KY38" t="s">
        <v>330</v>
      </c>
      <c r="KZ38" t="s">
        <v>652</v>
      </c>
      <c r="LB38" t="s">
        <v>231</v>
      </c>
      <c r="LD38" t="s">
        <v>233</v>
      </c>
      <c r="LH38" t="s">
        <v>237</v>
      </c>
      <c r="LI38" t="s">
        <v>653</v>
      </c>
      <c r="LJ38">
        <v>188</v>
      </c>
      <c r="LK38" t="s">
        <v>313</v>
      </c>
      <c r="LM38" t="s">
        <v>238</v>
      </c>
      <c r="LR38" t="s">
        <v>243</v>
      </c>
      <c r="LS38" t="s">
        <v>244</v>
      </c>
      <c r="LT38" t="s">
        <v>245</v>
      </c>
      <c r="LU38" t="s">
        <v>246</v>
      </c>
      <c r="LX38" t="s">
        <v>249</v>
      </c>
      <c r="LY38" t="s">
        <v>250</v>
      </c>
      <c r="MB38" t="s">
        <v>253</v>
      </c>
      <c r="MC38" t="s">
        <v>254</v>
      </c>
      <c r="MD38" t="s">
        <v>255</v>
      </c>
      <c r="ME38" t="s">
        <v>256</v>
      </c>
      <c r="MF38" t="s">
        <v>654</v>
      </c>
      <c r="MG38" t="s">
        <v>314</v>
      </c>
      <c r="MH38">
        <v>35</v>
      </c>
      <c r="MI38" t="s">
        <v>655</v>
      </c>
      <c r="MJ38" t="s">
        <v>656</v>
      </c>
      <c r="MK38" t="s">
        <v>657</v>
      </c>
      <c r="ML38" t="s">
        <v>657</v>
      </c>
      <c r="MM38" t="s">
        <v>271</v>
      </c>
      <c r="MO38" t="s">
        <v>658</v>
      </c>
      <c r="MP38" t="s">
        <v>317</v>
      </c>
    </row>
    <row r="39" spans="1:364" x14ac:dyDescent="0.2">
      <c r="A39">
        <v>115054426852</v>
      </c>
      <c r="B39">
        <v>438832579</v>
      </c>
      <c r="C39" s="226">
        <v>46087.583171296297</v>
      </c>
      <c r="D39" s="226">
        <v>46087.612858796296</v>
      </c>
      <c r="E39" t="s">
        <v>659</v>
      </c>
      <c r="J39" t="s">
        <v>660</v>
      </c>
      <c r="K39" t="s">
        <v>661</v>
      </c>
      <c r="L39" t="s">
        <v>662</v>
      </c>
      <c r="M39">
        <v>829</v>
      </c>
      <c r="N39">
        <v>18</v>
      </c>
      <c r="O39">
        <v>6</v>
      </c>
      <c r="P39" t="s">
        <v>269</v>
      </c>
      <c r="Q39" t="s">
        <v>269</v>
      </c>
      <c r="R39">
        <v>1</v>
      </c>
      <c r="V39" t="s">
        <v>198</v>
      </c>
      <c r="W39" t="s">
        <v>199</v>
      </c>
      <c r="Z39" t="s">
        <v>202</v>
      </c>
      <c r="AG39">
        <v>210</v>
      </c>
      <c r="AH39">
        <v>184</v>
      </c>
      <c r="AI39">
        <v>27</v>
      </c>
      <c r="AJ39">
        <v>0</v>
      </c>
      <c r="AK39" t="s">
        <v>428</v>
      </c>
      <c r="AM39" t="s">
        <v>269</v>
      </c>
      <c r="AN39" t="s">
        <v>272</v>
      </c>
      <c r="AS39" t="s">
        <v>218</v>
      </c>
      <c r="AY39" t="s">
        <v>273</v>
      </c>
      <c r="AZ39">
        <v>9</v>
      </c>
      <c r="BA39" t="s">
        <v>663</v>
      </c>
      <c r="BB39" t="s">
        <v>341</v>
      </c>
      <c r="BH39" t="s">
        <v>276</v>
      </c>
      <c r="BM39" t="s">
        <v>277</v>
      </c>
      <c r="BR39" t="s">
        <v>278</v>
      </c>
      <c r="BW39" t="s">
        <v>342</v>
      </c>
      <c r="CF39" t="s">
        <v>343</v>
      </c>
      <c r="CG39">
        <v>11</v>
      </c>
      <c r="CH39">
        <v>98</v>
      </c>
      <c r="CI39" t="s">
        <v>405</v>
      </c>
      <c r="CK39" t="s">
        <v>325</v>
      </c>
      <c r="CM39" t="s">
        <v>280</v>
      </c>
      <c r="CO39" t="s">
        <v>280</v>
      </c>
      <c r="CQ39" t="s">
        <v>293</v>
      </c>
      <c r="EP39" t="s">
        <v>294</v>
      </c>
      <c r="EQ39" t="s">
        <v>295</v>
      </c>
      <c r="ER39">
        <v>3</v>
      </c>
      <c r="ES39">
        <v>3</v>
      </c>
      <c r="EX39" t="s">
        <v>229</v>
      </c>
      <c r="EZ39" t="s">
        <v>269</v>
      </c>
      <c r="FA39" t="s">
        <v>296</v>
      </c>
      <c r="FJ39" t="s">
        <v>297</v>
      </c>
      <c r="FK39">
        <v>1</v>
      </c>
      <c r="FL39">
        <v>45</v>
      </c>
      <c r="FM39" t="s">
        <v>225</v>
      </c>
      <c r="FP39" t="s">
        <v>228</v>
      </c>
      <c r="FQ39" t="s">
        <v>229</v>
      </c>
      <c r="FS39" t="s">
        <v>298</v>
      </c>
      <c r="GB39" t="s">
        <v>299</v>
      </c>
      <c r="GL39" t="s">
        <v>365</v>
      </c>
      <c r="GM39">
        <v>2</v>
      </c>
      <c r="GN39">
        <v>101</v>
      </c>
      <c r="GO39" t="s">
        <v>225</v>
      </c>
      <c r="GS39" t="s">
        <v>229</v>
      </c>
      <c r="GU39" t="s">
        <v>301</v>
      </c>
      <c r="HD39" t="s">
        <v>302</v>
      </c>
      <c r="HM39" t="s">
        <v>303</v>
      </c>
      <c r="HV39" t="s">
        <v>304</v>
      </c>
      <c r="IE39" t="s">
        <v>328</v>
      </c>
      <c r="IF39">
        <v>2</v>
      </c>
      <c r="IG39">
        <v>27</v>
      </c>
      <c r="IH39" t="s">
        <v>225</v>
      </c>
      <c r="IK39" t="s">
        <v>228</v>
      </c>
      <c r="IL39" t="s">
        <v>229</v>
      </c>
      <c r="IN39" t="s">
        <v>306</v>
      </c>
      <c r="IO39">
        <v>4</v>
      </c>
      <c r="IP39">
        <v>30</v>
      </c>
      <c r="IT39" t="s">
        <v>228</v>
      </c>
      <c r="IU39" t="s">
        <v>229</v>
      </c>
      <c r="IW39" t="s">
        <v>273</v>
      </c>
      <c r="IX39" t="s">
        <v>269</v>
      </c>
      <c r="IY39" t="s">
        <v>307</v>
      </c>
      <c r="IZ39">
        <v>13</v>
      </c>
      <c r="JA39">
        <v>15</v>
      </c>
      <c r="JF39" t="s">
        <v>229</v>
      </c>
      <c r="JG39" t="s">
        <v>664</v>
      </c>
      <c r="JH39" t="s">
        <v>309</v>
      </c>
      <c r="JI39" t="s">
        <v>269</v>
      </c>
      <c r="JJ39" t="s">
        <v>310</v>
      </c>
      <c r="JU39" t="s">
        <v>453</v>
      </c>
      <c r="JV39" t="s">
        <v>665</v>
      </c>
      <c r="JW39">
        <v>1</v>
      </c>
      <c r="JX39">
        <v>27</v>
      </c>
      <c r="JY39" t="s">
        <v>225</v>
      </c>
      <c r="KB39" t="s">
        <v>228</v>
      </c>
      <c r="KC39" t="s">
        <v>229</v>
      </c>
      <c r="KE39" t="s">
        <v>666</v>
      </c>
      <c r="KF39" t="s">
        <v>667</v>
      </c>
      <c r="KG39">
        <v>2</v>
      </c>
      <c r="KH39">
        <v>0</v>
      </c>
      <c r="KN39" t="s">
        <v>668</v>
      </c>
      <c r="KO39" t="s">
        <v>407</v>
      </c>
      <c r="KY39" t="s">
        <v>330</v>
      </c>
      <c r="KZ39" t="s">
        <v>669</v>
      </c>
      <c r="LD39" t="s">
        <v>233</v>
      </c>
      <c r="LE39" t="s">
        <v>234</v>
      </c>
      <c r="LF39" t="s">
        <v>235</v>
      </c>
      <c r="LI39" t="s">
        <v>670</v>
      </c>
      <c r="LJ39">
        <v>107</v>
      </c>
      <c r="LK39" t="s">
        <v>332</v>
      </c>
      <c r="LL39">
        <v>2</v>
      </c>
      <c r="LM39" t="s">
        <v>238</v>
      </c>
      <c r="LQ39" t="s">
        <v>242</v>
      </c>
      <c r="LR39" t="s">
        <v>243</v>
      </c>
      <c r="LS39" t="s">
        <v>244</v>
      </c>
      <c r="LT39" t="s">
        <v>245</v>
      </c>
      <c r="LU39" t="s">
        <v>246</v>
      </c>
      <c r="MB39" t="s">
        <v>253</v>
      </c>
      <c r="MC39" t="s">
        <v>254</v>
      </c>
      <c r="MD39" t="s">
        <v>255</v>
      </c>
      <c r="ME39" t="s">
        <v>256</v>
      </c>
      <c r="MG39">
        <v>35</v>
      </c>
      <c r="MH39">
        <v>25</v>
      </c>
      <c r="MI39" t="s">
        <v>671</v>
      </c>
      <c r="MJ39" t="s">
        <v>369</v>
      </c>
      <c r="MK39" t="s">
        <v>369</v>
      </c>
      <c r="ML39" t="s">
        <v>369</v>
      </c>
      <c r="MM39" t="s">
        <v>269</v>
      </c>
      <c r="MO39" t="s">
        <v>672</v>
      </c>
      <c r="MP39" t="s">
        <v>334</v>
      </c>
      <c r="MQ39" t="s">
        <v>257</v>
      </c>
      <c r="MU39" t="s">
        <v>261</v>
      </c>
      <c r="MW39" t="s">
        <v>263</v>
      </c>
      <c r="MX39" t="s">
        <v>264</v>
      </c>
      <c r="MZ39" t="s">
        <v>673</v>
      </c>
    </row>
    <row r="40" spans="1:364" x14ac:dyDescent="0.2">
      <c r="A40">
        <v>115053678484</v>
      </c>
      <c r="B40">
        <v>438832579</v>
      </c>
      <c r="C40" s="226">
        <v>46086.58148148148</v>
      </c>
      <c r="D40" s="226">
        <v>46086.599548611113</v>
      </c>
      <c r="E40" t="s">
        <v>674</v>
      </c>
      <c r="J40" t="s">
        <v>675</v>
      </c>
      <c r="K40" t="s">
        <v>676</v>
      </c>
      <c r="L40" s="195" t="s">
        <v>677</v>
      </c>
      <c r="M40">
        <v>4246</v>
      </c>
      <c r="N40">
        <v>51</v>
      </c>
      <c r="O40">
        <v>7</v>
      </c>
      <c r="P40" t="s">
        <v>269</v>
      </c>
      <c r="Q40" t="s">
        <v>269</v>
      </c>
      <c r="R40">
        <v>1</v>
      </c>
      <c r="V40" t="s">
        <v>198</v>
      </c>
      <c r="W40" t="s">
        <v>199</v>
      </c>
      <c r="AB40" t="s">
        <v>204</v>
      </c>
      <c r="AG40">
        <v>1519</v>
      </c>
      <c r="AH40">
        <v>1338</v>
      </c>
      <c r="AI40">
        <v>269</v>
      </c>
      <c r="AJ40">
        <v>5</v>
      </c>
      <c r="AK40" t="s">
        <v>213</v>
      </c>
      <c r="AL40" t="s">
        <v>678</v>
      </c>
      <c r="AM40" t="s">
        <v>271</v>
      </c>
      <c r="AN40" t="s">
        <v>272</v>
      </c>
      <c r="AO40" t="s">
        <v>214</v>
      </c>
      <c r="AQ40" t="s">
        <v>216</v>
      </c>
      <c r="AR40" t="s">
        <v>217</v>
      </c>
      <c r="AS40" t="s">
        <v>218</v>
      </c>
      <c r="AT40" t="s">
        <v>219</v>
      </c>
      <c r="AY40" t="s">
        <v>452</v>
      </c>
      <c r="AZ40">
        <v>11</v>
      </c>
      <c r="BA40">
        <v>263</v>
      </c>
      <c r="BB40" t="s">
        <v>274</v>
      </c>
      <c r="BC40">
        <v>1</v>
      </c>
      <c r="BD40">
        <v>279</v>
      </c>
      <c r="BE40" t="s">
        <v>394</v>
      </c>
      <c r="BG40" t="s">
        <v>278</v>
      </c>
      <c r="BW40" t="s">
        <v>279</v>
      </c>
      <c r="BX40">
        <v>20</v>
      </c>
      <c r="BY40">
        <v>73</v>
      </c>
      <c r="BZ40" t="s">
        <v>325</v>
      </c>
      <c r="CB40" t="s">
        <v>224</v>
      </c>
      <c r="CC40" t="s">
        <v>679</v>
      </c>
      <c r="CD40" t="s">
        <v>326</v>
      </c>
      <c r="CF40" t="s">
        <v>283</v>
      </c>
      <c r="CQ40" t="s">
        <v>284</v>
      </c>
      <c r="CR40" t="s">
        <v>285</v>
      </c>
      <c r="CS40">
        <v>2</v>
      </c>
      <c r="CT40">
        <v>31</v>
      </c>
      <c r="CU40" t="s">
        <v>286</v>
      </c>
      <c r="CW40" t="s">
        <v>280</v>
      </c>
      <c r="CY40" t="s">
        <v>345</v>
      </c>
      <c r="CZ40">
        <v>1</v>
      </c>
      <c r="DA40">
        <v>27</v>
      </c>
      <c r="DB40" t="s">
        <v>286</v>
      </c>
      <c r="DD40" t="s">
        <v>280</v>
      </c>
      <c r="DF40" t="s">
        <v>327</v>
      </c>
      <c r="DG40">
        <v>1</v>
      </c>
      <c r="DH40">
        <v>11</v>
      </c>
      <c r="DI40" t="s">
        <v>286</v>
      </c>
      <c r="DK40" t="s">
        <v>280</v>
      </c>
      <c r="DM40" t="s">
        <v>406</v>
      </c>
      <c r="DN40">
        <v>2</v>
      </c>
      <c r="DO40">
        <v>27</v>
      </c>
      <c r="DP40" t="s">
        <v>286</v>
      </c>
      <c r="DR40" t="s">
        <v>280</v>
      </c>
      <c r="DT40" t="s">
        <v>291</v>
      </c>
      <c r="EA40" t="s">
        <v>292</v>
      </c>
      <c r="EH40" t="s">
        <v>293</v>
      </c>
      <c r="EP40" t="s">
        <v>294</v>
      </c>
      <c r="EQ40" t="s">
        <v>295</v>
      </c>
      <c r="ER40">
        <v>1</v>
      </c>
      <c r="ES40">
        <v>3</v>
      </c>
      <c r="EX40" t="s">
        <v>229</v>
      </c>
      <c r="EY40" t="s">
        <v>680</v>
      </c>
      <c r="EZ40" t="s">
        <v>269</v>
      </c>
      <c r="FA40" t="s">
        <v>363</v>
      </c>
      <c r="FB40">
        <v>1</v>
      </c>
      <c r="FC40">
        <v>73</v>
      </c>
      <c r="FH40" t="s">
        <v>229</v>
      </c>
      <c r="FJ40" t="s">
        <v>297</v>
      </c>
      <c r="FK40">
        <v>4</v>
      </c>
      <c r="FL40">
        <v>51</v>
      </c>
      <c r="FO40" t="s">
        <v>227</v>
      </c>
      <c r="FS40" t="s">
        <v>364</v>
      </c>
      <c r="FT40">
        <v>5</v>
      </c>
      <c r="FU40">
        <v>72</v>
      </c>
      <c r="FX40" t="s">
        <v>227</v>
      </c>
      <c r="GB40" t="s">
        <v>299</v>
      </c>
      <c r="GL40" t="s">
        <v>300</v>
      </c>
      <c r="GU40" t="s">
        <v>467</v>
      </c>
      <c r="GV40">
        <v>2</v>
      </c>
      <c r="GW40">
        <v>31</v>
      </c>
      <c r="GX40" t="s">
        <v>225</v>
      </c>
      <c r="HD40" t="s">
        <v>681</v>
      </c>
      <c r="HE40">
        <v>3</v>
      </c>
      <c r="HF40">
        <v>34</v>
      </c>
      <c r="HG40" t="s">
        <v>225</v>
      </c>
      <c r="HM40" t="s">
        <v>682</v>
      </c>
      <c r="HN40">
        <v>2</v>
      </c>
      <c r="HO40">
        <v>42</v>
      </c>
      <c r="HP40" t="s">
        <v>225</v>
      </c>
      <c r="HV40" t="s">
        <v>468</v>
      </c>
      <c r="HW40">
        <v>1</v>
      </c>
      <c r="HX40">
        <v>3</v>
      </c>
      <c r="IB40" t="s">
        <v>228</v>
      </c>
      <c r="IE40" t="s">
        <v>305</v>
      </c>
      <c r="IN40" t="s">
        <v>306</v>
      </c>
      <c r="IO40">
        <v>4</v>
      </c>
      <c r="IP40">
        <v>320</v>
      </c>
      <c r="IU40" t="s">
        <v>229</v>
      </c>
      <c r="IW40" t="s">
        <v>273</v>
      </c>
      <c r="IX40" t="s">
        <v>271</v>
      </c>
      <c r="IY40" t="s">
        <v>307</v>
      </c>
      <c r="IZ40">
        <v>2</v>
      </c>
      <c r="JA40">
        <v>189</v>
      </c>
      <c r="JF40" t="s">
        <v>229</v>
      </c>
      <c r="JH40" t="s">
        <v>273</v>
      </c>
      <c r="JI40" t="s">
        <v>269</v>
      </c>
      <c r="JJ40" t="s">
        <v>310</v>
      </c>
      <c r="JU40" t="s">
        <v>453</v>
      </c>
      <c r="JV40" t="s">
        <v>683</v>
      </c>
      <c r="JW40">
        <v>1</v>
      </c>
      <c r="JX40">
        <v>43</v>
      </c>
      <c r="KB40" t="s">
        <v>228</v>
      </c>
      <c r="KE40" t="s">
        <v>456</v>
      </c>
      <c r="KY40" t="s">
        <v>330</v>
      </c>
      <c r="KZ40" t="s">
        <v>684</v>
      </c>
      <c r="LA40" t="s">
        <v>230</v>
      </c>
      <c r="LB40" t="s">
        <v>231</v>
      </c>
      <c r="LC40" t="s">
        <v>232</v>
      </c>
      <c r="LD40" t="s">
        <v>233</v>
      </c>
      <c r="LE40" t="s">
        <v>234</v>
      </c>
      <c r="LF40" t="s">
        <v>235</v>
      </c>
      <c r="LH40" t="s">
        <v>237</v>
      </c>
      <c r="LJ40">
        <v>479</v>
      </c>
      <c r="LK40" t="s">
        <v>332</v>
      </c>
      <c r="LL40">
        <v>7</v>
      </c>
      <c r="LM40" t="s">
        <v>238</v>
      </c>
      <c r="LR40" t="s">
        <v>243</v>
      </c>
      <c r="LS40" t="s">
        <v>244</v>
      </c>
      <c r="LV40" t="s">
        <v>247</v>
      </c>
      <c r="LW40" t="s">
        <v>248</v>
      </c>
      <c r="LX40" t="s">
        <v>249</v>
      </c>
      <c r="LY40" t="s">
        <v>250</v>
      </c>
      <c r="LZ40" t="s">
        <v>251</v>
      </c>
      <c r="MB40" t="s">
        <v>253</v>
      </c>
      <c r="MC40" t="s">
        <v>254</v>
      </c>
      <c r="MD40" t="s">
        <v>255</v>
      </c>
      <c r="ME40" t="s">
        <v>256</v>
      </c>
      <c r="MG40">
        <v>35</v>
      </c>
      <c r="MH40">
        <v>35</v>
      </c>
      <c r="MI40" t="s">
        <v>369</v>
      </c>
      <c r="MJ40" t="s">
        <v>369</v>
      </c>
      <c r="MK40" t="s">
        <v>369</v>
      </c>
      <c r="ML40" t="s">
        <v>369</v>
      </c>
      <c r="MM40" t="s">
        <v>269</v>
      </c>
      <c r="MO40" t="s">
        <v>685</v>
      </c>
      <c r="MP40" t="s">
        <v>334</v>
      </c>
      <c r="MQ40" t="s">
        <v>257</v>
      </c>
      <c r="MR40" t="s">
        <v>258</v>
      </c>
      <c r="MU40" t="s">
        <v>261</v>
      </c>
      <c r="MV40" t="s">
        <v>262</v>
      </c>
      <c r="MW40" t="s">
        <v>263</v>
      </c>
      <c r="MX40" t="s">
        <v>264</v>
      </c>
    </row>
    <row r="41" spans="1:364" x14ac:dyDescent="0.2">
      <c r="A41">
        <v>115048927871</v>
      </c>
      <c r="B41">
        <v>438832579</v>
      </c>
      <c r="C41" s="226">
        <v>46079.603518518517</v>
      </c>
      <c r="D41" s="226">
        <v>46086.47729166667</v>
      </c>
      <c r="E41" t="s">
        <v>686</v>
      </c>
      <c r="J41" t="s">
        <v>687</v>
      </c>
      <c r="K41" t="s">
        <v>688</v>
      </c>
      <c r="L41" t="s">
        <v>689</v>
      </c>
      <c r="M41">
        <v>1483</v>
      </c>
      <c r="N41">
        <v>34</v>
      </c>
      <c r="O41">
        <v>19</v>
      </c>
      <c r="P41" t="s">
        <v>269</v>
      </c>
      <c r="Q41" t="s">
        <v>269</v>
      </c>
      <c r="R41">
        <v>1</v>
      </c>
      <c r="V41" t="s">
        <v>198</v>
      </c>
      <c r="W41" t="s">
        <v>199</v>
      </c>
      <c r="AA41" t="s">
        <v>203</v>
      </c>
      <c r="AG41">
        <v>484</v>
      </c>
      <c r="AH41">
        <v>763</v>
      </c>
      <c r="AI41">
        <v>140</v>
      </c>
      <c r="AJ41">
        <v>10</v>
      </c>
      <c r="AK41" t="s">
        <v>428</v>
      </c>
      <c r="AM41" t="s">
        <v>271</v>
      </c>
      <c r="AN41" t="s">
        <v>272</v>
      </c>
      <c r="AO41" t="s">
        <v>214</v>
      </c>
      <c r="AY41" t="s">
        <v>273</v>
      </c>
      <c r="AZ41">
        <v>1</v>
      </c>
      <c r="BA41">
        <v>225</v>
      </c>
      <c r="BB41" t="s">
        <v>341</v>
      </c>
      <c r="BH41" t="s">
        <v>276</v>
      </c>
      <c r="BM41" t="s">
        <v>360</v>
      </c>
      <c r="BN41">
        <v>4</v>
      </c>
      <c r="BO41">
        <v>30</v>
      </c>
      <c r="BP41" t="s">
        <v>281</v>
      </c>
      <c r="BR41" t="s">
        <v>444</v>
      </c>
      <c r="BS41">
        <v>4</v>
      </c>
      <c r="BT41">
        <v>30</v>
      </c>
      <c r="BU41" t="s">
        <v>281</v>
      </c>
      <c r="BW41" t="s">
        <v>342</v>
      </c>
      <c r="CF41" t="s">
        <v>283</v>
      </c>
      <c r="CQ41" t="s">
        <v>284</v>
      </c>
      <c r="CR41" t="s">
        <v>285</v>
      </c>
      <c r="CS41">
        <v>1</v>
      </c>
      <c r="CT41">
        <v>25</v>
      </c>
      <c r="CU41" t="s">
        <v>286</v>
      </c>
      <c r="CW41" t="s">
        <v>287</v>
      </c>
      <c r="CY41" t="s">
        <v>345</v>
      </c>
      <c r="CZ41">
        <v>1</v>
      </c>
      <c r="DA41">
        <v>12</v>
      </c>
      <c r="DB41" t="s">
        <v>286</v>
      </c>
      <c r="DD41" t="s">
        <v>287</v>
      </c>
      <c r="DF41" t="s">
        <v>327</v>
      </c>
      <c r="DG41">
        <v>1</v>
      </c>
      <c r="DH41">
        <v>1</v>
      </c>
      <c r="DI41" t="s">
        <v>286</v>
      </c>
      <c r="DK41" t="s">
        <v>287</v>
      </c>
      <c r="DM41" t="s">
        <v>290</v>
      </c>
      <c r="DT41" t="s">
        <v>291</v>
      </c>
      <c r="EA41" t="s">
        <v>292</v>
      </c>
      <c r="EH41" t="s">
        <v>293</v>
      </c>
      <c r="EP41" t="s">
        <v>294</v>
      </c>
      <c r="EQ41" t="s">
        <v>362</v>
      </c>
      <c r="FA41" t="s">
        <v>296</v>
      </c>
      <c r="FJ41" t="s">
        <v>297</v>
      </c>
      <c r="FK41">
        <v>1</v>
      </c>
      <c r="FL41">
        <v>40</v>
      </c>
      <c r="FM41" t="s">
        <v>225</v>
      </c>
      <c r="FN41" t="s">
        <v>226</v>
      </c>
      <c r="FO41" t="s">
        <v>227</v>
      </c>
      <c r="FP41" t="s">
        <v>228</v>
      </c>
      <c r="FQ41" t="s">
        <v>229</v>
      </c>
      <c r="FS41" t="s">
        <v>298</v>
      </c>
      <c r="GB41" t="s">
        <v>299</v>
      </c>
      <c r="GL41" t="s">
        <v>300</v>
      </c>
      <c r="GU41" t="s">
        <v>301</v>
      </c>
      <c r="HD41" t="s">
        <v>302</v>
      </c>
      <c r="HM41" t="s">
        <v>303</v>
      </c>
      <c r="HV41" t="s">
        <v>304</v>
      </c>
      <c r="IE41" t="s">
        <v>305</v>
      </c>
      <c r="IN41" t="s">
        <v>306</v>
      </c>
      <c r="IO41">
        <v>1</v>
      </c>
      <c r="IP41">
        <v>225</v>
      </c>
      <c r="IQ41" t="s">
        <v>225</v>
      </c>
      <c r="IT41" t="s">
        <v>228</v>
      </c>
      <c r="IW41" t="s">
        <v>273</v>
      </c>
      <c r="IX41" t="s">
        <v>271</v>
      </c>
      <c r="IY41" t="s">
        <v>382</v>
      </c>
      <c r="JJ41" t="s">
        <v>310</v>
      </c>
      <c r="JU41" t="s">
        <v>311</v>
      </c>
      <c r="KY41" t="s">
        <v>312</v>
      </c>
      <c r="LB41" t="s">
        <v>231</v>
      </c>
      <c r="LJ41">
        <v>100</v>
      </c>
      <c r="LK41" t="s">
        <v>313</v>
      </c>
      <c r="LL41">
        <v>19</v>
      </c>
      <c r="LM41" t="s">
        <v>238</v>
      </c>
      <c r="LN41" t="s">
        <v>239</v>
      </c>
      <c r="LR41" t="s">
        <v>243</v>
      </c>
      <c r="LT41" t="s">
        <v>245</v>
      </c>
      <c r="LV41" t="s">
        <v>247</v>
      </c>
      <c r="LX41" t="s">
        <v>249</v>
      </c>
      <c r="LY41" t="s">
        <v>250</v>
      </c>
      <c r="MB41" t="s">
        <v>253</v>
      </c>
      <c r="MD41" t="s">
        <v>255</v>
      </c>
      <c r="ME41" t="s">
        <v>256</v>
      </c>
      <c r="MG41">
        <v>35</v>
      </c>
      <c r="MH41">
        <v>35</v>
      </c>
      <c r="MM41" t="s">
        <v>269</v>
      </c>
      <c r="MP41" t="s">
        <v>317</v>
      </c>
    </row>
    <row r="42" spans="1:364" x14ac:dyDescent="0.2">
      <c r="A42">
        <v>115043892125</v>
      </c>
      <c r="B42">
        <v>438832579</v>
      </c>
      <c r="C42" s="226">
        <v>46072.379328703704</v>
      </c>
      <c r="D42" s="226">
        <v>46084.513935185183</v>
      </c>
      <c r="E42" t="s">
        <v>690</v>
      </c>
      <c r="J42" t="s">
        <v>691</v>
      </c>
      <c r="K42" t="s">
        <v>692</v>
      </c>
      <c r="L42" t="s">
        <v>693</v>
      </c>
      <c r="M42">
        <v>6058</v>
      </c>
      <c r="N42">
        <v>46</v>
      </c>
      <c r="O42">
        <v>9</v>
      </c>
      <c r="P42" t="s">
        <v>271</v>
      </c>
      <c r="Q42" t="s">
        <v>269</v>
      </c>
      <c r="R42">
        <v>0</v>
      </c>
      <c r="V42" t="s">
        <v>198</v>
      </c>
      <c r="W42" t="s">
        <v>199</v>
      </c>
      <c r="AA42" t="s">
        <v>203</v>
      </c>
      <c r="AG42">
        <v>523</v>
      </c>
      <c r="AH42">
        <v>309</v>
      </c>
      <c r="AI42">
        <v>327</v>
      </c>
      <c r="AJ42">
        <v>0</v>
      </c>
      <c r="AK42" t="s">
        <v>428</v>
      </c>
      <c r="AM42" t="s">
        <v>271</v>
      </c>
      <c r="AN42" t="s">
        <v>272</v>
      </c>
      <c r="AO42" t="s">
        <v>214</v>
      </c>
      <c r="AY42" t="s">
        <v>273</v>
      </c>
      <c r="AZ42">
        <v>3</v>
      </c>
      <c r="BA42">
        <v>141</v>
      </c>
      <c r="BB42" t="s">
        <v>274</v>
      </c>
      <c r="BC42">
        <v>3</v>
      </c>
      <c r="BD42">
        <v>239</v>
      </c>
      <c r="BE42" t="s">
        <v>224</v>
      </c>
      <c r="BF42" t="s">
        <v>694</v>
      </c>
      <c r="BG42" t="s">
        <v>275</v>
      </c>
      <c r="BH42" t="s">
        <v>276</v>
      </c>
      <c r="BM42" t="s">
        <v>277</v>
      </c>
      <c r="BR42" t="s">
        <v>278</v>
      </c>
      <c r="BW42" t="s">
        <v>279</v>
      </c>
      <c r="BX42">
        <v>15</v>
      </c>
      <c r="BY42">
        <v>95</v>
      </c>
      <c r="BZ42" t="s">
        <v>325</v>
      </c>
      <c r="CB42" t="s">
        <v>280</v>
      </c>
      <c r="CD42" t="s">
        <v>229</v>
      </c>
      <c r="CF42" t="s">
        <v>283</v>
      </c>
      <c r="CQ42" t="s">
        <v>284</v>
      </c>
      <c r="CR42" t="s">
        <v>285</v>
      </c>
      <c r="CS42">
        <v>2</v>
      </c>
      <c r="CT42">
        <v>46</v>
      </c>
      <c r="CU42" t="s">
        <v>286</v>
      </c>
      <c r="CW42" t="s">
        <v>287</v>
      </c>
      <c r="CY42" t="s">
        <v>345</v>
      </c>
      <c r="CZ42">
        <v>2</v>
      </c>
      <c r="DA42">
        <v>24</v>
      </c>
      <c r="DB42" t="s">
        <v>286</v>
      </c>
      <c r="DD42" t="s">
        <v>287</v>
      </c>
      <c r="DF42" t="s">
        <v>327</v>
      </c>
      <c r="DG42" t="s">
        <v>695</v>
      </c>
      <c r="DH42">
        <v>4</v>
      </c>
      <c r="DI42" t="s">
        <v>286</v>
      </c>
      <c r="DK42" t="s">
        <v>287</v>
      </c>
      <c r="DM42" t="s">
        <v>406</v>
      </c>
      <c r="DN42">
        <v>2</v>
      </c>
      <c r="DO42">
        <v>31</v>
      </c>
      <c r="DP42" t="s">
        <v>286</v>
      </c>
      <c r="DR42" t="s">
        <v>287</v>
      </c>
      <c r="DT42" t="s">
        <v>291</v>
      </c>
      <c r="EA42" t="s">
        <v>292</v>
      </c>
      <c r="EH42" t="s">
        <v>293</v>
      </c>
      <c r="EP42" t="s">
        <v>294</v>
      </c>
      <c r="EQ42" t="s">
        <v>295</v>
      </c>
      <c r="ER42">
        <v>3</v>
      </c>
      <c r="ES42">
        <v>95</v>
      </c>
      <c r="ET42" t="s">
        <v>225</v>
      </c>
      <c r="EZ42" t="s">
        <v>269</v>
      </c>
      <c r="FA42" t="s">
        <v>363</v>
      </c>
      <c r="FB42">
        <v>1</v>
      </c>
      <c r="FC42">
        <v>82</v>
      </c>
      <c r="FD42" t="s">
        <v>225</v>
      </c>
      <c r="FG42" t="s">
        <v>228</v>
      </c>
      <c r="FJ42" t="s">
        <v>297</v>
      </c>
      <c r="FK42">
        <v>1</v>
      </c>
      <c r="FL42">
        <v>62</v>
      </c>
      <c r="FN42" t="s">
        <v>226</v>
      </c>
      <c r="FS42" t="s">
        <v>364</v>
      </c>
      <c r="FT42">
        <v>1</v>
      </c>
      <c r="FU42">
        <v>51</v>
      </c>
      <c r="FZ42" t="s">
        <v>229</v>
      </c>
      <c r="GB42" t="s">
        <v>299</v>
      </c>
      <c r="GL42" t="s">
        <v>300</v>
      </c>
      <c r="GU42" t="s">
        <v>301</v>
      </c>
      <c r="HD42" t="s">
        <v>302</v>
      </c>
      <c r="HM42" t="s">
        <v>303</v>
      </c>
      <c r="HV42" t="s">
        <v>304</v>
      </c>
      <c r="IE42" t="s">
        <v>328</v>
      </c>
      <c r="IF42">
        <v>3</v>
      </c>
      <c r="IG42">
        <v>41</v>
      </c>
      <c r="IK42" t="s">
        <v>228</v>
      </c>
      <c r="IN42" t="s">
        <v>306</v>
      </c>
      <c r="IO42">
        <v>3</v>
      </c>
      <c r="IP42">
        <v>141</v>
      </c>
      <c r="IT42" t="s">
        <v>228</v>
      </c>
      <c r="IW42" t="s">
        <v>273</v>
      </c>
      <c r="IX42" t="s">
        <v>271</v>
      </c>
      <c r="IY42" t="s">
        <v>307</v>
      </c>
      <c r="IZ42">
        <v>2</v>
      </c>
      <c r="JA42">
        <v>105</v>
      </c>
      <c r="JE42" t="s">
        <v>228</v>
      </c>
      <c r="JH42" t="s">
        <v>347</v>
      </c>
      <c r="JI42" t="s">
        <v>269</v>
      </c>
      <c r="JJ42" t="s">
        <v>450</v>
      </c>
      <c r="JK42">
        <v>3</v>
      </c>
      <c r="JL42">
        <v>775</v>
      </c>
      <c r="JQ42" t="s">
        <v>229</v>
      </c>
      <c r="JS42" t="s">
        <v>273</v>
      </c>
      <c r="JT42" t="s">
        <v>269</v>
      </c>
      <c r="JU42" t="s">
        <v>453</v>
      </c>
      <c r="JV42" t="s">
        <v>696</v>
      </c>
      <c r="JW42">
        <v>2</v>
      </c>
      <c r="JX42">
        <v>116</v>
      </c>
      <c r="KB42" t="s">
        <v>228</v>
      </c>
      <c r="KE42" t="s">
        <v>456</v>
      </c>
      <c r="KY42" t="s">
        <v>312</v>
      </c>
      <c r="LA42" t="s">
        <v>230</v>
      </c>
      <c r="LB42" t="s">
        <v>231</v>
      </c>
      <c r="LC42" t="s">
        <v>232</v>
      </c>
      <c r="LJ42">
        <v>1076</v>
      </c>
      <c r="LK42" t="s">
        <v>332</v>
      </c>
      <c r="LL42">
        <v>8</v>
      </c>
      <c r="LM42" t="s">
        <v>238</v>
      </c>
      <c r="LN42" t="s">
        <v>239</v>
      </c>
      <c r="LO42" t="s">
        <v>240</v>
      </c>
      <c r="LQ42" t="s">
        <v>242</v>
      </c>
      <c r="LR42" t="s">
        <v>243</v>
      </c>
      <c r="LS42" t="s">
        <v>244</v>
      </c>
      <c r="LT42" t="s">
        <v>245</v>
      </c>
      <c r="LU42" t="s">
        <v>246</v>
      </c>
      <c r="LV42" t="s">
        <v>247</v>
      </c>
      <c r="LW42" t="s">
        <v>248</v>
      </c>
      <c r="LX42" t="s">
        <v>249</v>
      </c>
      <c r="LY42" t="s">
        <v>250</v>
      </c>
      <c r="LZ42" t="s">
        <v>251</v>
      </c>
      <c r="MA42" t="s">
        <v>252</v>
      </c>
      <c r="MB42" t="s">
        <v>253</v>
      </c>
      <c r="MC42" t="s">
        <v>254</v>
      </c>
      <c r="MD42" t="s">
        <v>255</v>
      </c>
      <c r="ME42" t="s">
        <v>256</v>
      </c>
      <c r="MG42">
        <v>35</v>
      </c>
      <c r="MH42">
        <v>35</v>
      </c>
      <c r="MI42" t="s">
        <v>333</v>
      </c>
      <c r="MJ42" t="s">
        <v>333</v>
      </c>
      <c r="MK42" t="s">
        <v>333</v>
      </c>
      <c r="ML42" t="s">
        <v>333</v>
      </c>
      <c r="MM42" t="s">
        <v>269</v>
      </c>
      <c r="MN42" t="s">
        <v>333</v>
      </c>
      <c r="MO42" t="s">
        <v>697</v>
      </c>
      <c r="MP42" t="s">
        <v>334</v>
      </c>
      <c r="MQ42" t="s">
        <v>257</v>
      </c>
      <c r="MR42" t="s">
        <v>258</v>
      </c>
      <c r="MS42" t="s">
        <v>259</v>
      </c>
      <c r="MT42" t="s">
        <v>260</v>
      </c>
      <c r="MU42" t="s">
        <v>261</v>
      </c>
      <c r="MZ42" t="s">
        <v>333</v>
      </c>
    </row>
    <row r="43" spans="1:364" x14ac:dyDescent="0.2">
      <c r="A43">
        <v>115051902748</v>
      </c>
      <c r="B43">
        <v>438832579</v>
      </c>
      <c r="C43" s="226">
        <v>46084.392743055556</v>
      </c>
      <c r="D43" s="226">
        <v>46084.452210648145</v>
      </c>
      <c r="E43" t="s">
        <v>698</v>
      </c>
      <c r="J43" t="s">
        <v>699</v>
      </c>
      <c r="K43" t="s">
        <v>700</v>
      </c>
      <c r="L43" t="s">
        <v>701</v>
      </c>
      <c r="M43">
        <v>1649</v>
      </c>
      <c r="N43">
        <v>22</v>
      </c>
      <c r="O43">
        <v>6</v>
      </c>
      <c r="P43" t="s">
        <v>271</v>
      </c>
      <c r="Q43" t="s">
        <v>269</v>
      </c>
      <c r="R43">
        <v>0</v>
      </c>
      <c r="AD43" t="s">
        <v>206</v>
      </c>
      <c r="AG43">
        <v>294</v>
      </c>
      <c r="AH43">
        <v>438</v>
      </c>
      <c r="AI43">
        <v>175</v>
      </c>
      <c r="AJ43">
        <v>15</v>
      </c>
      <c r="AK43" t="s">
        <v>213</v>
      </c>
      <c r="AL43" t="s">
        <v>702</v>
      </c>
      <c r="AM43" t="s">
        <v>271</v>
      </c>
      <c r="AN43" t="s">
        <v>272</v>
      </c>
      <c r="AP43" t="s">
        <v>215</v>
      </c>
      <c r="AQ43" t="s">
        <v>216</v>
      </c>
      <c r="AR43" t="s">
        <v>217</v>
      </c>
      <c r="AV43" t="s">
        <v>221</v>
      </c>
      <c r="AY43" t="s">
        <v>273</v>
      </c>
      <c r="AZ43">
        <v>1</v>
      </c>
      <c r="BA43">
        <v>502</v>
      </c>
      <c r="BB43" t="s">
        <v>341</v>
      </c>
      <c r="BH43" t="s">
        <v>276</v>
      </c>
      <c r="BM43" t="s">
        <v>277</v>
      </c>
      <c r="BR43" t="s">
        <v>278</v>
      </c>
      <c r="BW43" t="s">
        <v>279</v>
      </c>
      <c r="BX43">
        <v>7</v>
      </c>
      <c r="BY43">
        <v>76</v>
      </c>
      <c r="BZ43" t="s">
        <v>405</v>
      </c>
      <c r="CB43" t="s">
        <v>325</v>
      </c>
      <c r="CD43" t="s">
        <v>280</v>
      </c>
      <c r="CF43" t="s">
        <v>283</v>
      </c>
      <c r="CQ43" t="s">
        <v>284</v>
      </c>
      <c r="CR43" t="s">
        <v>285</v>
      </c>
      <c r="CS43">
        <v>1</v>
      </c>
      <c r="CT43">
        <v>24</v>
      </c>
      <c r="CU43" t="s">
        <v>286</v>
      </c>
      <c r="CW43" t="s">
        <v>281</v>
      </c>
      <c r="CY43" t="s">
        <v>345</v>
      </c>
      <c r="CZ43">
        <v>1</v>
      </c>
      <c r="DA43">
        <v>22</v>
      </c>
      <c r="DB43" t="s">
        <v>286</v>
      </c>
      <c r="DD43" t="s">
        <v>281</v>
      </c>
      <c r="DF43" t="s">
        <v>327</v>
      </c>
      <c r="DG43">
        <v>1</v>
      </c>
      <c r="DH43">
        <v>33</v>
      </c>
      <c r="DI43" t="s">
        <v>286</v>
      </c>
      <c r="DK43" t="s">
        <v>281</v>
      </c>
      <c r="DM43" t="s">
        <v>290</v>
      </c>
      <c r="DT43" t="s">
        <v>291</v>
      </c>
      <c r="EA43" t="s">
        <v>292</v>
      </c>
      <c r="EH43" t="s">
        <v>293</v>
      </c>
      <c r="EP43" t="s">
        <v>294</v>
      </c>
      <c r="EQ43" t="s">
        <v>295</v>
      </c>
      <c r="ER43" t="s">
        <v>703</v>
      </c>
      <c r="ES43">
        <v>74</v>
      </c>
      <c r="ET43" t="s">
        <v>225</v>
      </c>
      <c r="EZ43" t="s">
        <v>269</v>
      </c>
      <c r="FA43" t="s">
        <v>363</v>
      </c>
      <c r="FB43" t="s">
        <v>644</v>
      </c>
      <c r="FC43">
        <v>3</v>
      </c>
      <c r="FD43" t="s">
        <v>225</v>
      </c>
      <c r="FJ43" t="s">
        <v>297</v>
      </c>
      <c r="FK43">
        <v>1</v>
      </c>
      <c r="FL43">
        <v>58</v>
      </c>
      <c r="FO43" t="s">
        <v>227</v>
      </c>
      <c r="FS43" t="s">
        <v>298</v>
      </c>
      <c r="GB43" t="s">
        <v>299</v>
      </c>
      <c r="GL43" t="s">
        <v>300</v>
      </c>
      <c r="GU43" t="s">
        <v>467</v>
      </c>
      <c r="GV43">
        <v>1</v>
      </c>
      <c r="GW43">
        <v>40</v>
      </c>
      <c r="GX43" t="s">
        <v>225</v>
      </c>
      <c r="HD43" t="s">
        <v>302</v>
      </c>
      <c r="HM43" t="s">
        <v>303</v>
      </c>
      <c r="HV43" t="s">
        <v>304</v>
      </c>
      <c r="IE43" t="s">
        <v>328</v>
      </c>
      <c r="IF43">
        <v>2</v>
      </c>
      <c r="IG43">
        <v>36</v>
      </c>
      <c r="IH43" t="s">
        <v>225</v>
      </c>
      <c r="IN43" t="s">
        <v>306</v>
      </c>
      <c r="IO43">
        <v>1</v>
      </c>
      <c r="IP43">
        <v>298</v>
      </c>
      <c r="IU43" t="s">
        <v>229</v>
      </c>
      <c r="IW43" t="s">
        <v>273</v>
      </c>
      <c r="IX43" t="s">
        <v>269</v>
      </c>
      <c r="IY43" t="s">
        <v>307</v>
      </c>
      <c r="IZ43">
        <v>2</v>
      </c>
      <c r="JA43">
        <v>122</v>
      </c>
      <c r="JF43" t="s">
        <v>229</v>
      </c>
      <c r="JH43" t="s">
        <v>309</v>
      </c>
      <c r="JI43" t="s">
        <v>269</v>
      </c>
      <c r="JJ43" t="s">
        <v>310</v>
      </c>
      <c r="JU43" t="s">
        <v>453</v>
      </c>
      <c r="JV43" t="s">
        <v>704</v>
      </c>
      <c r="JW43">
        <v>1</v>
      </c>
      <c r="JX43">
        <v>19</v>
      </c>
      <c r="JY43" t="s">
        <v>225</v>
      </c>
      <c r="KB43" t="s">
        <v>228</v>
      </c>
      <c r="KE43" t="s">
        <v>456</v>
      </c>
      <c r="KY43" t="s">
        <v>330</v>
      </c>
      <c r="KZ43" t="s">
        <v>705</v>
      </c>
      <c r="LB43" t="s">
        <v>231</v>
      </c>
      <c r="LD43" t="s">
        <v>233</v>
      </c>
      <c r="LE43" t="s">
        <v>234</v>
      </c>
      <c r="LF43" t="s">
        <v>235</v>
      </c>
      <c r="LJ43">
        <v>52</v>
      </c>
      <c r="LK43" t="s">
        <v>313</v>
      </c>
      <c r="LM43" t="s">
        <v>238</v>
      </c>
      <c r="LN43" t="s">
        <v>239</v>
      </c>
      <c r="LR43" t="s">
        <v>243</v>
      </c>
      <c r="LS43" t="s">
        <v>244</v>
      </c>
      <c r="LT43" t="s">
        <v>245</v>
      </c>
      <c r="LU43" t="s">
        <v>246</v>
      </c>
      <c r="LX43" t="s">
        <v>249</v>
      </c>
      <c r="LY43" t="s">
        <v>250</v>
      </c>
      <c r="LZ43" t="s">
        <v>251</v>
      </c>
      <c r="MB43" t="s">
        <v>253</v>
      </c>
      <c r="MC43" t="s">
        <v>254</v>
      </c>
      <c r="MD43" t="s">
        <v>255</v>
      </c>
      <c r="ME43" t="s">
        <v>256</v>
      </c>
      <c r="MF43" t="s">
        <v>706</v>
      </c>
      <c r="MG43">
        <v>40</v>
      </c>
      <c r="MH43">
        <v>40</v>
      </c>
      <c r="MI43" t="s">
        <v>369</v>
      </c>
      <c r="MJ43" t="s">
        <v>269</v>
      </c>
      <c r="MK43" t="s">
        <v>269</v>
      </c>
      <c r="ML43" t="s">
        <v>269</v>
      </c>
      <c r="MM43" t="s">
        <v>269</v>
      </c>
      <c r="MN43" t="s">
        <v>707</v>
      </c>
      <c r="MO43" t="s">
        <v>708</v>
      </c>
      <c r="MP43" t="s">
        <v>334</v>
      </c>
      <c r="MQ43" t="s">
        <v>257</v>
      </c>
      <c r="MR43" t="s">
        <v>258</v>
      </c>
      <c r="MS43" t="s">
        <v>259</v>
      </c>
      <c r="MT43" t="s">
        <v>260</v>
      </c>
      <c r="MU43" t="s">
        <v>261</v>
      </c>
      <c r="MV43" t="s">
        <v>262</v>
      </c>
      <c r="MW43" t="s">
        <v>263</v>
      </c>
      <c r="MX43" t="s">
        <v>264</v>
      </c>
    </row>
    <row r="44" spans="1:364" x14ac:dyDescent="0.2">
      <c r="A44">
        <v>115044210094</v>
      </c>
      <c r="B44">
        <v>438832579</v>
      </c>
      <c r="C44" s="226">
        <v>46072.647372685184</v>
      </c>
      <c r="D44" s="226">
        <v>46084.433900462966</v>
      </c>
      <c r="E44" t="s">
        <v>709</v>
      </c>
      <c r="J44" t="s">
        <v>710</v>
      </c>
      <c r="K44" t="s">
        <v>711</v>
      </c>
      <c r="L44" s="195" t="s">
        <v>712</v>
      </c>
      <c r="M44">
        <v>16342</v>
      </c>
      <c r="N44">
        <v>140</v>
      </c>
      <c r="O44">
        <v>7</v>
      </c>
      <c r="P44" t="s">
        <v>269</v>
      </c>
      <c r="Q44" t="s">
        <v>269</v>
      </c>
      <c r="R44">
        <v>14</v>
      </c>
      <c r="V44" t="s">
        <v>198</v>
      </c>
      <c r="W44" t="s">
        <v>199</v>
      </c>
      <c r="AE44" t="s">
        <v>207</v>
      </c>
      <c r="AG44">
        <v>2685</v>
      </c>
      <c r="AH44">
        <v>3116</v>
      </c>
      <c r="AI44">
        <v>2287</v>
      </c>
      <c r="AJ44">
        <v>14</v>
      </c>
      <c r="AK44" t="s">
        <v>428</v>
      </c>
      <c r="AM44" t="s">
        <v>269</v>
      </c>
      <c r="AN44" t="s">
        <v>272</v>
      </c>
      <c r="AO44" t="s">
        <v>214</v>
      </c>
      <c r="AP44" t="s">
        <v>215</v>
      </c>
      <c r="AQ44" t="s">
        <v>216</v>
      </c>
      <c r="AR44" t="s">
        <v>217</v>
      </c>
      <c r="AT44" t="s">
        <v>219</v>
      </c>
      <c r="AV44" t="s">
        <v>221</v>
      </c>
      <c r="AY44" t="s">
        <v>452</v>
      </c>
      <c r="AZ44">
        <v>20</v>
      </c>
      <c r="BA44">
        <v>447</v>
      </c>
      <c r="BB44" t="s">
        <v>274</v>
      </c>
      <c r="BC44">
        <v>4</v>
      </c>
      <c r="BD44">
        <v>353</v>
      </c>
      <c r="BE44" t="s">
        <v>229</v>
      </c>
      <c r="BG44" t="s">
        <v>275</v>
      </c>
      <c r="BH44" t="s">
        <v>276</v>
      </c>
      <c r="BM44" t="s">
        <v>277</v>
      </c>
      <c r="BR44" t="s">
        <v>278</v>
      </c>
      <c r="BW44" t="s">
        <v>279</v>
      </c>
      <c r="BX44">
        <v>58</v>
      </c>
      <c r="BY44">
        <v>48</v>
      </c>
      <c r="BZ44" t="s">
        <v>229</v>
      </c>
      <c r="CB44" t="s">
        <v>229</v>
      </c>
      <c r="CD44" t="s">
        <v>229</v>
      </c>
      <c r="CF44" t="s">
        <v>283</v>
      </c>
      <c r="CQ44" t="s">
        <v>284</v>
      </c>
      <c r="CR44" t="s">
        <v>285</v>
      </c>
      <c r="CS44">
        <v>4</v>
      </c>
      <c r="CT44">
        <v>41</v>
      </c>
      <c r="CU44" t="s">
        <v>286</v>
      </c>
      <c r="CW44" t="s">
        <v>229</v>
      </c>
      <c r="CY44" t="s">
        <v>345</v>
      </c>
      <c r="CZ44">
        <v>5</v>
      </c>
      <c r="DA44">
        <v>35</v>
      </c>
      <c r="DB44" t="s">
        <v>286</v>
      </c>
      <c r="DD44" t="s">
        <v>229</v>
      </c>
      <c r="DF44" t="s">
        <v>327</v>
      </c>
      <c r="DG44">
        <v>2</v>
      </c>
      <c r="DH44">
        <v>25</v>
      </c>
      <c r="DI44" t="s">
        <v>286</v>
      </c>
      <c r="DK44" t="s">
        <v>229</v>
      </c>
      <c r="DM44" t="s">
        <v>406</v>
      </c>
      <c r="DN44">
        <v>5</v>
      </c>
      <c r="DO44">
        <v>35</v>
      </c>
      <c r="DP44" t="s">
        <v>286</v>
      </c>
      <c r="DR44" t="s">
        <v>229</v>
      </c>
      <c r="DT44" t="s">
        <v>291</v>
      </c>
      <c r="EA44" t="s">
        <v>518</v>
      </c>
      <c r="EB44">
        <v>1</v>
      </c>
      <c r="EC44">
        <v>25</v>
      </c>
      <c r="ED44" t="s">
        <v>286</v>
      </c>
      <c r="EF44" t="s">
        <v>229</v>
      </c>
      <c r="EH44" t="s">
        <v>713</v>
      </c>
      <c r="EI44" t="s">
        <v>714</v>
      </c>
      <c r="EJ44" t="s">
        <v>715</v>
      </c>
      <c r="EK44">
        <v>49</v>
      </c>
      <c r="EL44" t="s">
        <v>213</v>
      </c>
      <c r="EM44" t="s">
        <v>716</v>
      </c>
      <c r="EN44" t="s">
        <v>229</v>
      </c>
      <c r="EP44" t="s">
        <v>294</v>
      </c>
      <c r="EQ44" t="s">
        <v>295</v>
      </c>
      <c r="ER44">
        <v>5</v>
      </c>
      <c r="ES44">
        <v>452</v>
      </c>
      <c r="ET44" t="s">
        <v>225</v>
      </c>
      <c r="EZ44" t="s">
        <v>269</v>
      </c>
      <c r="FA44" t="s">
        <v>363</v>
      </c>
      <c r="FB44">
        <v>4</v>
      </c>
      <c r="FC44">
        <v>43</v>
      </c>
      <c r="FH44" t="s">
        <v>229</v>
      </c>
      <c r="FJ44" t="s">
        <v>297</v>
      </c>
      <c r="FK44">
        <v>5</v>
      </c>
      <c r="FL44">
        <v>49</v>
      </c>
      <c r="FQ44" t="s">
        <v>229</v>
      </c>
      <c r="FS44" t="s">
        <v>364</v>
      </c>
      <c r="FT44">
        <v>4</v>
      </c>
      <c r="FU44">
        <v>48</v>
      </c>
      <c r="FZ44" t="s">
        <v>229</v>
      </c>
      <c r="GB44" t="s">
        <v>395</v>
      </c>
      <c r="GC44">
        <v>4</v>
      </c>
      <c r="GD44">
        <v>172</v>
      </c>
      <c r="GI44" t="s">
        <v>229</v>
      </c>
      <c r="GK44" t="s">
        <v>271</v>
      </c>
      <c r="GL44" t="s">
        <v>365</v>
      </c>
      <c r="GM44">
        <v>6</v>
      </c>
      <c r="GN44">
        <v>41</v>
      </c>
      <c r="GS44" t="s">
        <v>229</v>
      </c>
      <c r="GU44" t="s">
        <v>301</v>
      </c>
      <c r="HD44" t="s">
        <v>302</v>
      </c>
      <c r="HM44" t="s">
        <v>303</v>
      </c>
      <c r="HV44" t="s">
        <v>468</v>
      </c>
      <c r="HW44">
        <v>4</v>
      </c>
      <c r="HX44">
        <v>41</v>
      </c>
      <c r="IC44" t="s">
        <v>229</v>
      </c>
      <c r="IE44" t="s">
        <v>328</v>
      </c>
      <c r="IF44">
        <v>15</v>
      </c>
      <c r="IG44">
        <v>37</v>
      </c>
      <c r="IL44" t="s">
        <v>229</v>
      </c>
      <c r="IN44" t="s">
        <v>306</v>
      </c>
      <c r="IO44">
        <v>3</v>
      </c>
      <c r="IP44">
        <v>559</v>
      </c>
      <c r="IU44" t="s">
        <v>229</v>
      </c>
      <c r="IW44" t="s">
        <v>309</v>
      </c>
      <c r="IX44" t="s">
        <v>271</v>
      </c>
      <c r="IY44" t="s">
        <v>307</v>
      </c>
      <c r="IZ44">
        <v>4</v>
      </c>
      <c r="JA44">
        <v>278</v>
      </c>
      <c r="JF44" t="s">
        <v>229</v>
      </c>
      <c r="JH44" t="s">
        <v>452</v>
      </c>
      <c r="JI44" t="s">
        <v>271</v>
      </c>
      <c r="JJ44" t="s">
        <v>450</v>
      </c>
      <c r="JK44">
        <v>3</v>
      </c>
      <c r="JL44">
        <v>189</v>
      </c>
      <c r="JQ44" t="s">
        <v>229</v>
      </c>
      <c r="JS44" t="s">
        <v>309</v>
      </c>
      <c r="JT44" t="s">
        <v>271</v>
      </c>
      <c r="JU44" t="s">
        <v>311</v>
      </c>
      <c r="KY44" t="s">
        <v>330</v>
      </c>
      <c r="KZ44" t="s">
        <v>717</v>
      </c>
      <c r="LB44" t="s">
        <v>231</v>
      </c>
      <c r="LD44" t="s">
        <v>233</v>
      </c>
      <c r="LE44" t="s">
        <v>234</v>
      </c>
      <c r="LI44" t="s">
        <v>718</v>
      </c>
      <c r="LJ44">
        <v>241</v>
      </c>
      <c r="LK44" t="s">
        <v>332</v>
      </c>
      <c r="LL44">
        <v>7</v>
      </c>
      <c r="LM44" t="s">
        <v>238</v>
      </c>
      <c r="LR44" t="s">
        <v>243</v>
      </c>
      <c r="LS44" t="s">
        <v>244</v>
      </c>
      <c r="LT44" t="s">
        <v>245</v>
      </c>
      <c r="LU44" t="s">
        <v>246</v>
      </c>
      <c r="LW44" t="s">
        <v>248</v>
      </c>
      <c r="LX44" t="s">
        <v>249</v>
      </c>
      <c r="MC44" t="s">
        <v>254</v>
      </c>
      <c r="MF44" t="s">
        <v>719</v>
      </c>
      <c r="MG44">
        <v>40</v>
      </c>
      <c r="MH44">
        <v>35</v>
      </c>
      <c r="MI44" t="s">
        <v>720</v>
      </c>
      <c r="MJ44" t="s">
        <v>269</v>
      </c>
      <c r="MK44" t="s">
        <v>721</v>
      </c>
      <c r="ML44" t="s">
        <v>269</v>
      </c>
      <c r="MM44" t="s">
        <v>271</v>
      </c>
      <c r="MN44" t="s">
        <v>722</v>
      </c>
      <c r="MO44" t="s">
        <v>723</v>
      </c>
      <c r="MP44" t="s">
        <v>334</v>
      </c>
      <c r="MQ44" t="s">
        <v>257</v>
      </c>
      <c r="MR44" t="s">
        <v>258</v>
      </c>
      <c r="MS44" t="s">
        <v>259</v>
      </c>
      <c r="MT44" t="s">
        <v>260</v>
      </c>
      <c r="MU44" t="s">
        <v>261</v>
      </c>
      <c r="MV44" t="s">
        <v>262</v>
      </c>
      <c r="MW44" t="s">
        <v>263</v>
      </c>
      <c r="MX44" t="s">
        <v>264</v>
      </c>
      <c r="MZ44" t="s">
        <v>269</v>
      </c>
    </row>
    <row r="45" spans="1:364" x14ac:dyDescent="0.2">
      <c r="A45">
        <v>115051879587</v>
      </c>
      <c r="B45">
        <v>438832579</v>
      </c>
      <c r="C45" s="226">
        <v>46084.369062500002</v>
      </c>
      <c r="D45" s="226">
        <v>46084.381979166668</v>
      </c>
      <c r="E45" t="s">
        <v>724</v>
      </c>
      <c r="J45" t="s">
        <v>725</v>
      </c>
      <c r="K45" t="s">
        <v>726</v>
      </c>
      <c r="L45" t="s">
        <v>727</v>
      </c>
      <c r="M45">
        <v>3509</v>
      </c>
      <c r="N45">
        <v>34</v>
      </c>
      <c r="O45">
        <v>9</v>
      </c>
      <c r="P45" t="s">
        <v>269</v>
      </c>
      <c r="Q45" t="s">
        <v>269</v>
      </c>
      <c r="R45">
        <v>2</v>
      </c>
      <c r="V45" t="s">
        <v>198</v>
      </c>
      <c r="W45" t="s">
        <v>199</v>
      </c>
      <c r="AG45">
        <v>292</v>
      </c>
      <c r="AH45">
        <v>888</v>
      </c>
      <c r="AI45">
        <v>691</v>
      </c>
      <c r="AJ45">
        <v>34</v>
      </c>
      <c r="AK45" t="s">
        <v>213</v>
      </c>
      <c r="AL45" t="s">
        <v>728</v>
      </c>
      <c r="AM45" t="s">
        <v>271</v>
      </c>
      <c r="AN45" t="s">
        <v>272</v>
      </c>
      <c r="AO45" t="s">
        <v>214</v>
      </c>
      <c r="AQ45" t="s">
        <v>216</v>
      </c>
      <c r="AR45" t="s">
        <v>217</v>
      </c>
      <c r="AV45" t="s">
        <v>221</v>
      </c>
      <c r="AY45" t="s">
        <v>273</v>
      </c>
      <c r="AZ45">
        <v>4</v>
      </c>
      <c r="BA45">
        <v>250</v>
      </c>
      <c r="BB45" t="s">
        <v>341</v>
      </c>
      <c r="BH45" t="s">
        <v>276</v>
      </c>
      <c r="BM45" t="s">
        <v>277</v>
      </c>
      <c r="BR45" t="s">
        <v>278</v>
      </c>
      <c r="BW45" t="s">
        <v>342</v>
      </c>
      <c r="CF45" t="s">
        <v>343</v>
      </c>
      <c r="CG45">
        <v>17</v>
      </c>
      <c r="CH45">
        <v>100</v>
      </c>
      <c r="CI45" t="s">
        <v>465</v>
      </c>
      <c r="CK45" t="s">
        <v>325</v>
      </c>
      <c r="CM45" t="s">
        <v>280</v>
      </c>
      <c r="CO45" t="s">
        <v>280</v>
      </c>
      <c r="CQ45" t="s">
        <v>284</v>
      </c>
      <c r="CR45" t="s">
        <v>285</v>
      </c>
      <c r="CS45">
        <v>3</v>
      </c>
      <c r="CT45">
        <v>33</v>
      </c>
      <c r="CU45" t="s">
        <v>286</v>
      </c>
      <c r="CW45" t="s">
        <v>287</v>
      </c>
      <c r="CY45" t="s">
        <v>345</v>
      </c>
      <c r="CZ45">
        <v>3</v>
      </c>
      <c r="DA45">
        <v>33</v>
      </c>
      <c r="DB45" t="s">
        <v>286</v>
      </c>
      <c r="DD45" t="s">
        <v>287</v>
      </c>
      <c r="DF45" t="s">
        <v>327</v>
      </c>
      <c r="DG45">
        <v>3</v>
      </c>
      <c r="DH45">
        <v>33</v>
      </c>
      <c r="DI45" t="s">
        <v>286</v>
      </c>
      <c r="DK45" t="s">
        <v>287</v>
      </c>
      <c r="DM45" t="s">
        <v>290</v>
      </c>
      <c r="DT45" t="s">
        <v>291</v>
      </c>
      <c r="EA45" t="s">
        <v>292</v>
      </c>
      <c r="EH45" t="s">
        <v>293</v>
      </c>
      <c r="EP45" t="s">
        <v>294</v>
      </c>
      <c r="EQ45" t="s">
        <v>362</v>
      </c>
      <c r="FA45" t="s">
        <v>363</v>
      </c>
      <c r="FB45">
        <v>3</v>
      </c>
      <c r="FC45">
        <v>50</v>
      </c>
      <c r="FH45" t="s">
        <v>229</v>
      </c>
      <c r="FJ45" t="s">
        <v>297</v>
      </c>
      <c r="FK45">
        <v>2</v>
      </c>
      <c r="FL45">
        <v>102</v>
      </c>
      <c r="FM45" t="s">
        <v>225</v>
      </c>
      <c r="FS45" t="s">
        <v>364</v>
      </c>
      <c r="FT45">
        <v>2</v>
      </c>
      <c r="FU45">
        <v>55</v>
      </c>
      <c r="FV45" t="s">
        <v>225</v>
      </c>
      <c r="GB45" t="s">
        <v>299</v>
      </c>
      <c r="GL45" t="s">
        <v>365</v>
      </c>
      <c r="GM45">
        <v>6</v>
      </c>
      <c r="GN45">
        <v>100</v>
      </c>
      <c r="GO45" t="s">
        <v>225</v>
      </c>
      <c r="GU45" t="s">
        <v>301</v>
      </c>
      <c r="HD45" t="s">
        <v>681</v>
      </c>
      <c r="HE45">
        <v>2</v>
      </c>
      <c r="HF45">
        <v>40</v>
      </c>
      <c r="HG45" t="s">
        <v>225</v>
      </c>
      <c r="HM45" t="s">
        <v>303</v>
      </c>
      <c r="HV45" t="s">
        <v>304</v>
      </c>
      <c r="IE45" t="s">
        <v>328</v>
      </c>
      <c r="IF45">
        <v>2</v>
      </c>
      <c r="IG45">
        <v>58</v>
      </c>
      <c r="IH45" t="s">
        <v>225</v>
      </c>
      <c r="IN45" t="s">
        <v>306</v>
      </c>
      <c r="IO45">
        <v>3</v>
      </c>
      <c r="IP45">
        <v>225</v>
      </c>
      <c r="IV45" t="s">
        <v>729</v>
      </c>
      <c r="IW45" t="s">
        <v>273</v>
      </c>
      <c r="IX45" t="s">
        <v>271</v>
      </c>
      <c r="IY45" t="s">
        <v>382</v>
      </c>
      <c r="JJ45" t="s">
        <v>310</v>
      </c>
      <c r="JU45" t="s">
        <v>453</v>
      </c>
      <c r="JV45" t="s">
        <v>730</v>
      </c>
      <c r="JW45">
        <v>1</v>
      </c>
      <c r="JX45">
        <v>60</v>
      </c>
      <c r="JY45" t="s">
        <v>225</v>
      </c>
      <c r="KE45" t="s">
        <v>666</v>
      </c>
      <c r="KF45" t="s">
        <v>731</v>
      </c>
      <c r="KG45">
        <v>1</v>
      </c>
      <c r="KH45">
        <v>93</v>
      </c>
      <c r="KI45" t="s">
        <v>225</v>
      </c>
      <c r="KO45" t="s">
        <v>407</v>
      </c>
      <c r="KY45" t="s">
        <v>330</v>
      </c>
      <c r="KZ45">
        <v>2</v>
      </c>
      <c r="LI45" t="s">
        <v>732</v>
      </c>
      <c r="LJ45">
        <v>351</v>
      </c>
      <c r="LK45" t="s">
        <v>332</v>
      </c>
      <c r="LL45">
        <v>7</v>
      </c>
      <c r="LR45" t="s">
        <v>243</v>
      </c>
      <c r="LS45" t="s">
        <v>244</v>
      </c>
      <c r="LU45" t="s">
        <v>246</v>
      </c>
      <c r="LX45" t="s">
        <v>249</v>
      </c>
      <c r="LY45" t="s">
        <v>250</v>
      </c>
      <c r="MB45" t="s">
        <v>253</v>
      </c>
      <c r="MC45" t="s">
        <v>254</v>
      </c>
      <c r="MG45" t="s">
        <v>314</v>
      </c>
      <c r="MH45">
        <v>37</v>
      </c>
      <c r="MI45" t="s">
        <v>333</v>
      </c>
      <c r="MJ45" t="s">
        <v>333</v>
      </c>
      <c r="MK45" t="s">
        <v>733</v>
      </c>
      <c r="ML45" t="s">
        <v>734</v>
      </c>
      <c r="MM45" t="s">
        <v>269</v>
      </c>
      <c r="MN45" t="s">
        <v>735</v>
      </c>
      <c r="MO45" t="s">
        <v>736</v>
      </c>
      <c r="MP45" t="s">
        <v>317</v>
      </c>
      <c r="MZ45" t="s">
        <v>737</v>
      </c>
    </row>
    <row r="46" spans="1:364" x14ac:dyDescent="0.2">
      <c r="A46">
        <v>115048739182</v>
      </c>
      <c r="B46">
        <v>438832579</v>
      </c>
      <c r="C46" s="226">
        <v>46079.441296296296</v>
      </c>
      <c r="D46" s="226">
        <v>46083.596817129626</v>
      </c>
      <c r="E46" t="s">
        <v>738</v>
      </c>
      <c r="J46" t="s">
        <v>739</v>
      </c>
      <c r="K46" t="s">
        <v>740</v>
      </c>
      <c r="L46" s="195" t="s">
        <v>741</v>
      </c>
      <c r="M46">
        <v>2423</v>
      </c>
      <c r="N46">
        <v>29</v>
      </c>
      <c r="O46">
        <v>6</v>
      </c>
      <c r="P46" t="s">
        <v>271</v>
      </c>
      <c r="Q46" t="s">
        <v>269</v>
      </c>
      <c r="R46">
        <v>0</v>
      </c>
      <c r="S46" t="s">
        <v>195</v>
      </c>
      <c r="V46" t="s">
        <v>198</v>
      </c>
      <c r="AG46">
        <v>796</v>
      </c>
      <c r="AH46">
        <v>688</v>
      </c>
      <c r="AI46">
        <v>125</v>
      </c>
      <c r="AJ46">
        <v>61</v>
      </c>
      <c r="AK46" t="s">
        <v>270</v>
      </c>
      <c r="AM46" t="s">
        <v>269</v>
      </c>
      <c r="AN46" t="s">
        <v>272</v>
      </c>
      <c r="AO46" t="s">
        <v>214</v>
      </c>
      <c r="AV46" t="s">
        <v>221</v>
      </c>
      <c r="AY46" t="s">
        <v>452</v>
      </c>
      <c r="AZ46">
        <v>3</v>
      </c>
      <c r="BA46">
        <v>76</v>
      </c>
      <c r="BB46" t="s">
        <v>341</v>
      </c>
      <c r="BH46" t="s">
        <v>276</v>
      </c>
      <c r="BM46" t="s">
        <v>277</v>
      </c>
      <c r="BR46" t="s">
        <v>278</v>
      </c>
      <c r="BW46" t="s">
        <v>342</v>
      </c>
      <c r="CF46" t="s">
        <v>343</v>
      </c>
      <c r="CG46">
        <v>29</v>
      </c>
      <c r="CH46">
        <v>76</v>
      </c>
      <c r="CI46" t="s">
        <v>465</v>
      </c>
      <c r="CK46" t="s">
        <v>405</v>
      </c>
      <c r="CM46" t="s">
        <v>325</v>
      </c>
      <c r="CO46" t="s">
        <v>280</v>
      </c>
      <c r="CQ46" t="s">
        <v>284</v>
      </c>
      <c r="CR46" t="s">
        <v>285</v>
      </c>
      <c r="CS46">
        <v>2</v>
      </c>
      <c r="CT46">
        <v>47</v>
      </c>
      <c r="CU46" t="s">
        <v>286</v>
      </c>
      <c r="CW46" t="s">
        <v>281</v>
      </c>
      <c r="CY46" t="s">
        <v>345</v>
      </c>
      <c r="CZ46">
        <v>2</v>
      </c>
      <c r="DA46">
        <v>30</v>
      </c>
      <c r="DB46" t="s">
        <v>429</v>
      </c>
      <c r="DD46" t="s">
        <v>281</v>
      </c>
      <c r="DF46" t="s">
        <v>327</v>
      </c>
      <c r="DG46">
        <v>1</v>
      </c>
      <c r="DH46">
        <v>32</v>
      </c>
      <c r="DI46" t="s">
        <v>429</v>
      </c>
      <c r="DK46" t="s">
        <v>281</v>
      </c>
      <c r="DM46" t="s">
        <v>406</v>
      </c>
      <c r="DN46">
        <v>2</v>
      </c>
      <c r="DO46">
        <v>51</v>
      </c>
      <c r="DP46" t="s">
        <v>429</v>
      </c>
      <c r="DR46" t="s">
        <v>281</v>
      </c>
      <c r="DT46" t="s">
        <v>291</v>
      </c>
      <c r="EA46" t="s">
        <v>292</v>
      </c>
      <c r="EH46" t="s">
        <v>713</v>
      </c>
      <c r="EI46" t="s">
        <v>742</v>
      </c>
      <c r="EJ46">
        <v>5</v>
      </c>
      <c r="EK46">
        <v>31</v>
      </c>
      <c r="EL46" t="s">
        <v>516</v>
      </c>
      <c r="EN46" t="s">
        <v>281</v>
      </c>
      <c r="EP46" t="s">
        <v>294</v>
      </c>
      <c r="EQ46" t="s">
        <v>295</v>
      </c>
      <c r="ER46">
        <v>4</v>
      </c>
      <c r="ES46">
        <v>78</v>
      </c>
      <c r="ET46" t="s">
        <v>225</v>
      </c>
      <c r="EZ46" t="s">
        <v>269</v>
      </c>
      <c r="FA46" t="s">
        <v>363</v>
      </c>
      <c r="FB46">
        <v>1</v>
      </c>
      <c r="FC46">
        <v>88</v>
      </c>
      <c r="FH46" t="s">
        <v>229</v>
      </c>
      <c r="FJ46" t="s">
        <v>297</v>
      </c>
      <c r="FK46">
        <v>2</v>
      </c>
      <c r="FL46">
        <v>36</v>
      </c>
      <c r="FO46" t="s">
        <v>227</v>
      </c>
      <c r="FQ46" t="s">
        <v>229</v>
      </c>
      <c r="FS46" t="s">
        <v>364</v>
      </c>
      <c r="FT46">
        <v>1</v>
      </c>
      <c r="FU46">
        <v>86</v>
      </c>
      <c r="FX46" t="s">
        <v>227</v>
      </c>
      <c r="FZ46" t="s">
        <v>229</v>
      </c>
      <c r="GB46" t="s">
        <v>299</v>
      </c>
      <c r="GL46" t="s">
        <v>300</v>
      </c>
      <c r="GU46" t="s">
        <v>467</v>
      </c>
      <c r="GV46">
        <v>1</v>
      </c>
      <c r="GW46">
        <v>30</v>
      </c>
      <c r="GX46" t="s">
        <v>225</v>
      </c>
      <c r="HB46" t="s">
        <v>229</v>
      </c>
      <c r="HD46" t="s">
        <v>302</v>
      </c>
      <c r="HM46" t="s">
        <v>303</v>
      </c>
      <c r="HV46" t="s">
        <v>304</v>
      </c>
      <c r="IE46" t="s">
        <v>305</v>
      </c>
      <c r="IN46" t="s">
        <v>306</v>
      </c>
      <c r="IO46">
        <v>1</v>
      </c>
      <c r="IP46">
        <v>227</v>
      </c>
      <c r="IT46" t="s">
        <v>228</v>
      </c>
      <c r="IW46" t="s">
        <v>273</v>
      </c>
      <c r="IX46" t="s">
        <v>271</v>
      </c>
      <c r="IY46" t="s">
        <v>307</v>
      </c>
      <c r="IZ46">
        <v>2</v>
      </c>
      <c r="JA46">
        <v>175</v>
      </c>
      <c r="JF46" t="s">
        <v>229</v>
      </c>
      <c r="JH46" t="s">
        <v>452</v>
      </c>
      <c r="JI46" t="s">
        <v>269</v>
      </c>
      <c r="JJ46" t="s">
        <v>310</v>
      </c>
      <c r="JU46" t="s">
        <v>311</v>
      </c>
      <c r="KY46" t="s">
        <v>312</v>
      </c>
      <c r="LB46" t="s">
        <v>231</v>
      </c>
      <c r="LC46" t="s">
        <v>232</v>
      </c>
      <c r="LD46" t="s">
        <v>233</v>
      </c>
      <c r="LE46" t="s">
        <v>234</v>
      </c>
      <c r="LH46" t="s">
        <v>237</v>
      </c>
      <c r="LJ46">
        <v>875</v>
      </c>
      <c r="LK46" t="s">
        <v>332</v>
      </c>
      <c r="LL46">
        <v>10</v>
      </c>
      <c r="LM46" t="s">
        <v>238</v>
      </c>
      <c r="LN46" t="s">
        <v>239</v>
      </c>
      <c r="LS46" t="s">
        <v>244</v>
      </c>
      <c r="LT46" t="s">
        <v>245</v>
      </c>
      <c r="LU46" t="s">
        <v>246</v>
      </c>
      <c r="MB46" t="s">
        <v>253</v>
      </c>
      <c r="MC46" t="s">
        <v>254</v>
      </c>
      <c r="MD46" t="s">
        <v>255</v>
      </c>
      <c r="MG46">
        <v>35</v>
      </c>
      <c r="MH46">
        <v>35</v>
      </c>
      <c r="MI46" t="s">
        <v>369</v>
      </c>
      <c r="MJ46" t="s">
        <v>269</v>
      </c>
      <c r="MK46" t="s">
        <v>269</v>
      </c>
      <c r="ML46" t="s">
        <v>269</v>
      </c>
      <c r="MM46" t="s">
        <v>271</v>
      </c>
      <c r="MR46" t="s">
        <v>258</v>
      </c>
      <c r="MU46" t="s">
        <v>261</v>
      </c>
    </row>
    <row r="47" spans="1:364" x14ac:dyDescent="0.2">
      <c r="A47">
        <v>115050160070</v>
      </c>
      <c r="B47">
        <v>438832579</v>
      </c>
      <c r="C47" s="226">
        <v>46081.309050925927</v>
      </c>
      <c r="D47" s="226">
        <v>46081.335925925923</v>
      </c>
      <c r="E47" t="s">
        <v>743</v>
      </c>
      <c r="J47" t="s">
        <v>744</v>
      </c>
      <c r="K47" t="s">
        <v>745</v>
      </c>
      <c r="L47" t="s">
        <v>746</v>
      </c>
      <c r="M47">
        <v>1112</v>
      </c>
      <c r="N47">
        <v>11</v>
      </c>
      <c r="O47">
        <v>15</v>
      </c>
      <c r="P47" t="s">
        <v>271</v>
      </c>
      <c r="Q47" t="s">
        <v>269</v>
      </c>
      <c r="R47">
        <v>2</v>
      </c>
      <c r="S47" t="s">
        <v>195</v>
      </c>
      <c r="T47" t="s">
        <v>196</v>
      </c>
      <c r="U47" t="s">
        <v>197</v>
      </c>
      <c r="V47" t="s">
        <v>198</v>
      </c>
      <c r="W47" t="s">
        <v>199</v>
      </c>
      <c r="X47" t="s">
        <v>200</v>
      </c>
      <c r="Y47" t="s">
        <v>201</v>
      </c>
      <c r="Z47" t="s">
        <v>202</v>
      </c>
      <c r="AA47" t="s">
        <v>203</v>
      </c>
      <c r="AG47">
        <v>144</v>
      </c>
      <c r="AH47">
        <v>134</v>
      </c>
      <c r="AI47">
        <v>61</v>
      </c>
      <c r="AJ47">
        <v>3</v>
      </c>
      <c r="AK47" t="s">
        <v>270</v>
      </c>
      <c r="AM47" t="s">
        <v>271</v>
      </c>
      <c r="AN47" t="s">
        <v>272</v>
      </c>
      <c r="AO47" t="s">
        <v>214</v>
      </c>
      <c r="AQ47" t="s">
        <v>216</v>
      </c>
      <c r="AR47" t="s">
        <v>217</v>
      </c>
      <c r="AV47" t="s">
        <v>221</v>
      </c>
      <c r="AY47" t="s">
        <v>452</v>
      </c>
      <c r="AZ47">
        <v>3</v>
      </c>
      <c r="BA47">
        <v>216</v>
      </c>
      <c r="BB47" t="s">
        <v>274</v>
      </c>
      <c r="BC47">
        <v>1</v>
      </c>
      <c r="BD47">
        <v>260</v>
      </c>
      <c r="BE47" t="s">
        <v>229</v>
      </c>
      <c r="BG47" t="s">
        <v>278</v>
      </c>
      <c r="BW47" t="s">
        <v>342</v>
      </c>
      <c r="CF47" t="s">
        <v>343</v>
      </c>
      <c r="CG47">
        <v>6</v>
      </c>
      <c r="CH47">
        <v>106</v>
      </c>
      <c r="CI47" t="s">
        <v>229</v>
      </c>
      <c r="CK47" t="s">
        <v>325</v>
      </c>
      <c r="CM47" t="s">
        <v>325</v>
      </c>
      <c r="CO47" t="s">
        <v>224</v>
      </c>
      <c r="CP47" t="s">
        <v>747</v>
      </c>
      <c r="CQ47" t="s">
        <v>284</v>
      </c>
      <c r="CR47" t="s">
        <v>285</v>
      </c>
      <c r="CS47">
        <v>2</v>
      </c>
      <c r="CT47">
        <v>13</v>
      </c>
      <c r="CU47" t="s">
        <v>286</v>
      </c>
      <c r="CW47" t="s">
        <v>287</v>
      </c>
      <c r="CY47" t="s">
        <v>288</v>
      </c>
      <c r="DF47" t="s">
        <v>327</v>
      </c>
      <c r="DG47">
        <v>2</v>
      </c>
      <c r="DH47">
        <v>1</v>
      </c>
      <c r="DI47" t="s">
        <v>286</v>
      </c>
      <c r="DK47" t="s">
        <v>287</v>
      </c>
      <c r="DM47" t="s">
        <v>290</v>
      </c>
      <c r="DT47" t="s">
        <v>291</v>
      </c>
      <c r="EA47" t="s">
        <v>292</v>
      </c>
      <c r="EH47" t="s">
        <v>293</v>
      </c>
      <c r="EP47" t="s">
        <v>294</v>
      </c>
      <c r="EQ47" t="s">
        <v>362</v>
      </c>
      <c r="FA47" t="s">
        <v>296</v>
      </c>
      <c r="FJ47" t="s">
        <v>297</v>
      </c>
      <c r="FK47">
        <v>1</v>
      </c>
      <c r="FL47">
        <v>15</v>
      </c>
      <c r="FM47" t="s">
        <v>225</v>
      </c>
      <c r="FN47" t="s">
        <v>226</v>
      </c>
      <c r="FO47" t="s">
        <v>227</v>
      </c>
      <c r="FP47" t="s">
        <v>228</v>
      </c>
      <c r="FQ47" t="s">
        <v>229</v>
      </c>
      <c r="FR47" t="s">
        <v>748</v>
      </c>
      <c r="FS47" t="s">
        <v>298</v>
      </c>
      <c r="GB47" t="s">
        <v>299</v>
      </c>
      <c r="GL47" t="s">
        <v>300</v>
      </c>
      <c r="GU47" t="s">
        <v>301</v>
      </c>
      <c r="HD47" t="s">
        <v>302</v>
      </c>
      <c r="HM47" t="s">
        <v>303</v>
      </c>
      <c r="HV47" t="s">
        <v>304</v>
      </c>
      <c r="IE47" t="s">
        <v>328</v>
      </c>
      <c r="IF47">
        <v>1</v>
      </c>
      <c r="IG47">
        <v>15</v>
      </c>
      <c r="IH47" t="s">
        <v>225</v>
      </c>
      <c r="IL47" t="s">
        <v>229</v>
      </c>
      <c r="IN47" t="s">
        <v>306</v>
      </c>
      <c r="IO47">
        <v>1</v>
      </c>
      <c r="IP47">
        <v>260</v>
      </c>
      <c r="IQ47" t="s">
        <v>225</v>
      </c>
      <c r="IU47" t="s">
        <v>229</v>
      </c>
      <c r="IW47" t="s">
        <v>452</v>
      </c>
      <c r="IX47" t="s">
        <v>271</v>
      </c>
      <c r="IY47" t="s">
        <v>307</v>
      </c>
      <c r="IZ47">
        <v>1</v>
      </c>
      <c r="JA47">
        <v>140</v>
      </c>
      <c r="JB47" t="s">
        <v>225</v>
      </c>
      <c r="JH47" t="s">
        <v>452</v>
      </c>
      <c r="JI47" t="s">
        <v>271</v>
      </c>
      <c r="JJ47" t="s">
        <v>310</v>
      </c>
      <c r="JU47" t="s">
        <v>311</v>
      </c>
      <c r="KY47" t="s">
        <v>312</v>
      </c>
      <c r="LB47" t="s">
        <v>231</v>
      </c>
      <c r="LG47" t="s">
        <v>236</v>
      </c>
      <c r="LI47" t="s">
        <v>749</v>
      </c>
      <c r="LJ47">
        <v>42</v>
      </c>
      <c r="LK47" t="s">
        <v>313</v>
      </c>
      <c r="LL47">
        <v>11</v>
      </c>
      <c r="LN47" t="s">
        <v>239</v>
      </c>
      <c r="LO47" t="s">
        <v>240</v>
      </c>
      <c r="LQ47" t="s">
        <v>242</v>
      </c>
      <c r="LR47" t="s">
        <v>243</v>
      </c>
      <c r="LT47" t="s">
        <v>245</v>
      </c>
      <c r="LV47" t="s">
        <v>247</v>
      </c>
      <c r="LW47" t="s">
        <v>248</v>
      </c>
      <c r="LX47" t="s">
        <v>249</v>
      </c>
      <c r="LY47" t="s">
        <v>250</v>
      </c>
      <c r="LZ47" t="s">
        <v>251</v>
      </c>
      <c r="MA47" t="s">
        <v>252</v>
      </c>
      <c r="MB47" t="s">
        <v>253</v>
      </c>
      <c r="MC47" t="s">
        <v>254</v>
      </c>
      <c r="MD47" t="s">
        <v>255</v>
      </c>
      <c r="ME47" t="s">
        <v>256</v>
      </c>
      <c r="MF47" t="s">
        <v>750</v>
      </c>
      <c r="MG47" t="s">
        <v>751</v>
      </c>
      <c r="MH47">
        <v>30</v>
      </c>
      <c r="MI47" t="s">
        <v>752</v>
      </c>
      <c r="MJ47" t="s">
        <v>753</v>
      </c>
      <c r="MK47" t="s">
        <v>754</v>
      </c>
      <c r="ML47" t="s">
        <v>473</v>
      </c>
      <c r="MM47" t="s">
        <v>269</v>
      </c>
      <c r="MO47" t="s">
        <v>755</v>
      </c>
      <c r="MP47" t="s">
        <v>317</v>
      </c>
      <c r="MY47" t="s">
        <v>756</v>
      </c>
      <c r="MZ47" t="s">
        <v>757</v>
      </c>
    </row>
    <row r="48" spans="1:364" x14ac:dyDescent="0.2">
      <c r="A48">
        <v>115049835295</v>
      </c>
      <c r="B48">
        <v>438832579</v>
      </c>
      <c r="C48" s="226">
        <v>46080.653564814813</v>
      </c>
      <c r="D48" s="226">
        <v>46080.667546296296</v>
      </c>
      <c r="E48" t="s">
        <v>758</v>
      </c>
      <c r="J48" t="s">
        <v>759</v>
      </c>
      <c r="K48" t="s">
        <v>760</v>
      </c>
      <c r="L48" t="s">
        <v>761</v>
      </c>
      <c r="M48">
        <v>5103</v>
      </c>
      <c r="N48">
        <v>62</v>
      </c>
      <c r="O48">
        <v>7</v>
      </c>
      <c r="P48" t="s">
        <v>269</v>
      </c>
      <c r="Q48" t="s">
        <v>269</v>
      </c>
      <c r="R48">
        <v>0</v>
      </c>
      <c r="S48" t="s">
        <v>195</v>
      </c>
      <c r="V48" t="s">
        <v>198</v>
      </c>
      <c r="AG48">
        <v>1009</v>
      </c>
      <c r="AH48">
        <v>1636</v>
      </c>
      <c r="AI48">
        <v>1452</v>
      </c>
      <c r="AJ48">
        <v>0</v>
      </c>
      <c r="AK48" t="s">
        <v>428</v>
      </c>
      <c r="AM48" t="s">
        <v>271</v>
      </c>
      <c r="AN48" t="s">
        <v>272</v>
      </c>
      <c r="AS48" t="s">
        <v>218</v>
      </c>
      <c r="AT48" t="s">
        <v>219</v>
      </c>
      <c r="AV48" t="s">
        <v>221</v>
      </c>
      <c r="AY48" t="s">
        <v>452</v>
      </c>
      <c r="AZ48">
        <v>7</v>
      </c>
      <c r="BA48">
        <v>315</v>
      </c>
      <c r="BB48" t="s">
        <v>274</v>
      </c>
      <c r="BC48">
        <v>3</v>
      </c>
      <c r="BD48">
        <v>350</v>
      </c>
      <c r="BE48" t="s">
        <v>324</v>
      </c>
      <c r="BG48" t="s">
        <v>278</v>
      </c>
      <c r="BW48" t="s">
        <v>279</v>
      </c>
      <c r="BX48">
        <v>34</v>
      </c>
      <c r="BY48">
        <v>55</v>
      </c>
      <c r="BZ48" t="s">
        <v>325</v>
      </c>
      <c r="CB48" t="s">
        <v>280</v>
      </c>
      <c r="CD48" t="s">
        <v>224</v>
      </c>
      <c r="CE48" t="s">
        <v>369</v>
      </c>
      <c r="CF48" t="s">
        <v>283</v>
      </c>
      <c r="CQ48" t="s">
        <v>284</v>
      </c>
      <c r="CR48" t="s">
        <v>285</v>
      </c>
      <c r="CS48">
        <v>3</v>
      </c>
      <c r="CT48">
        <v>15</v>
      </c>
      <c r="CU48" t="s">
        <v>429</v>
      </c>
      <c r="CW48" t="s">
        <v>280</v>
      </c>
      <c r="CY48" t="s">
        <v>345</v>
      </c>
      <c r="CZ48">
        <v>2</v>
      </c>
      <c r="DA48">
        <v>15</v>
      </c>
      <c r="DB48" t="s">
        <v>429</v>
      </c>
      <c r="DD48" t="s">
        <v>281</v>
      </c>
      <c r="DF48" t="s">
        <v>327</v>
      </c>
      <c r="DG48">
        <v>1</v>
      </c>
      <c r="DH48">
        <v>20</v>
      </c>
      <c r="DI48" t="s">
        <v>429</v>
      </c>
      <c r="DK48" t="s">
        <v>281</v>
      </c>
      <c r="DM48" t="s">
        <v>290</v>
      </c>
      <c r="DT48" t="s">
        <v>291</v>
      </c>
      <c r="EA48" t="s">
        <v>292</v>
      </c>
      <c r="EH48" t="s">
        <v>293</v>
      </c>
      <c r="EP48" t="s">
        <v>294</v>
      </c>
      <c r="EQ48" t="s">
        <v>295</v>
      </c>
      <c r="ER48">
        <v>3</v>
      </c>
      <c r="ES48">
        <v>30</v>
      </c>
      <c r="ET48" t="s">
        <v>225</v>
      </c>
      <c r="EZ48" t="s">
        <v>269</v>
      </c>
      <c r="FA48" t="s">
        <v>363</v>
      </c>
      <c r="FB48">
        <v>2</v>
      </c>
      <c r="FC48">
        <v>130</v>
      </c>
      <c r="FH48" t="s">
        <v>229</v>
      </c>
      <c r="FJ48" t="s">
        <v>381</v>
      </c>
      <c r="FS48" t="s">
        <v>298</v>
      </c>
      <c r="GB48" t="s">
        <v>299</v>
      </c>
      <c r="GL48" t="s">
        <v>300</v>
      </c>
      <c r="GU48" t="s">
        <v>301</v>
      </c>
      <c r="HD48" t="s">
        <v>302</v>
      </c>
      <c r="HM48" t="s">
        <v>303</v>
      </c>
      <c r="HV48" t="s">
        <v>304</v>
      </c>
      <c r="IE48" t="s">
        <v>328</v>
      </c>
      <c r="IF48">
        <v>4</v>
      </c>
      <c r="IG48">
        <v>25</v>
      </c>
      <c r="IH48" t="s">
        <v>225</v>
      </c>
      <c r="IL48" t="s">
        <v>229</v>
      </c>
      <c r="IN48" t="s">
        <v>505</v>
      </c>
      <c r="IY48" t="s">
        <v>307</v>
      </c>
      <c r="IZ48">
        <v>2</v>
      </c>
      <c r="JA48">
        <v>740</v>
      </c>
      <c r="JF48" t="s">
        <v>229</v>
      </c>
      <c r="JH48" t="s">
        <v>309</v>
      </c>
      <c r="JI48" t="s">
        <v>269</v>
      </c>
      <c r="JJ48" t="s">
        <v>310</v>
      </c>
      <c r="JU48" t="s">
        <v>311</v>
      </c>
      <c r="KY48" t="s">
        <v>330</v>
      </c>
      <c r="KZ48" t="s">
        <v>762</v>
      </c>
      <c r="LB48" t="s">
        <v>231</v>
      </c>
      <c r="LD48" t="s">
        <v>233</v>
      </c>
      <c r="LJ48">
        <v>29</v>
      </c>
      <c r="LK48" t="s">
        <v>313</v>
      </c>
      <c r="LM48" t="s">
        <v>238</v>
      </c>
      <c r="LR48" t="s">
        <v>243</v>
      </c>
      <c r="LS48" t="s">
        <v>244</v>
      </c>
      <c r="LT48" t="s">
        <v>245</v>
      </c>
      <c r="LV48" t="s">
        <v>247</v>
      </c>
      <c r="MB48" t="s">
        <v>253</v>
      </c>
      <c r="ME48" t="s">
        <v>256</v>
      </c>
      <c r="MG48">
        <v>40</v>
      </c>
      <c r="MH48">
        <v>40</v>
      </c>
      <c r="MI48" t="s">
        <v>763</v>
      </c>
      <c r="MM48" t="s">
        <v>271</v>
      </c>
      <c r="MO48" t="s">
        <v>764</v>
      </c>
      <c r="MP48" t="s">
        <v>334</v>
      </c>
      <c r="MU48" t="s">
        <v>261</v>
      </c>
    </row>
    <row r="49" spans="1:364" x14ac:dyDescent="0.2">
      <c r="A49">
        <v>115047271751</v>
      </c>
      <c r="B49">
        <v>438832579</v>
      </c>
      <c r="C49" s="226">
        <v>46077.560289351852</v>
      </c>
      <c r="D49" s="226">
        <v>46080.453530092593</v>
      </c>
      <c r="E49" t="s">
        <v>765</v>
      </c>
      <c r="J49" t="s">
        <v>766</v>
      </c>
      <c r="K49" t="s">
        <v>767</v>
      </c>
      <c r="L49" t="s">
        <v>768</v>
      </c>
      <c r="M49">
        <v>32</v>
      </c>
      <c r="N49">
        <v>2</v>
      </c>
      <c r="O49">
        <v>2</v>
      </c>
      <c r="P49" t="s">
        <v>271</v>
      </c>
      <c r="Q49" t="s">
        <v>271</v>
      </c>
      <c r="R49">
        <v>1</v>
      </c>
      <c r="V49" t="s">
        <v>198</v>
      </c>
      <c r="W49" t="s">
        <v>199</v>
      </c>
      <c r="AG49">
        <v>19</v>
      </c>
      <c r="AH49">
        <v>6</v>
      </c>
      <c r="AI49">
        <v>0</v>
      </c>
      <c r="AJ49">
        <v>0</v>
      </c>
      <c r="AK49" t="s">
        <v>213</v>
      </c>
      <c r="AL49" t="s">
        <v>769</v>
      </c>
      <c r="AM49" t="s">
        <v>271</v>
      </c>
      <c r="AN49" t="s">
        <v>340</v>
      </c>
      <c r="BB49" t="s">
        <v>341</v>
      </c>
      <c r="BH49" t="s">
        <v>276</v>
      </c>
      <c r="BM49" t="s">
        <v>277</v>
      </c>
      <c r="BR49" t="s">
        <v>278</v>
      </c>
      <c r="BW49" t="s">
        <v>342</v>
      </c>
      <c r="CF49" t="s">
        <v>343</v>
      </c>
      <c r="CG49">
        <v>2</v>
      </c>
      <c r="CH49">
        <v>30</v>
      </c>
      <c r="CI49" t="s">
        <v>325</v>
      </c>
      <c r="CK49" t="s">
        <v>280</v>
      </c>
      <c r="CM49" t="s">
        <v>281</v>
      </c>
      <c r="CO49" t="s">
        <v>515</v>
      </c>
      <c r="CQ49" t="s">
        <v>293</v>
      </c>
      <c r="EP49" t="s">
        <v>407</v>
      </c>
      <c r="KY49" t="s">
        <v>312</v>
      </c>
      <c r="LI49" t="s">
        <v>770</v>
      </c>
      <c r="LJ49">
        <v>7</v>
      </c>
      <c r="LK49" t="s">
        <v>313</v>
      </c>
      <c r="LM49" t="s">
        <v>238</v>
      </c>
      <c r="LN49" t="s">
        <v>239</v>
      </c>
      <c r="LO49" t="s">
        <v>240</v>
      </c>
      <c r="LQ49" t="s">
        <v>242</v>
      </c>
      <c r="LS49" t="s">
        <v>244</v>
      </c>
      <c r="LT49" t="s">
        <v>245</v>
      </c>
      <c r="LV49" t="s">
        <v>247</v>
      </c>
      <c r="LW49" t="s">
        <v>248</v>
      </c>
      <c r="LX49" t="s">
        <v>249</v>
      </c>
      <c r="LY49" t="s">
        <v>250</v>
      </c>
      <c r="LZ49" t="s">
        <v>251</v>
      </c>
      <c r="MA49" t="s">
        <v>252</v>
      </c>
      <c r="MB49" t="s">
        <v>253</v>
      </c>
      <c r="MC49" t="s">
        <v>254</v>
      </c>
      <c r="MD49" t="s">
        <v>255</v>
      </c>
      <c r="ME49" t="s">
        <v>256</v>
      </c>
      <c r="MG49">
        <v>35</v>
      </c>
      <c r="MH49">
        <v>25</v>
      </c>
      <c r="MI49" t="s">
        <v>333</v>
      </c>
      <c r="MJ49" t="s">
        <v>771</v>
      </c>
      <c r="MM49" t="s">
        <v>269</v>
      </c>
      <c r="MO49" t="s">
        <v>772</v>
      </c>
      <c r="MP49" t="s">
        <v>317</v>
      </c>
    </row>
    <row r="50" spans="1:364" x14ac:dyDescent="0.2">
      <c r="A50">
        <v>115049424933</v>
      </c>
      <c r="B50">
        <v>438832579</v>
      </c>
      <c r="C50" s="226">
        <v>46080.28125</v>
      </c>
      <c r="D50" s="226">
        <v>46080.300891203704</v>
      </c>
      <c r="E50" t="s">
        <v>773</v>
      </c>
      <c r="J50" t="s">
        <v>774</v>
      </c>
      <c r="K50" t="s">
        <v>775</v>
      </c>
      <c r="L50" t="s">
        <v>776</v>
      </c>
      <c r="M50">
        <v>6487</v>
      </c>
      <c r="N50">
        <v>57</v>
      </c>
      <c r="O50">
        <v>7</v>
      </c>
      <c r="P50" t="s">
        <v>269</v>
      </c>
      <c r="Q50" t="s">
        <v>269</v>
      </c>
      <c r="R50">
        <v>8</v>
      </c>
      <c r="V50" t="s">
        <v>198</v>
      </c>
      <c r="W50" t="s">
        <v>199</v>
      </c>
      <c r="AG50">
        <v>1375</v>
      </c>
      <c r="AH50">
        <v>909</v>
      </c>
      <c r="AI50">
        <v>1913</v>
      </c>
      <c r="AJ50">
        <v>2</v>
      </c>
      <c r="AK50" t="s">
        <v>270</v>
      </c>
      <c r="AM50" t="s">
        <v>269</v>
      </c>
      <c r="AN50" t="s">
        <v>272</v>
      </c>
      <c r="AO50" t="s">
        <v>214</v>
      </c>
      <c r="AQ50" t="s">
        <v>216</v>
      </c>
      <c r="AR50" t="s">
        <v>217</v>
      </c>
      <c r="AS50" t="s">
        <v>218</v>
      </c>
      <c r="AT50" t="s">
        <v>219</v>
      </c>
      <c r="AV50" t="s">
        <v>221</v>
      </c>
      <c r="AY50" t="s">
        <v>273</v>
      </c>
      <c r="AZ50">
        <v>10</v>
      </c>
      <c r="BA50">
        <v>602</v>
      </c>
      <c r="BB50" t="s">
        <v>341</v>
      </c>
      <c r="BH50" t="s">
        <v>276</v>
      </c>
      <c r="BM50" t="s">
        <v>277</v>
      </c>
      <c r="BR50" t="s">
        <v>278</v>
      </c>
      <c r="BW50" t="s">
        <v>279</v>
      </c>
      <c r="BX50">
        <v>52</v>
      </c>
      <c r="BY50">
        <v>63</v>
      </c>
      <c r="BZ50" t="s">
        <v>405</v>
      </c>
      <c r="CB50" t="s">
        <v>325</v>
      </c>
      <c r="CD50" t="s">
        <v>325</v>
      </c>
      <c r="CF50" t="s">
        <v>283</v>
      </c>
      <c r="CQ50" t="s">
        <v>284</v>
      </c>
      <c r="CR50" t="s">
        <v>285</v>
      </c>
      <c r="CS50">
        <v>5</v>
      </c>
      <c r="CT50">
        <v>20</v>
      </c>
      <c r="CU50" t="s">
        <v>429</v>
      </c>
      <c r="CW50" t="s">
        <v>281</v>
      </c>
      <c r="CY50" t="s">
        <v>345</v>
      </c>
      <c r="CZ50">
        <v>7</v>
      </c>
      <c r="DA50">
        <v>23</v>
      </c>
      <c r="DB50" t="s">
        <v>429</v>
      </c>
      <c r="DD50" t="s">
        <v>281</v>
      </c>
      <c r="DF50" t="s">
        <v>327</v>
      </c>
      <c r="DG50">
        <v>2</v>
      </c>
      <c r="DH50">
        <v>5</v>
      </c>
      <c r="DI50" t="s">
        <v>429</v>
      </c>
      <c r="DK50" t="s">
        <v>281</v>
      </c>
      <c r="DM50" t="s">
        <v>290</v>
      </c>
      <c r="DT50" t="s">
        <v>291</v>
      </c>
      <c r="EA50" t="s">
        <v>292</v>
      </c>
      <c r="EH50" t="s">
        <v>713</v>
      </c>
      <c r="EI50" t="s">
        <v>777</v>
      </c>
      <c r="EJ50">
        <v>2</v>
      </c>
      <c r="EK50">
        <v>2</v>
      </c>
      <c r="EL50" t="s">
        <v>286</v>
      </c>
      <c r="EN50" t="s">
        <v>281</v>
      </c>
      <c r="EP50" t="s">
        <v>294</v>
      </c>
      <c r="EQ50" t="s">
        <v>295</v>
      </c>
      <c r="ER50">
        <v>8</v>
      </c>
      <c r="ES50">
        <v>325</v>
      </c>
      <c r="EY50" t="s">
        <v>778</v>
      </c>
      <c r="EZ50" t="s">
        <v>269</v>
      </c>
      <c r="FA50" t="s">
        <v>296</v>
      </c>
      <c r="FJ50" t="s">
        <v>297</v>
      </c>
      <c r="FK50">
        <v>12</v>
      </c>
      <c r="FL50">
        <v>13</v>
      </c>
      <c r="FO50" t="s">
        <v>227</v>
      </c>
      <c r="FP50" t="s">
        <v>228</v>
      </c>
      <c r="FS50" t="s">
        <v>298</v>
      </c>
      <c r="GB50" t="s">
        <v>299</v>
      </c>
      <c r="GL50" t="s">
        <v>365</v>
      </c>
      <c r="GM50">
        <v>7</v>
      </c>
      <c r="GN50">
        <v>14</v>
      </c>
      <c r="GR50" t="s">
        <v>228</v>
      </c>
      <c r="GU50" t="s">
        <v>301</v>
      </c>
      <c r="HD50" t="s">
        <v>302</v>
      </c>
      <c r="HM50" t="s">
        <v>303</v>
      </c>
      <c r="HV50" t="s">
        <v>304</v>
      </c>
      <c r="IE50" t="s">
        <v>328</v>
      </c>
      <c r="IF50">
        <v>2</v>
      </c>
      <c r="IG50">
        <v>32</v>
      </c>
      <c r="IH50" t="s">
        <v>225</v>
      </c>
      <c r="IK50" t="s">
        <v>228</v>
      </c>
      <c r="IN50" t="s">
        <v>306</v>
      </c>
      <c r="IO50">
        <v>1</v>
      </c>
      <c r="IP50">
        <v>1103</v>
      </c>
      <c r="IT50" t="s">
        <v>228</v>
      </c>
      <c r="IW50" t="s">
        <v>273</v>
      </c>
      <c r="IX50" t="s">
        <v>271</v>
      </c>
      <c r="IY50" t="s">
        <v>307</v>
      </c>
      <c r="IZ50">
        <v>6</v>
      </c>
      <c r="JA50">
        <v>486</v>
      </c>
      <c r="JB50" t="s">
        <v>225</v>
      </c>
      <c r="JE50" t="s">
        <v>228</v>
      </c>
      <c r="JH50" t="s">
        <v>273</v>
      </c>
      <c r="JI50" t="s">
        <v>271</v>
      </c>
      <c r="JJ50" t="s">
        <v>310</v>
      </c>
      <c r="JU50" t="s">
        <v>311</v>
      </c>
      <c r="KY50" t="s">
        <v>330</v>
      </c>
      <c r="KZ50" t="s">
        <v>779</v>
      </c>
      <c r="LB50" t="s">
        <v>231</v>
      </c>
      <c r="LC50" t="s">
        <v>232</v>
      </c>
      <c r="LE50" t="s">
        <v>234</v>
      </c>
      <c r="LF50" t="s">
        <v>235</v>
      </c>
      <c r="LJ50">
        <v>269</v>
      </c>
      <c r="LK50" t="s">
        <v>332</v>
      </c>
      <c r="LL50">
        <v>5</v>
      </c>
      <c r="LM50" t="s">
        <v>238</v>
      </c>
      <c r="LR50" t="s">
        <v>243</v>
      </c>
      <c r="LS50" t="s">
        <v>244</v>
      </c>
      <c r="LT50" t="s">
        <v>245</v>
      </c>
      <c r="LU50" t="s">
        <v>246</v>
      </c>
      <c r="LX50" t="s">
        <v>249</v>
      </c>
      <c r="LY50" t="s">
        <v>250</v>
      </c>
      <c r="MB50" t="s">
        <v>253</v>
      </c>
      <c r="MC50" t="s">
        <v>254</v>
      </c>
      <c r="MD50" t="s">
        <v>255</v>
      </c>
      <c r="MG50">
        <v>40</v>
      </c>
      <c r="MH50">
        <v>40</v>
      </c>
      <c r="MI50" t="s">
        <v>369</v>
      </c>
      <c r="MJ50" t="s">
        <v>473</v>
      </c>
      <c r="MK50" t="s">
        <v>473</v>
      </c>
      <c r="ML50" t="s">
        <v>473</v>
      </c>
      <c r="MM50" t="s">
        <v>271</v>
      </c>
      <c r="MN50" t="s">
        <v>780</v>
      </c>
      <c r="MO50" t="s">
        <v>781</v>
      </c>
      <c r="MP50" t="s">
        <v>334</v>
      </c>
      <c r="MQ50" t="s">
        <v>257</v>
      </c>
      <c r="MR50" t="s">
        <v>258</v>
      </c>
      <c r="MU50" t="s">
        <v>261</v>
      </c>
      <c r="MX50" t="s">
        <v>264</v>
      </c>
      <c r="MZ50" t="s">
        <v>782</v>
      </c>
    </row>
    <row r="51" spans="1:364" x14ac:dyDescent="0.2">
      <c r="A51">
        <v>115049022995</v>
      </c>
      <c r="B51">
        <v>438832579</v>
      </c>
      <c r="C51" s="226">
        <v>46079.6794212963</v>
      </c>
      <c r="D51" s="226">
        <v>46079.698576388888</v>
      </c>
      <c r="E51" t="s">
        <v>783</v>
      </c>
      <c r="J51" t="s">
        <v>784</v>
      </c>
      <c r="K51" t="s">
        <v>785</v>
      </c>
      <c r="L51" t="s">
        <v>786</v>
      </c>
      <c r="M51">
        <v>69</v>
      </c>
      <c r="N51">
        <v>2</v>
      </c>
      <c r="O51">
        <v>1</v>
      </c>
      <c r="P51" t="s">
        <v>271</v>
      </c>
      <c r="Q51" t="s">
        <v>271</v>
      </c>
      <c r="R51">
        <v>1</v>
      </c>
      <c r="V51" t="s">
        <v>198</v>
      </c>
      <c r="AG51">
        <v>54</v>
      </c>
      <c r="AH51">
        <v>9</v>
      </c>
      <c r="AI51">
        <v>6</v>
      </c>
      <c r="AJ51">
        <v>0</v>
      </c>
      <c r="AK51" t="s">
        <v>213</v>
      </c>
      <c r="AL51" t="s">
        <v>787</v>
      </c>
      <c r="AM51" t="s">
        <v>269</v>
      </c>
      <c r="AN51" t="s">
        <v>340</v>
      </c>
      <c r="BB51" t="s">
        <v>341</v>
      </c>
      <c r="BH51" t="s">
        <v>276</v>
      </c>
      <c r="BM51" t="s">
        <v>277</v>
      </c>
      <c r="BR51" t="s">
        <v>278</v>
      </c>
      <c r="BW51" t="s">
        <v>342</v>
      </c>
      <c r="CF51" t="s">
        <v>283</v>
      </c>
      <c r="CQ51" t="s">
        <v>293</v>
      </c>
      <c r="EP51" t="s">
        <v>407</v>
      </c>
      <c r="KY51" t="s">
        <v>312</v>
      </c>
      <c r="LA51" t="s">
        <v>230</v>
      </c>
      <c r="LJ51">
        <v>64</v>
      </c>
      <c r="LK51" t="s">
        <v>313</v>
      </c>
      <c r="LL51">
        <v>2</v>
      </c>
      <c r="LM51" t="s">
        <v>238</v>
      </c>
      <c r="LN51" t="s">
        <v>239</v>
      </c>
      <c r="LO51" t="s">
        <v>240</v>
      </c>
      <c r="LP51" t="s">
        <v>241</v>
      </c>
      <c r="LQ51" t="s">
        <v>242</v>
      </c>
      <c r="LS51" t="s">
        <v>244</v>
      </c>
      <c r="LT51" t="s">
        <v>245</v>
      </c>
      <c r="LV51" t="s">
        <v>247</v>
      </c>
      <c r="LX51" t="s">
        <v>249</v>
      </c>
      <c r="LY51" t="s">
        <v>250</v>
      </c>
      <c r="LZ51" t="s">
        <v>251</v>
      </c>
      <c r="MA51" t="s">
        <v>252</v>
      </c>
      <c r="MB51" t="s">
        <v>253</v>
      </c>
      <c r="MC51" t="s">
        <v>254</v>
      </c>
      <c r="MD51" t="s">
        <v>255</v>
      </c>
      <c r="ME51" t="s">
        <v>256</v>
      </c>
      <c r="MF51" t="s">
        <v>788</v>
      </c>
      <c r="MG51">
        <v>40</v>
      </c>
      <c r="MH51">
        <v>25</v>
      </c>
      <c r="MI51" t="s">
        <v>789</v>
      </c>
      <c r="MJ51" t="s">
        <v>369</v>
      </c>
      <c r="MK51" t="s">
        <v>369</v>
      </c>
      <c r="ML51" t="s">
        <v>790</v>
      </c>
      <c r="MM51" t="s">
        <v>269</v>
      </c>
      <c r="MP51" t="s">
        <v>317</v>
      </c>
    </row>
    <row r="52" spans="1:364" x14ac:dyDescent="0.2">
      <c r="A52">
        <v>115048719526</v>
      </c>
      <c r="B52">
        <v>438832579</v>
      </c>
      <c r="C52" s="226">
        <v>46079.424479166664</v>
      </c>
      <c r="D52" s="226">
        <v>46079.449606481481</v>
      </c>
      <c r="E52" t="s">
        <v>791</v>
      </c>
      <c r="J52" t="s">
        <v>792</v>
      </c>
      <c r="K52" t="s">
        <v>793</v>
      </c>
      <c r="L52" t="s">
        <v>794</v>
      </c>
      <c r="M52">
        <v>3865</v>
      </c>
      <c r="N52">
        <v>37</v>
      </c>
      <c r="O52">
        <v>6</v>
      </c>
      <c r="P52" t="s">
        <v>271</v>
      </c>
      <c r="Q52" t="s">
        <v>269</v>
      </c>
      <c r="R52">
        <v>0</v>
      </c>
      <c r="V52" t="s">
        <v>198</v>
      </c>
      <c r="W52" t="s">
        <v>199</v>
      </c>
      <c r="AB52" t="s">
        <v>204</v>
      </c>
      <c r="AG52">
        <v>1092</v>
      </c>
      <c r="AH52">
        <v>649</v>
      </c>
      <c r="AI52">
        <v>154</v>
      </c>
      <c r="AJ52">
        <v>15</v>
      </c>
      <c r="AK52" t="s">
        <v>428</v>
      </c>
      <c r="AM52" t="s">
        <v>271</v>
      </c>
      <c r="AN52" t="s">
        <v>272</v>
      </c>
      <c r="AO52" t="s">
        <v>214</v>
      </c>
      <c r="AQ52" t="s">
        <v>216</v>
      </c>
      <c r="AR52" t="s">
        <v>217</v>
      </c>
      <c r="AS52" t="s">
        <v>218</v>
      </c>
      <c r="AT52" t="s">
        <v>219</v>
      </c>
      <c r="AU52" t="s">
        <v>220</v>
      </c>
      <c r="AV52" t="s">
        <v>221</v>
      </c>
      <c r="AY52" t="s">
        <v>273</v>
      </c>
      <c r="AZ52">
        <v>9</v>
      </c>
      <c r="BA52">
        <v>235</v>
      </c>
      <c r="BB52" t="s">
        <v>274</v>
      </c>
      <c r="BC52">
        <v>1</v>
      </c>
      <c r="BD52">
        <v>10</v>
      </c>
      <c r="BE52" t="s">
        <v>224</v>
      </c>
      <c r="BF52" t="s">
        <v>795</v>
      </c>
      <c r="BG52" t="s">
        <v>278</v>
      </c>
      <c r="BW52" t="s">
        <v>279</v>
      </c>
      <c r="BX52">
        <v>7</v>
      </c>
      <c r="BY52">
        <v>80</v>
      </c>
      <c r="BZ52" t="s">
        <v>325</v>
      </c>
      <c r="CB52" t="s">
        <v>280</v>
      </c>
      <c r="CD52" t="s">
        <v>224</v>
      </c>
      <c r="CE52" t="s">
        <v>796</v>
      </c>
      <c r="CF52" t="s">
        <v>283</v>
      </c>
      <c r="CQ52" t="s">
        <v>284</v>
      </c>
      <c r="CR52" t="s">
        <v>285</v>
      </c>
      <c r="CS52">
        <v>2</v>
      </c>
      <c r="CT52">
        <v>22</v>
      </c>
      <c r="CU52" t="s">
        <v>286</v>
      </c>
      <c r="CW52" t="s">
        <v>280</v>
      </c>
      <c r="CY52" t="s">
        <v>345</v>
      </c>
      <c r="CZ52">
        <v>1</v>
      </c>
      <c r="DA52">
        <v>4</v>
      </c>
      <c r="DB52" t="s">
        <v>286</v>
      </c>
      <c r="DD52" t="s">
        <v>280</v>
      </c>
      <c r="DF52" t="s">
        <v>289</v>
      </c>
      <c r="DM52" t="s">
        <v>290</v>
      </c>
      <c r="DT52" t="s">
        <v>291</v>
      </c>
      <c r="EA52" t="s">
        <v>292</v>
      </c>
      <c r="EH52" t="s">
        <v>293</v>
      </c>
      <c r="EP52" t="s">
        <v>294</v>
      </c>
      <c r="EQ52" t="s">
        <v>362</v>
      </c>
      <c r="FA52" t="s">
        <v>363</v>
      </c>
      <c r="FB52">
        <v>2</v>
      </c>
      <c r="FC52">
        <v>93</v>
      </c>
      <c r="FG52" t="s">
        <v>228</v>
      </c>
      <c r="FH52" t="s">
        <v>229</v>
      </c>
      <c r="FJ52" t="s">
        <v>297</v>
      </c>
      <c r="FK52">
        <v>2</v>
      </c>
      <c r="FL52">
        <v>33</v>
      </c>
      <c r="FM52" t="s">
        <v>225</v>
      </c>
      <c r="FP52" t="s">
        <v>228</v>
      </c>
      <c r="FQ52" t="s">
        <v>229</v>
      </c>
      <c r="FS52" t="s">
        <v>364</v>
      </c>
      <c r="FT52">
        <v>2</v>
      </c>
      <c r="FU52">
        <v>14</v>
      </c>
      <c r="FV52" t="s">
        <v>225</v>
      </c>
      <c r="FY52" t="s">
        <v>228</v>
      </c>
      <c r="FZ52" t="s">
        <v>229</v>
      </c>
      <c r="GB52" t="s">
        <v>395</v>
      </c>
      <c r="GC52">
        <v>2</v>
      </c>
      <c r="GD52">
        <v>47</v>
      </c>
      <c r="GE52" t="s">
        <v>225</v>
      </c>
      <c r="GI52" t="s">
        <v>229</v>
      </c>
      <c r="GK52" t="s">
        <v>269</v>
      </c>
      <c r="GL52" t="s">
        <v>365</v>
      </c>
      <c r="GM52">
        <v>3</v>
      </c>
      <c r="GN52">
        <v>18</v>
      </c>
      <c r="GO52" t="s">
        <v>225</v>
      </c>
      <c r="GR52" t="s">
        <v>228</v>
      </c>
      <c r="GS52" t="s">
        <v>229</v>
      </c>
      <c r="GU52" t="s">
        <v>467</v>
      </c>
      <c r="GV52">
        <v>2</v>
      </c>
      <c r="GW52">
        <v>23</v>
      </c>
      <c r="GZ52" t="s">
        <v>227</v>
      </c>
      <c r="HB52" t="s">
        <v>229</v>
      </c>
      <c r="HD52" t="s">
        <v>681</v>
      </c>
      <c r="HE52">
        <v>4</v>
      </c>
      <c r="HF52">
        <v>46</v>
      </c>
      <c r="HG52" t="s">
        <v>225</v>
      </c>
      <c r="HJ52" t="s">
        <v>228</v>
      </c>
      <c r="HK52" t="s">
        <v>229</v>
      </c>
      <c r="HM52" t="s">
        <v>303</v>
      </c>
      <c r="HV52" t="s">
        <v>468</v>
      </c>
      <c r="HW52">
        <v>1</v>
      </c>
      <c r="HX52">
        <v>20</v>
      </c>
      <c r="IB52" t="s">
        <v>228</v>
      </c>
      <c r="IC52" t="s">
        <v>229</v>
      </c>
      <c r="IE52" t="s">
        <v>328</v>
      </c>
      <c r="IF52">
        <v>1</v>
      </c>
      <c r="IG52">
        <v>40</v>
      </c>
      <c r="IK52" t="s">
        <v>228</v>
      </c>
      <c r="IL52" t="s">
        <v>229</v>
      </c>
      <c r="IN52" t="s">
        <v>306</v>
      </c>
      <c r="IO52">
        <v>2</v>
      </c>
      <c r="IP52">
        <v>475</v>
      </c>
      <c r="IU52" t="s">
        <v>229</v>
      </c>
      <c r="IW52" t="s">
        <v>309</v>
      </c>
      <c r="IX52" t="s">
        <v>271</v>
      </c>
      <c r="IY52" t="s">
        <v>307</v>
      </c>
      <c r="IZ52">
        <v>3</v>
      </c>
      <c r="JA52">
        <v>180</v>
      </c>
      <c r="JF52" t="s">
        <v>229</v>
      </c>
      <c r="JH52" t="s">
        <v>309</v>
      </c>
      <c r="JI52" t="s">
        <v>271</v>
      </c>
      <c r="JJ52" t="s">
        <v>310</v>
      </c>
      <c r="JU52" t="s">
        <v>453</v>
      </c>
      <c r="JV52" t="s">
        <v>797</v>
      </c>
      <c r="JW52">
        <v>2</v>
      </c>
      <c r="JX52">
        <v>50</v>
      </c>
      <c r="JY52" t="s">
        <v>225</v>
      </c>
      <c r="KC52" t="s">
        <v>229</v>
      </c>
      <c r="KE52" t="s">
        <v>456</v>
      </c>
      <c r="KY52" t="s">
        <v>330</v>
      </c>
      <c r="KZ52" t="s">
        <v>798</v>
      </c>
      <c r="LB52" t="s">
        <v>231</v>
      </c>
      <c r="LC52" t="s">
        <v>232</v>
      </c>
      <c r="LD52" t="s">
        <v>233</v>
      </c>
      <c r="LE52" t="s">
        <v>234</v>
      </c>
      <c r="LJ52">
        <v>202</v>
      </c>
      <c r="LK52" t="s">
        <v>332</v>
      </c>
      <c r="LL52">
        <v>5</v>
      </c>
      <c r="LM52" t="s">
        <v>238</v>
      </c>
      <c r="LO52" t="s">
        <v>240</v>
      </c>
      <c r="LQ52" t="s">
        <v>242</v>
      </c>
      <c r="LR52" t="s">
        <v>243</v>
      </c>
      <c r="LS52" t="s">
        <v>244</v>
      </c>
      <c r="LT52" t="s">
        <v>245</v>
      </c>
      <c r="LU52" t="s">
        <v>246</v>
      </c>
      <c r="LW52" t="s">
        <v>248</v>
      </c>
      <c r="MC52" t="s">
        <v>254</v>
      </c>
      <c r="MD52" t="s">
        <v>255</v>
      </c>
      <c r="MG52">
        <v>35</v>
      </c>
      <c r="MH52">
        <v>25</v>
      </c>
      <c r="MI52" t="s">
        <v>369</v>
      </c>
      <c r="MM52" t="s">
        <v>269</v>
      </c>
      <c r="MN52" t="s">
        <v>799</v>
      </c>
      <c r="MO52" t="s">
        <v>800</v>
      </c>
      <c r="MP52" t="s">
        <v>334</v>
      </c>
      <c r="MQ52" t="s">
        <v>257</v>
      </c>
      <c r="MR52" t="s">
        <v>258</v>
      </c>
      <c r="MS52" t="s">
        <v>259</v>
      </c>
      <c r="MT52" t="s">
        <v>260</v>
      </c>
      <c r="MU52" t="s">
        <v>261</v>
      </c>
      <c r="MV52" t="s">
        <v>262</v>
      </c>
      <c r="MW52" t="s">
        <v>263</v>
      </c>
      <c r="MX52" t="s">
        <v>264</v>
      </c>
      <c r="MY52" t="s">
        <v>801</v>
      </c>
    </row>
    <row r="53" spans="1:364" x14ac:dyDescent="0.2">
      <c r="A53">
        <v>115048040889</v>
      </c>
      <c r="B53">
        <v>438832579</v>
      </c>
      <c r="C53" s="226">
        <v>46078.524282407408</v>
      </c>
      <c r="D53" s="226">
        <v>46078.651226851849</v>
      </c>
      <c r="E53" t="s">
        <v>802</v>
      </c>
      <c r="J53" t="s">
        <v>803</v>
      </c>
      <c r="K53" t="s">
        <v>804</v>
      </c>
      <c r="L53" t="s">
        <v>805</v>
      </c>
      <c r="M53">
        <v>345</v>
      </c>
      <c r="N53">
        <v>9</v>
      </c>
      <c r="O53">
        <v>5</v>
      </c>
      <c r="P53" t="s">
        <v>269</v>
      </c>
      <c r="Q53" t="s">
        <v>271</v>
      </c>
      <c r="R53">
        <v>0</v>
      </c>
      <c r="V53" t="s">
        <v>198</v>
      </c>
      <c r="W53" t="s">
        <v>199</v>
      </c>
      <c r="AG53">
        <v>136</v>
      </c>
      <c r="AH53">
        <v>68</v>
      </c>
      <c r="AI53">
        <v>12</v>
      </c>
      <c r="AJ53">
        <v>2</v>
      </c>
      <c r="AK53" t="s">
        <v>270</v>
      </c>
      <c r="AM53" t="s">
        <v>271</v>
      </c>
      <c r="AN53" t="s">
        <v>272</v>
      </c>
      <c r="AO53" t="s">
        <v>214</v>
      </c>
      <c r="AS53" t="s">
        <v>218</v>
      </c>
      <c r="AY53" t="s">
        <v>273</v>
      </c>
      <c r="AZ53">
        <v>1</v>
      </c>
      <c r="BA53">
        <v>60</v>
      </c>
      <c r="BB53" t="s">
        <v>341</v>
      </c>
      <c r="BH53" t="s">
        <v>276</v>
      </c>
      <c r="BM53" t="s">
        <v>277</v>
      </c>
      <c r="BR53" t="s">
        <v>278</v>
      </c>
      <c r="BW53" t="s">
        <v>342</v>
      </c>
      <c r="CF53" t="s">
        <v>343</v>
      </c>
      <c r="CG53">
        <v>8</v>
      </c>
      <c r="CH53">
        <v>33</v>
      </c>
      <c r="CI53" t="s">
        <v>465</v>
      </c>
      <c r="CK53" t="s">
        <v>515</v>
      </c>
      <c r="CM53" t="s">
        <v>280</v>
      </c>
      <c r="CO53" t="s">
        <v>515</v>
      </c>
      <c r="CQ53" t="s">
        <v>284</v>
      </c>
      <c r="CR53" t="s">
        <v>413</v>
      </c>
      <c r="CY53" t="s">
        <v>288</v>
      </c>
      <c r="DF53" t="s">
        <v>289</v>
      </c>
      <c r="DM53" t="s">
        <v>290</v>
      </c>
      <c r="DT53" t="s">
        <v>414</v>
      </c>
      <c r="DU53">
        <v>1</v>
      </c>
      <c r="DV53">
        <v>15</v>
      </c>
      <c r="DW53" t="s">
        <v>516</v>
      </c>
      <c r="DY53" t="s">
        <v>287</v>
      </c>
      <c r="EA53" t="s">
        <v>292</v>
      </c>
      <c r="EH53" t="s">
        <v>293</v>
      </c>
      <c r="EP53" t="s">
        <v>294</v>
      </c>
      <c r="EQ53" t="s">
        <v>362</v>
      </c>
      <c r="FA53" t="s">
        <v>296</v>
      </c>
      <c r="FJ53" t="s">
        <v>297</v>
      </c>
      <c r="FK53">
        <v>1</v>
      </c>
      <c r="FL53">
        <v>10</v>
      </c>
      <c r="FN53" t="s">
        <v>226</v>
      </c>
      <c r="FS53" t="s">
        <v>298</v>
      </c>
      <c r="GB53" t="s">
        <v>299</v>
      </c>
      <c r="GL53" t="s">
        <v>300</v>
      </c>
      <c r="GU53" t="s">
        <v>467</v>
      </c>
      <c r="GV53">
        <v>1</v>
      </c>
      <c r="GW53">
        <v>40</v>
      </c>
      <c r="GX53" t="s">
        <v>225</v>
      </c>
      <c r="HD53" t="s">
        <v>302</v>
      </c>
      <c r="HM53" t="s">
        <v>303</v>
      </c>
      <c r="HV53" t="s">
        <v>304</v>
      </c>
      <c r="IE53" t="s">
        <v>305</v>
      </c>
      <c r="IN53" t="s">
        <v>306</v>
      </c>
      <c r="IO53">
        <v>1</v>
      </c>
      <c r="IP53">
        <v>60</v>
      </c>
      <c r="IT53" t="s">
        <v>228</v>
      </c>
      <c r="IW53" t="s">
        <v>273</v>
      </c>
      <c r="IX53" t="s">
        <v>271</v>
      </c>
      <c r="IY53" t="s">
        <v>307</v>
      </c>
      <c r="IZ53">
        <v>1</v>
      </c>
      <c r="JA53">
        <v>35</v>
      </c>
      <c r="JD53" t="s">
        <v>227</v>
      </c>
      <c r="JH53" t="s">
        <v>309</v>
      </c>
      <c r="JI53" t="s">
        <v>269</v>
      </c>
      <c r="JJ53" t="s">
        <v>310</v>
      </c>
      <c r="JU53" t="s">
        <v>453</v>
      </c>
      <c r="JV53" t="s">
        <v>806</v>
      </c>
      <c r="JW53">
        <v>2</v>
      </c>
      <c r="JX53">
        <v>25</v>
      </c>
      <c r="JY53" t="s">
        <v>225</v>
      </c>
      <c r="KE53" t="s">
        <v>456</v>
      </c>
      <c r="KY53" t="s">
        <v>312</v>
      </c>
      <c r="LA53" t="s">
        <v>230</v>
      </c>
      <c r="LJ53">
        <v>211</v>
      </c>
      <c r="LK53" t="s">
        <v>332</v>
      </c>
      <c r="LL53">
        <v>9</v>
      </c>
      <c r="LM53" t="s">
        <v>238</v>
      </c>
      <c r="LN53" t="s">
        <v>239</v>
      </c>
      <c r="LO53" t="s">
        <v>240</v>
      </c>
      <c r="LP53" t="s">
        <v>241</v>
      </c>
      <c r="LQ53" t="s">
        <v>242</v>
      </c>
      <c r="LR53" t="s">
        <v>243</v>
      </c>
      <c r="LS53" t="s">
        <v>244</v>
      </c>
      <c r="LT53" t="s">
        <v>245</v>
      </c>
      <c r="LU53" t="s">
        <v>246</v>
      </c>
      <c r="LV53" t="s">
        <v>247</v>
      </c>
      <c r="LW53" t="s">
        <v>248</v>
      </c>
      <c r="LX53" t="s">
        <v>249</v>
      </c>
      <c r="LY53" t="s">
        <v>250</v>
      </c>
      <c r="LZ53" t="s">
        <v>251</v>
      </c>
      <c r="MB53" t="s">
        <v>253</v>
      </c>
      <c r="MC53" t="s">
        <v>254</v>
      </c>
      <c r="MD53" t="s">
        <v>255</v>
      </c>
      <c r="ME53" t="s">
        <v>256</v>
      </c>
      <c r="MG53">
        <v>40</v>
      </c>
      <c r="MH53">
        <v>25</v>
      </c>
      <c r="MI53" t="s">
        <v>369</v>
      </c>
      <c r="MJ53" t="s">
        <v>269</v>
      </c>
      <c r="MK53" t="s">
        <v>269</v>
      </c>
      <c r="ML53" t="s">
        <v>269</v>
      </c>
      <c r="MM53" t="s">
        <v>271</v>
      </c>
      <c r="MN53" t="s">
        <v>269</v>
      </c>
      <c r="MO53" t="s">
        <v>807</v>
      </c>
      <c r="MP53" t="s">
        <v>334</v>
      </c>
      <c r="MQ53" t="s">
        <v>257</v>
      </c>
      <c r="MU53" t="s">
        <v>261</v>
      </c>
    </row>
    <row r="54" spans="1:364" x14ac:dyDescent="0.2">
      <c r="A54">
        <v>115047284911</v>
      </c>
      <c r="B54">
        <v>438832579</v>
      </c>
      <c r="C54" s="226">
        <v>46077.569502314815</v>
      </c>
      <c r="D54" s="226">
        <v>46077.588252314818</v>
      </c>
      <c r="E54" t="s">
        <v>808</v>
      </c>
      <c r="J54" t="s">
        <v>809</v>
      </c>
      <c r="K54" t="s">
        <v>810</v>
      </c>
      <c r="L54" t="s">
        <v>811</v>
      </c>
      <c r="M54">
        <v>2127</v>
      </c>
      <c r="N54">
        <v>16</v>
      </c>
      <c r="O54">
        <v>15</v>
      </c>
      <c r="P54" t="s">
        <v>269</v>
      </c>
      <c r="Q54" t="s">
        <v>269</v>
      </c>
      <c r="R54">
        <v>1</v>
      </c>
      <c r="S54" t="s">
        <v>195</v>
      </c>
      <c r="V54" t="s">
        <v>198</v>
      </c>
      <c r="W54" t="s">
        <v>199</v>
      </c>
      <c r="AG54">
        <v>720</v>
      </c>
      <c r="AH54">
        <v>78</v>
      </c>
      <c r="AI54">
        <v>110</v>
      </c>
      <c r="AJ54">
        <v>7</v>
      </c>
      <c r="AK54" t="s">
        <v>213</v>
      </c>
      <c r="AL54" t="s">
        <v>812</v>
      </c>
      <c r="AM54" t="s">
        <v>271</v>
      </c>
      <c r="AN54" t="s">
        <v>272</v>
      </c>
      <c r="AO54" t="s">
        <v>214</v>
      </c>
      <c r="AS54" t="s">
        <v>218</v>
      </c>
      <c r="AY54" t="s">
        <v>273</v>
      </c>
      <c r="AZ54">
        <v>2</v>
      </c>
      <c r="BA54">
        <v>127</v>
      </c>
      <c r="BB54" t="s">
        <v>341</v>
      </c>
      <c r="BH54" t="s">
        <v>276</v>
      </c>
      <c r="BM54" t="s">
        <v>277</v>
      </c>
      <c r="BR54" t="s">
        <v>278</v>
      </c>
      <c r="BW54" t="s">
        <v>342</v>
      </c>
      <c r="CF54" t="s">
        <v>343</v>
      </c>
      <c r="CG54">
        <v>12</v>
      </c>
      <c r="CH54">
        <v>140</v>
      </c>
      <c r="CI54" t="s">
        <v>465</v>
      </c>
      <c r="CK54" t="s">
        <v>325</v>
      </c>
      <c r="CM54" t="s">
        <v>280</v>
      </c>
      <c r="CO54" t="s">
        <v>281</v>
      </c>
      <c r="CQ54" t="s">
        <v>293</v>
      </c>
      <c r="EP54" t="s">
        <v>294</v>
      </c>
      <c r="EQ54" t="s">
        <v>362</v>
      </c>
      <c r="FA54" t="s">
        <v>296</v>
      </c>
      <c r="FJ54" t="s">
        <v>297</v>
      </c>
      <c r="FK54">
        <v>1</v>
      </c>
      <c r="FL54">
        <v>82</v>
      </c>
      <c r="FO54" t="s">
        <v>227</v>
      </c>
      <c r="FS54" t="s">
        <v>298</v>
      </c>
      <c r="GB54" t="s">
        <v>395</v>
      </c>
      <c r="GC54">
        <v>3</v>
      </c>
      <c r="GD54">
        <v>175</v>
      </c>
      <c r="GE54" t="s">
        <v>225</v>
      </c>
      <c r="GH54" t="s">
        <v>228</v>
      </c>
      <c r="GK54" t="s">
        <v>269</v>
      </c>
      <c r="GL54" t="s">
        <v>300</v>
      </c>
      <c r="GU54" t="s">
        <v>301</v>
      </c>
      <c r="HD54" t="s">
        <v>302</v>
      </c>
      <c r="HM54" t="s">
        <v>303</v>
      </c>
      <c r="HV54" t="s">
        <v>304</v>
      </c>
      <c r="IE54" t="s">
        <v>305</v>
      </c>
      <c r="IN54" t="s">
        <v>306</v>
      </c>
      <c r="IO54">
        <v>1</v>
      </c>
      <c r="IP54">
        <v>200</v>
      </c>
      <c r="IT54" t="s">
        <v>228</v>
      </c>
      <c r="IU54" t="s">
        <v>229</v>
      </c>
      <c r="IW54" t="s">
        <v>273</v>
      </c>
      <c r="IX54" t="s">
        <v>271</v>
      </c>
      <c r="IY54" t="s">
        <v>307</v>
      </c>
      <c r="IZ54">
        <v>1</v>
      </c>
      <c r="JA54">
        <v>60</v>
      </c>
      <c r="JE54" t="s">
        <v>228</v>
      </c>
      <c r="JF54" t="s">
        <v>229</v>
      </c>
      <c r="JH54" t="s">
        <v>309</v>
      </c>
      <c r="JI54" t="s">
        <v>269</v>
      </c>
      <c r="JJ54" t="s">
        <v>310</v>
      </c>
      <c r="JU54" t="s">
        <v>311</v>
      </c>
      <c r="KY54" t="s">
        <v>312</v>
      </c>
      <c r="LA54" t="s">
        <v>230</v>
      </c>
      <c r="LJ54">
        <v>643</v>
      </c>
      <c r="LK54" t="s">
        <v>332</v>
      </c>
      <c r="LL54">
        <v>5</v>
      </c>
      <c r="LM54" t="s">
        <v>238</v>
      </c>
      <c r="LO54" t="s">
        <v>240</v>
      </c>
      <c r="LR54" t="s">
        <v>243</v>
      </c>
      <c r="LS54" t="s">
        <v>244</v>
      </c>
      <c r="LT54" t="s">
        <v>245</v>
      </c>
      <c r="LV54" t="s">
        <v>247</v>
      </c>
      <c r="LY54" t="s">
        <v>250</v>
      </c>
      <c r="MB54" t="s">
        <v>253</v>
      </c>
      <c r="MC54" t="s">
        <v>254</v>
      </c>
      <c r="MG54">
        <v>40</v>
      </c>
      <c r="MH54">
        <v>30</v>
      </c>
      <c r="MI54" t="s">
        <v>813</v>
      </c>
      <c r="MK54" t="s">
        <v>814</v>
      </c>
      <c r="MM54" t="s">
        <v>269</v>
      </c>
      <c r="MO54" t="s">
        <v>815</v>
      </c>
      <c r="MP54" t="s">
        <v>317</v>
      </c>
    </row>
    <row r="55" spans="1:364" x14ac:dyDescent="0.2">
      <c r="A55">
        <v>115047244980</v>
      </c>
      <c r="B55">
        <v>438832579</v>
      </c>
      <c r="C55" s="226">
        <v>46077.537199074075</v>
      </c>
      <c r="D55" s="226">
        <v>46077.549363425926</v>
      </c>
      <c r="E55" t="s">
        <v>816</v>
      </c>
      <c r="J55" t="s">
        <v>817</v>
      </c>
      <c r="K55" t="s">
        <v>818</v>
      </c>
      <c r="L55" t="s">
        <v>819</v>
      </c>
      <c r="M55">
        <v>6502</v>
      </c>
      <c r="N55">
        <v>78</v>
      </c>
      <c r="O55">
        <v>7</v>
      </c>
      <c r="P55" t="s">
        <v>269</v>
      </c>
      <c r="Q55" t="s">
        <v>269</v>
      </c>
      <c r="R55">
        <v>2</v>
      </c>
      <c r="V55" t="s">
        <v>198</v>
      </c>
      <c r="W55" t="s">
        <v>199</v>
      </c>
      <c r="AG55">
        <v>1221</v>
      </c>
      <c r="AH55">
        <v>656</v>
      </c>
      <c r="AI55">
        <v>759</v>
      </c>
      <c r="AJ55">
        <v>5</v>
      </c>
      <c r="AK55" t="s">
        <v>428</v>
      </c>
      <c r="AM55" t="s">
        <v>271</v>
      </c>
      <c r="AN55" t="s">
        <v>272</v>
      </c>
      <c r="AP55" t="s">
        <v>215</v>
      </c>
      <c r="AT55" t="s">
        <v>219</v>
      </c>
      <c r="AU55" t="s">
        <v>220</v>
      </c>
      <c r="AY55" t="s">
        <v>309</v>
      </c>
      <c r="AZ55">
        <v>2</v>
      </c>
      <c r="BA55">
        <v>120</v>
      </c>
      <c r="BB55" t="s">
        <v>274</v>
      </c>
      <c r="BC55">
        <v>4</v>
      </c>
      <c r="BD55">
        <v>348</v>
      </c>
      <c r="BE55" t="s">
        <v>229</v>
      </c>
      <c r="BG55" t="s">
        <v>275</v>
      </c>
      <c r="BH55" t="s">
        <v>276</v>
      </c>
      <c r="BM55" t="s">
        <v>277</v>
      </c>
      <c r="BR55" t="s">
        <v>278</v>
      </c>
      <c r="BW55" t="s">
        <v>279</v>
      </c>
      <c r="BX55">
        <v>41</v>
      </c>
      <c r="BY55">
        <v>172</v>
      </c>
      <c r="BZ55" t="s">
        <v>325</v>
      </c>
      <c r="CB55" t="s">
        <v>280</v>
      </c>
      <c r="CD55" t="s">
        <v>326</v>
      </c>
      <c r="CF55" t="s">
        <v>283</v>
      </c>
      <c r="CQ55" t="s">
        <v>284</v>
      </c>
      <c r="CR55" t="s">
        <v>285</v>
      </c>
      <c r="CS55">
        <v>3</v>
      </c>
      <c r="CT55">
        <v>26</v>
      </c>
      <c r="CU55" t="s">
        <v>286</v>
      </c>
      <c r="CW55" t="s">
        <v>281</v>
      </c>
      <c r="CY55" t="s">
        <v>345</v>
      </c>
      <c r="CZ55">
        <v>3</v>
      </c>
      <c r="DA55">
        <v>25</v>
      </c>
      <c r="DB55" t="s">
        <v>286</v>
      </c>
      <c r="DD55" t="s">
        <v>281</v>
      </c>
      <c r="DF55" t="s">
        <v>327</v>
      </c>
      <c r="DG55">
        <v>2</v>
      </c>
      <c r="DH55">
        <v>24</v>
      </c>
      <c r="DI55" t="s">
        <v>286</v>
      </c>
      <c r="DK55" t="s">
        <v>281</v>
      </c>
      <c r="DM55" t="s">
        <v>290</v>
      </c>
      <c r="DT55" t="s">
        <v>291</v>
      </c>
      <c r="EA55" t="s">
        <v>292</v>
      </c>
      <c r="EH55" t="s">
        <v>293</v>
      </c>
      <c r="EP55" t="s">
        <v>294</v>
      </c>
      <c r="EQ55" t="s">
        <v>362</v>
      </c>
      <c r="FA55" t="s">
        <v>363</v>
      </c>
      <c r="FB55">
        <v>4</v>
      </c>
      <c r="FC55">
        <v>22</v>
      </c>
      <c r="FH55" t="s">
        <v>229</v>
      </c>
      <c r="FJ55" t="s">
        <v>297</v>
      </c>
      <c r="FK55">
        <v>8</v>
      </c>
      <c r="FL55">
        <v>42</v>
      </c>
      <c r="FP55" t="s">
        <v>228</v>
      </c>
      <c r="FS55" t="s">
        <v>298</v>
      </c>
      <c r="GB55" t="s">
        <v>299</v>
      </c>
      <c r="GL55" t="s">
        <v>365</v>
      </c>
      <c r="GM55">
        <v>5</v>
      </c>
      <c r="GN55">
        <v>31</v>
      </c>
      <c r="GO55" t="s">
        <v>225</v>
      </c>
      <c r="GR55" t="s">
        <v>228</v>
      </c>
      <c r="GU55" t="s">
        <v>301</v>
      </c>
      <c r="HD55" t="s">
        <v>302</v>
      </c>
      <c r="HM55" t="s">
        <v>303</v>
      </c>
      <c r="HV55" t="s">
        <v>304</v>
      </c>
      <c r="IE55" t="s">
        <v>328</v>
      </c>
      <c r="IF55">
        <v>4</v>
      </c>
      <c r="IG55">
        <v>57</v>
      </c>
      <c r="IK55" t="s">
        <v>228</v>
      </c>
      <c r="IN55" t="s">
        <v>306</v>
      </c>
      <c r="IO55">
        <v>2</v>
      </c>
      <c r="IP55">
        <v>600</v>
      </c>
      <c r="IU55" t="s">
        <v>229</v>
      </c>
      <c r="IW55" t="s">
        <v>273</v>
      </c>
      <c r="IX55" t="s">
        <v>269</v>
      </c>
      <c r="IY55" t="s">
        <v>307</v>
      </c>
      <c r="IZ55">
        <v>4</v>
      </c>
      <c r="JA55">
        <v>225</v>
      </c>
      <c r="JE55" t="s">
        <v>228</v>
      </c>
      <c r="JF55" t="s">
        <v>229</v>
      </c>
      <c r="JH55" t="s">
        <v>309</v>
      </c>
      <c r="JI55" t="s">
        <v>269</v>
      </c>
      <c r="JJ55" t="s">
        <v>310</v>
      </c>
      <c r="JU55" t="s">
        <v>453</v>
      </c>
      <c r="JV55" t="s">
        <v>820</v>
      </c>
      <c r="JW55">
        <v>4</v>
      </c>
      <c r="JX55">
        <v>680</v>
      </c>
      <c r="KC55" t="s">
        <v>229</v>
      </c>
      <c r="KE55" t="s">
        <v>456</v>
      </c>
      <c r="KY55" t="s">
        <v>330</v>
      </c>
      <c r="KZ55" t="s">
        <v>821</v>
      </c>
      <c r="LB55" t="s">
        <v>231</v>
      </c>
      <c r="LD55" t="s">
        <v>233</v>
      </c>
      <c r="LE55" t="s">
        <v>234</v>
      </c>
      <c r="LF55" t="s">
        <v>235</v>
      </c>
      <c r="LH55" t="s">
        <v>237</v>
      </c>
      <c r="LJ55">
        <v>125</v>
      </c>
      <c r="LK55" t="s">
        <v>332</v>
      </c>
      <c r="LL55">
        <v>7</v>
      </c>
      <c r="LM55" t="s">
        <v>238</v>
      </c>
      <c r="LN55" t="s">
        <v>239</v>
      </c>
      <c r="LQ55" t="s">
        <v>242</v>
      </c>
      <c r="LR55" t="s">
        <v>243</v>
      </c>
      <c r="LS55" t="s">
        <v>244</v>
      </c>
      <c r="LT55" t="s">
        <v>245</v>
      </c>
      <c r="LU55" t="s">
        <v>246</v>
      </c>
      <c r="LV55" t="s">
        <v>247</v>
      </c>
      <c r="LW55" t="s">
        <v>248</v>
      </c>
      <c r="LX55" t="s">
        <v>249</v>
      </c>
      <c r="MC55" t="s">
        <v>254</v>
      </c>
      <c r="MD55" t="s">
        <v>255</v>
      </c>
      <c r="MG55" t="s">
        <v>314</v>
      </c>
      <c r="MH55">
        <v>30</v>
      </c>
      <c r="MI55" t="s">
        <v>369</v>
      </c>
      <c r="MJ55" t="s">
        <v>269</v>
      </c>
      <c r="MK55" t="s">
        <v>822</v>
      </c>
      <c r="ML55" t="s">
        <v>822</v>
      </c>
      <c r="MM55" t="s">
        <v>271</v>
      </c>
      <c r="MN55" t="s">
        <v>822</v>
      </c>
      <c r="MO55" t="s">
        <v>823</v>
      </c>
      <c r="MP55" t="s">
        <v>334</v>
      </c>
      <c r="MQ55" t="s">
        <v>257</v>
      </c>
      <c r="MR55" t="s">
        <v>258</v>
      </c>
      <c r="MS55" t="s">
        <v>259</v>
      </c>
      <c r="MT55" t="s">
        <v>260</v>
      </c>
      <c r="MU55" t="s">
        <v>261</v>
      </c>
      <c r="MV55" t="s">
        <v>262</v>
      </c>
      <c r="MW55" t="s">
        <v>263</v>
      </c>
      <c r="MX55" t="s">
        <v>264</v>
      </c>
    </row>
    <row r="56" spans="1:364" x14ac:dyDescent="0.2">
      <c r="A56">
        <v>115046519254</v>
      </c>
      <c r="B56">
        <v>438832579</v>
      </c>
      <c r="C56" s="226">
        <v>46076.619803240741</v>
      </c>
      <c r="D56" s="226">
        <v>46076.631284722222</v>
      </c>
      <c r="E56" t="s">
        <v>824</v>
      </c>
      <c r="J56" t="s">
        <v>825</v>
      </c>
      <c r="K56" t="s">
        <v>826</v>
      </c>
      <c r="L56" t="s">
        <v>827</v>
      </c>
      <c r="M56">
        <v>433</v>
      </c>
      <c r="N56">
        <v>7</v>
      </c>
      <c r="O56">
        <v>7</v>
      </c>
      <c r="P56" t="s">
        <v>269</v>
      </c>
      <c r="Q56" t="s">
        <v>269</v>
      </c>
      <c r="R56">
        <v>0</v>
      </c>
      <c r="S56" t="s">
        <v>195</v>
      </c>
      <c r="V56" t="s">
        <v>198</v>
      </c>
      <c r="W56" t="s">
        <v>199</v>
      </c>
      <c r="AG56">
        <v>244</v>
      </c>
      <c r="AH56">
        <v>28</v>
      </c>
      <c r="AI56">
        <v>5</v>
      </c>
      <c r="AJ56">
        <v>0</v>
      </c>
      <c r="AK56" t="s">
        <v>213</v>
      </c>
      <c r="AL56" t="s">
        <v>828</v>
      </c>
      <c r="AM56" t="s">
        <v>269</v>
      </c>
      <c r="AN56" t="s">
        <v>340</v>
      </c>
      <c r="BB56" t="s">
        <v>341</v>
      </c>
      <c r="BH56" t="s">
        <v>276</v>
      </c>
      <c r="BM56" t="s">
        <v>277</v>
      </c>
      <c r="BR56" t="s">
        <v>278</v>
      </c>
      <c r="BW56" t="s">
        <v>342</v>
      </c>
      <c r="CF56" t="s">
        <v>343</v>
      </c>
      <c r="CG56">
        <v>7</v>
      </c>
      <c r="CH56">
        <v>61</v>
      </c>
      <c r="CI56" t="s">
        <v>325</v>
      </c>
      <c r="CK56" t="s">
        <v>224</v>
      </c>
      <c r="CL56" t="s">
        <v>829</v>
      </c>
      <c r="CM56" t="s">
        <v>224</v>
      </c>
      <c r="CN56" t="s">
        <v>830</v>
      </c>
      <c r="CO56" t="s">
        <v>224</v>
      </c>
      <c r="CP56" t="s">
        <v>831</v>
      </c>
      <c r="CQ56" t="s">
        <v>293</v>
      </c>
      <c r="EP56" t="s">
        <v>294</v>
      </c>
      <c r="EQ56" t="s">
        <v>295</v>
      </c>
      <c r="ER56" t="s">
        <v>366</v>
      </c>
      <c r="ES56">
        <v>86</v>
      </c>
      <c r="EY56" t="s">
        <v>832</v>
      </c>
      <c r="EZ56" t="s">
        <v>269</v>
      </c>
      <c r="FA56" t="s">
        <v>296</v>
      </c>
      <c r="FJ56" t="s">
        <v>381</v>
      </c>
      <c r="FS56" t="s">
        <v>298</v>
      </c>
      <c r="GB56" t="s">
        <v>299</v>
      </c>
      <c r="GL56" t="s">
        <v>300</v>
      </c>
      <c r="GU56" t="s">
        <v>301</v>
      </c>
      <c r="HD56" t="s">
        <v>302</v>
      </c>
      <c r="HM56" t="s">
        <v>303</v>
      </c>
      <c r="HV56" t="s">
        <v>304</v>
      </c>
      <c r="IE56" t="s">
        <v>305</v>
      </c>
      <c r="IN56" t="s">
        <v>306</v>
      </c>
      <c r="IO56" t="s">
        <v>589</v>
      </c>
      <c r="IP56">
        <v>35</v>
      </c>
      <c r="IV56" t="s">
        <v>833</v>
      </c>
      <c r="IW56" t="s">
        <v>273</v>
      </c>
      <c r="IX56" t="s">
        <v>269</v>
      </c>
      <c r="IY56" t="s">
        <v>382</v>
      </c>
      <c r="JJ56" t="s">
        <v>310</v>
      </c>
      <c r="JU56" t="s">
        <v>311</v>
      </c>
      <c r="KY56" t="s">
        <v>330</v>
      </c>
      <c r="KZ56" t="s">
        <v>834</v>
      </c>
      <c r="LA56" t="s">
        <v>230</v>
      </c>
      <c r="LJ56">
        <v>386</v>
      </c>
      <c r="LK56" t="s">
        <v>313</v>
      </c>
      <c r="LL56">
        <v>7</v>
      </c>
      <c r="LM56" t="s">
        <v>238</v>
      </c>
      <c r="LN56" t="s">
        <v>239</v>
      </c>
      <c r="LO56" t="s">
        <v>240</v>
      </c>
      <c r="LR56" t="s">
        <v>243</v>
      </c>
      <c r="LS56" t="s">
        <v>244</v>
      </c>
      <c r="LT56" t="s">
        <v>245</v>
      </c>
      <c r="LU56" t="s">
        <v>246</v>
      </c>
      <c r="LV56" t="s">
        <v>247</v>
      </c>
      <c r="LX56" t="s">
        <v>249</v>
      </c>
      <c r="LY56" t="s">
        <v>250</v>
      </c>
      <c r="MB56" t="s">
        <v>253</v>
      </c>
      <c r="MC56" t="s">
        <v>254</v>
      </c>
      <c r="ME56" t="s">
        <v>256</v>
      </c>
      <c r="MG56">
        <v>40</v>
      </c>
      <c r="MH56">
        <v>24</v>
      </c>
      <c r="MI56" t="s">
        <v>835</v>
      </c>
      <c r="MJ56" t="s">
        <v>269</v>
      </c>
      <c r="MK56" t="s">
        <v>269</v>
      </c>
      <c r="ML56" t="s">
        <v>269</v>
      </c>
      <c r="MM56" t="s">
        <v>271</v>
      </c>
      <c r="MN56" t="s">
        <v>269</v>
      </c>
      <c r="MO56" t="s">
        <v>836</v>
      </c>
      <c r="MP56" t="s">
        <v>317</v>
      </c>
      <c r="MZ56" t="s">
        <v>369</v>
      </c>
    </row>
    <row r="57" spans="1:364" x14ac:dyDescent="0.2">
      <c r="A57">
        <v>115046430838</v>
      </c>
      <c r="B57">
        <v>438832579</v>
      </c>
      <c r="C57" s="226">
        <v>46076.530243055553</v>
      </c>
      <c r="D57" s="226">
        <v>46076.56050925926</v>
      </c>
      <c r="E57" t="s">
        <v>837</v>
      </c>
      <c r="J57" t="s">
        <v>838</v>
      </c>
      <c r="K57" t="s">
        <v>839</v>
      </c>
      <c r="L57" t="s">
        <v>840</v>
      </c>
      <c r="M57">
        <v>719</v>
      </c>
      <c r="N57">
        <v>7</v>
      </c>
      <c r="O57">
        <v>2</v>
      </c>
      <c r="P57" t="s">
        <v>271</v>
      </c>
      <c r="Q57" t="s">
        <v>269</v>
      </c>
      <c r="R57">
        <v>2</v>
      </c>
      <c r="V57" t="s">
        <v>198</v>
      </c>
      <c r="W57" t="s">
        <v>199</v>
      </c>
      <c r="AG57">
        <v>142</v>
      </c>
      <c r="AH57">
        <v>85</v>
      </c>
      <c r="AI57">
        <v>13</v>
      </c>
      <c r="AJ57">
        <v>0</v>
      </c>
      <c r="AK57" t="s">
        <v>357</v>
      </c>
      <c r="AM57" t="s">
        <v>271</v>
      </c>
      <c r="AN57" t="s">
        <v>340</v>
      </c>
      <c r="BB57" t="s">
        <v>341</v>
      </c>
      <c r="BH57" t="s">
        <v>276</v>
      </c>
      <c r="BM57" t="s">
        <v>277</v>
      </c>
      <c r="BR57" t="s">
        <v>278</v>
      </c>
      <c r="BW57" t="s">
        <v>342</v>
      </c>
      <c r="CF57" t="s">
        <v>343</v>
      </c>
      <c r="CG57">
        <v>4</v>
      </c>
      <c r="CH57">
        <v>102</v>
      </c>
      <c r="CI57" t="s">
        <v>489</v>
      </c>
      <c r="CK57" t="s">
        <v>325</v>
      </c>
      <c r="CM57" t="s">
        <v>281</v>
      </c>
      <c r="CO57" t="s">
        <v>281</v>
      </c>
      <c r="CQ57" t="s">
        <v>284</v>
      </c>
      <c r="CR57" t="s">
        <v>413</v>
      </c>
      <c r="CY57" t="s">
        <v>288</v>
      </c>
      <c r="DF57" t="s">
        <v>327</v>
      </c>
      <c r="DG57">
        <v>2</v>
      </c>
      <c r="DH57">
        <v>0</v>
      </c>
      <c r="DI57" t="s">
        <v>286</v>
      </c>
      <c r="DK57" t="s">
        <v>281</v>
      </c>
      <c r="DM57" t="s">
        <v>290</v>
      </c>
      <c r="DT57" t="s">
        <v>291</v>
      </c>
      <c r="EA57" t="s">
        <v>292</v>
      </c>
      <c r="EH57" t="s">
        <v>293</v>
      </c>
      <c r="EP57" t="s">
        <v>294</v>
      </c>
      <c r="EQ57" t="s">
        <v>295</v>
      </c>
      <c r="ER57">
        <v>2</v>
      </c>
      <c r="ES57">
        <v>53</v>
      </c>
      <c r="ET57" t="s">
        <v>225</v>
      </c>
      <c r="EZ57" t="s">
        <v>269</v>
      </c>
      <c r="FA57" t="s">
        <v>363</v>
      </c>
      <c r="FB57">
        <v>1</v>
      </c>
      <c r="FC57">
        <v>74</v>
      </c>
      <c r="FD57" t="s">
        <v>225</v>
      </c>
      <c r="FJ57" t="s">
        <v>381</v>
      </c>
      <c r="FS57" t="s">
        <v>298</v>
      </c>
      <c r="GB57" t="s">
        <v>299</v>
      </c>
      <c r="GL57" t="s">
        <v>300</v>
      </c>
      <c r="GU57" t="s">
        <v>301</v>
      </c>
      <c r="HD57" t="s">
        <v>302</v>
      </c>
      <c r="HM57" t="s">
        <v>303</v>
      </c>
      <c r="HV57" t="s">
        <v>304</v>
      </c>
      <c r="IE57" t="s">
        <v>328</v>
      </c>
      <c r="IF57">
        <v>1</v>
      </c>
      <c r="IG57">
        <v>79</v>
      </c>
      <c r="IH57" t="s">
        <v>225</v>
      </c>
      <c r="IN57" t="s">
        <v>505</v>
      </c>
      <c r="IY57" t="s">
        <v>382</v>
      </c>
      <c r="JJ57" t="s">
        <v>310</v>
      </c>
      <c r="JU57" t="s">
        <v>311</v>
      </c>
      <c r="KY57" t="s">
        <v>330</v>
      </c>
      <c r="KZ57" t="s">
        <v>841</v>
      </c>
      <c r="LB57" t="s">
        <v>231</v>
      </c>
      <c r="LC57" t="s">
        <v>232</v>
      </c>
      <c r="LD57" t="s">
        <v>233</v>
      </c>
      <c r="LJ57">
        <v>50</v>
      </c>
      <c r="LK57" t="s">
        <v>332</v>
      </c>
      <c r="LL57">
        <v>1</v>
      </c>
      <c r="LM57" t="s">
        <v>238</v>
      </c>
      <c r="LN57" t="s">
        <v>239</v>
      </c>
      <c r="LR57" t="s">
        <v>243</v>
      </c>
      <c r="LS57" t="s">
        <v>244</v>
      </c>
      <c r="LT57" t="s">
        <v>245</v>
      </c>
      <c r="LU57" t="s">
        <v>246</v>
      </c>
      <c r="LZ57" t="s">
        <v>251</v>
      </c>
      <c r="MA57" t="s">
        <v>252</v>
      </c>
      <c r="MC57" t="s">
        <v>254</v>
      </c>
      <c r="MD57" t="s">
        <v>255</v>
      </c>
      <c r="MG57">
        <v>35</v>
      </c>
      <c r="MH57">
        <v>30</v>
      </c>
      <c r="MI57" t="s">
        <v>369</v>
      </c>
      <c r="MJ57" t="s">
        <v>842</v>
      </c>
      <c r="MK57" t="s">
        <v>269</v>
      </c>
      <c r="ML57" t="s">
        <v>269</v>
      </c>
      <c r="MM57" t="s">
        <v>269</v>
      </c>
      <c r="MN57" t="s">
        <v>269</v>
      </c>
      <c r="MP57" t="s">
        <v>317</v>
      </c>
    </row>
    <row r="58" spans="1:364" x14ac:dyDescent="0.2">
      <c r="A58">
        <v>115046272352</v>
      </c>
      <c r="B58">
        <v>438832579</v>
      </c>
      <c r="C58" s="226">
        <v>46076.394861111112</v>
      </c>
      <c r="D58" s="226">
        <v>46076.435671296298</v>
      </c>
      <c r="E58" t="s">
        <v>843</v>
      </c>
      <c r="J58" t="s">
        <v>844</v>
      </c>
      <c r="K58" t="s">
        <v>845</v>
      </c>
      <c r="L58" t="s">
        <v>846</v>
      </c>
      <c r="M58">
        <v>351</v>
      </c>
      <c r="N58">
        <v>9</v>
      </c>
      <c r="O58">
        <v>7</v>
      </c>
      <c r="P58" t="s">
        <v>271</v>
      </c>
      <c r="Q58" t="s">
        <v>271</v>
      </c>
      <c r="R58">
        <v>0</v>
      </c>
      <c r="S58" t="s">
        <v>195</v>
      </c>
      <c r="V58" t="s">
        <v>198</v>
      </c>
      <c r="W58" t="s">
        <v>199</v>
      </c>
      <c r="AB58" t="s">
        <v>204</v>
      </c>
      <c r="AG58">
        <v>73</v>
      </c>
      <c r="AH58">
        <v>43</v>
      </c>
      <c r="AI58">
        <v>4</v>
      </c>
      <c r="AJ58">
        <v>0</v>
      </c>
      <c r="AK58" t="s">
        <v>213</v>
      </c>
      <c r="AL58" t="s">
        <v>847</v>
      </c>
      <c r="AM58" t="s">
        <v>269</v>
      </c>
      <c r="AN58" t="s">
        <v>272</v>
      </c>
      <c r="AO58" t="s">
        <v>214</v>
      </c>
      <c r="AV58" t="s">
        <v>221</v>
      </c>
      <c r="AY58" t="s">
        <v>273</v>
      </c>
      <c r="AZ58">
        <v>1</v>
      </c>
      <c r="BA58">
        <v>167</v>
      </c>
      <c r="BB58" t="s">
        <v>341</v>
      </c>
      <c r="BH58" t="s">
        <v>276</v>
      </c>
      <c r="BM58" t="s">
        <v>277</v>
      </c>
      <c r="BR58" t="s">
        <v>278</v>
      </c>
      <c r="BW58" t="s">
        <v>342</v>
      </c>
      <c r="CF58" t="s">
        <v>343</v>
      </c>
      <c r="CG58">
        <v>5</v>
      </c>
      <c r="CH58">
        <v>67</v>
      </c>
      <c r="CI58" t="s">
        <v>489</v>
      </c>
      <c r="CK58" t="s">
        <v>325</v>
      </c>
      <c r="CM58" t="s">
        <v>280</v>
      </c>
      <c r="CO58" t="s">
        <v>281</v>
      </c>
      <c r="CQ58" t="s">
        <v>284</v>
      </c>
      <c r="CR58" t="s">
        <v>285</v>
      </c>
      <c r="CS58">
        <v>1</v>
      </c>
      <c r="CT58">
        <v>3</v>
      </c>
      <c r="CU58" t="s">
        <v>429</v>
      </c>
      <c r="CW58" t="s">
        <v>281</v>
      </c>
      <c r="CY58" t="s">
        <v>345</v>
      </c>
      <c r="CZ58">
        <v>1</v>
      </c>
      <c r="DA58">
        <v>3</v>
      </c>
      <c r="DB58" t="s">
        <v>429</v>
      </c>
      <c r="DD58" t="s">
        <v>281</v>
      </c>
      <c r="DF58" t="s">
        <v>289</v>
      </c>
      <c r="DM58" t="s">
        <v>406</v>
      </c>
      <c r="DN58">
        <v>1</v>
      </c>
      <c r="DO58">
        <v>7</v>
      </c>
      <c r="DP58" t="s">
        <v>429</v>
      </c>
      <c r="DR58" t="s">
        <v>281</v>
      </c>
      <c r="DT58" t="s">
        <v>291</v>
      </c>
      <c r="EA58" t="s">
        <v>292</v>
      </c>
      <c r="EH58" t="s">
        <v>293</v>
      </c>
      <c r="EP58" t="s">
        <v>407</v>
      </c>
      <c r="KY58" t="s">
        <v>312</v>
      </c>
      <c r="LA58" t="s">
        <v>230</v>
      </c>
      <c r="LJ58">
        <v>193</v>
      </c>
      <c r="LK58" t="s">
        <v>313</v>
      </c>
      <c r="LL58">
        <v>8</v>
      </c>
      <c r="LM58" t="s">
        <v>238</v>
      </c>
      <c r="LN58" t="s">
        <v>239</v>
      </c>
      <c r="LO58" t="s">
        <v>240</v>
      </c>
      <c r="LQ58" t="s">
        <v>242</v>
      </c>
      <c r="LR58" t="s">
        <v>243</v>
      </c>
      <c r="LS58" t="s">
        <v>244</v>
      </c>
      <c r="LT58" t="s">
        <v>245</v>
      </c>
      <c r="LV58" t="s">
        <v>247</v>
      </c>
      <c r="LW58" t="s">
        <v>248</v>
      </c>
      <c r="LX58" t="s">
        <v>249</v>
      </c>
      <c r="LY58" t="s">
        <v>250</v>
      </c>
      <c r="LZ58" t="s">
        <v>251</v>
      </c>
      <c r="MA58" t="s">
        <v>252</v>
      </c>
      <c r="MC58" t="s">
        <v>254</v>
      </c>
      <c r="MD58" t="s">
        <v>255</v>
      </c>
      <c r="ME58" t="s">
        <v>256</v>
      </c>
      <c r="MG58">
        <v>40</v>
      </c>
      <c r="MH58">
        <v>30</v>
      </c>
      <c r="MI58" t="s">
        <v>369</v>
      </c>
      <c r="MJ58" t="s">
        <v>269</v>
      </c>
      <c r="MK58" t="s">
        <v>269</v>
      </c>
      <c r="ML58" t="s">
        <v>269</v>
      </c>
      <c r="MM58" t="s">
        <v>271</v>
      </c>
      <c r="MN58" t="s">
        <v>848</v>
      </c>
      <c r="MO58" t="s">
        <v>849</v>
      </c>
      <c r="MP58" t="s">
        <v>334</v>
      </c>
      <c r="MQ58" t="s">
        <v>257</v>
      </c>
      <c r="MU58" t="s">
        <v>261</v>
      </c>
      <c r="MZ58" t="s">
        <v>850</v>
      </c>
    </row>
    <row r="59" spans="1:364" x14ac:dyDescent="0.2">
      <c r="A59">
        <v>115046292410</v>
      </c>
      <c r="B59">
        <v>438832579</v>
      </c>
      <c r="C59" s="226">
        <v>46076.415775462963</v>
      </c>
      <c r="D59" s="226">
        <v>46076.433148148149</v>
      </c>
      <c r="E59" t="s">
        <v>851</v>
      </c>
      <c r="J59" t="s">
        <v>852</v>
      </c>
      <c r="K59" t="s">
        <v>853</v>
      </c>
      <c r="L59" t="s">
        <v>854</v>
      </c>
      <c r="M59">
        <v>949</v>
      </c>
      <c r="N59">
        <v>19</v>
      </c>
      <c r="O59">
        <v>9</v>
      </c>
      <c r="P59" t="s">
        <v>269</v>
      </c>
      <c r="Q59" t="s">
        <v>269</v>
      </c>
      <c r="R59">
        <v>2</v>
      </c>
      <c r="V59" t="s">
        <v>198</v>
      </c>
      <c r="AG59">
        <v>407</v>
      </c>
      <c r="AH59">
        <v>257</v>
      </c>
      <c r="AI59">
        <v>113</v>
      </c>
      <c r="AJ59">
        <v>1</v>
      </c>
      <c r="AK59" t="s">
        <v>428</v>
      </c>
      <c r="AM59" t="s">
        <v>271</v>
      </c>
      <c r="AN59" t="s">
        <v>340</v>
      </c>
      <c r="BB59" t="s">
        <v>274</v>
      </c>
      <c r="BC59">
        <v>1</v>
      </c>
      <c r="BD59">
        <v>200</v>
      </c>
      <c r="BE59" t="s">
        <v>224</v>
      </c>
      <c r="BF59" t="s">
        <v>855</v>
      </c>
      <c r="BG59" t="s">
        <v>275</v>
      </c>
      <c r="BH59" t="s">
        <v>359</v>
      </c>
      <c r="BI59">
        <v>4</v>
      </c>
      <c r="BJ59">
        <v>55</v>
      </c>
      <c r="BK59" t="s">
        <v>280</v>
      </c>
      <c r="BM59" t="s">
        <v>360</v>
      </c>
      <c r="BN59">
        <v>2</v>
      </c>
      <c r="BO59">
        <v>25</v>
      </c>
      <c r="BP59" t="s">
        <v>515</v>
      </c>
      <c r="BR59" t="s">
        <v>278</v>
      </c>
      <c r="BW59" t="s">
        <v>279</v>
      </c>
      <c r="BX59">
        <v>3</v>
      </c>
      <c r="BY59">
        <v>50</v>
      </c>
      <c r="BZ59" t="s">
        <v>281</v>
      </c>
      <c r="CB59" t="s">
        <v>281</v>
      </c>
      <c r="CD59" t="s">
        <v>420</v>
      </c>
      <c r="CF59" t="s">
        <v>283</v>
      </c>
      <c r="CQ59" t="s">
        <v>284</v>
      </c>
      <c r="CR59" t="s">
        <v>285</v>
      </c>
      <c r="CS59">
        <v>1</v>
      </c>
      <c r="CT59">
        <v>25</v>
      </c>
      <c r="CU59" t="s">
        <v>516</v>
      </c>
      <c r="CW59" t="s">
        <v>281</v>
      </c>
      <c r="CY59" t="s">
        <v>288</v>
      </c>
      <c r="DF59" t="s">
        <v>327</v>
      </c>
      <c r="DG59">
        <v>1</v>
      </c>
      <c r="DH59">
        <v>15</v>
      </c>
      <c r="DI59" t="s">
        <v>516</v>
      </c>
      <c r="DK59" t="s">
        <v>281</v>
      </c>
      <c r="DM59" t="s">
        <v>406</v>
      </c>
      <c r="DN59">
        <v>1</v>
      </c>
      <c r="DO59">
        <v>28</v>
      </c>
      <c r="DP59" t="s">
        <v>516</v>
      </c>
      <c r="DR59" t="s">
        <v>281</v>
      </c>
      <c r="DT59" t="s">
        <v>291</v>
      </c>
      <c r="EA59" t="s">
        <v>292</v>
      </c>
      <c r="EH59" t="s">
        <v>293</v>
      </c>
      <c r="EP59" t="s">
        <v>294</v>
      </c>
      <c r="EQ59" t="s">
        <v>362</v>
      </c>
      <c r="FA59" t="s">
        <v>363</v>
      </c>
      <c r="FB59">
        <v>1</v>
      </c>
      <c r="FC59">
        <v>200</v>
      </c>
      <c r="FI59" t="s">
        <v>856</v>
      </c>
      <c r="FJ59" t="s">
        <v>297</v>
      </c>
      <c r="FK59">
        <v>1</v>
      </c>
      <c r="FL59">
        <v>35</v>
      </c>
      <c r="FP59" t="s">
        <v>228</v>
      </c>
      <c r="FS59" t="s">
        <v>298</v>
      </c>
      <c r="GB59" t="s">
        <v>299</v>
      </c>
      <c r="GL59" t="s">
        <v>365</v>
      </c>
      <c r="GM59">
        <v>2</v>
      </c>
      <c r="GN59">
        <v>30</v>
      </c>
      <c r="GO59" t="s">
        <v>225</v>
      </c>
      <c r="GU59" t="s">
        <v>301</v>
      </c>
      <c r="HD59" t="s">
        <v>302</v>
      </c>
      <c r="HM59" t="s">
        <v>303</v>
      </c>
      <c r="HV59" t="s">
        <v>468</v>
      </c>
      <c r="HW59">
        <v>1</v>
      </c>
      <c r="HX59">
        <v>30</v>
      </c>
      <c r="HY59" t="s">
        <v>225</v>
      </c>
      <c r="IE59" t="s">
        <v>328</v>
      </c>
      <c r="IF59">
        <v>1</v>
      </c>
      <c r="IG59">
        <v>45</v>
      </c>
      <c r="IH59" t="s">
        <v>225</v>
      </c>
      <c r="IN59" t="s">
        <v>306</v>
      </c>
      <c r="IO59">
        <v>1</v>
      </c>
      <c r="IP59">
        <v>200</v>
      </c>
      <c r="IU59" t="s">
        <v>229</v>
      </c>
      <c r="IW59" t="s">
        <v>273</v>
      </c>
      <c r="IX59" t="s">
        <v>269</v>
      </c>
      <c r="IY59" t="s">
        <v>307</v>
      </c>
      <c r="IZ59">
        <v>2</v>
      </c>
      <c r="JA59">
        <v>125</v>
      </c>
      <c r="JB59" t="s">
        <v>225</v>
      </c>
      <c r="JH59" t="s">
        <v>273</v>
      </c>
      <c r="JI59" t="s">
        <v>269</v>
      </c>
      <c r="JJ59" t="s">
        <v>310</v>
      </c>
      <c r="JU59" t="s">
        <v>311</v>
      </c>
      <c r="KY59" t="s">
        <v>330</v>
      </c>
      <c r="KZ59" t="s">
        <v>857</v>
      </c>
      <c r="LA59" t="s">
        <v>230</v>
      </c>
      <c r="LJ59">
        <v>558</v>
      </c>
      <c r="LK59" t="s">
        <v>332</v>
      </c>
      <c r="LL59">
        <v>4</v>
      </c>
      <c r="LM59" t="s">
        <v>238</v>
      </c>
      <c r="LN59" t="s">
        <v>239</v>
      </c>
      <c r="LR59" t="s">
        <v>243</v>
      </c>
      <c r="LS59" t="s">
        <v>244</v>
      </c>
      <c r="LT59" t="s">
        <v>245</v>
      </c>
      <c r="LU59" t="s">
        <v>246</v>
      </c>
      <c r="LV59" t="s">
        <v>247</v>
      </c>
      <c r="LW59" t="s">
        <v>248</v>
      </c>
      <c r="LX59" t="s">
        <v>249</v>
      </c>
      <c r="LY59" t="s">
        <v>250</v>
      </c>
      <c r="LZ59" t="s">
        <v>251</v>
      </c>
      <c r="MA59" t="s">
        <v>252</v>
      </c>
      <c r="MC59" t="s">
        <v>254</v>
      </c>
      <c r="MD59" t="s">
        <v>255</v>
      </c>
      <c r="MF59" t="s">
        <v>858</v>
      </c>
      <c r="MG59" t="s">
        <v>314</v>
      </c>
      <c r="MH59">
        <v>37</v>
      </c>
      <c r="MI59" t="s">
        <v>369</v>
      </c>
      <c r="MM59" t="s">
        <v>269</v>
      </c>
      <c r="MO59" t="s">
        <v>859</v>
      </c>
      <c r="MP59" t="s">
        <v>334</v>
      </c>
      <c r="MQ59" t="s">
        <v>257</v>
      </c>
      <c r="MR59" t="s">
        <v>258</v>
      </c>
      <c r="MS59" t="s">
        <v>259</v>
      </c>
      <c r="MT59" t="s">
        <v>260</v>
      </c>
      <c r="MU59" t="s">
        <v>261</v>
      </c>
    </row>
    <row r="60" spans="1:364" x14ac:dyDescent="0.2">
      <c r="A60">
        <v>115044063879</v>
      </c>
      <c r="B60">
        <v>438832579</v>
      </c>
      <c r="C60" s="226">
        <v>46072.528703703705</v>
      </c>
      <c r="D60" s="226">
        <v>46076.355543981481</v>
      </c>
      <c r="E60" t="s">
        <v>860</v>
      </c>
      <c r="J60" t="s">
        <v>861</v>
      </c>
      <c r="K60" t="s">
        <v>862</v>
      </c>
      <c r="L60" t="s">
        <v>863</v>
      </c>
      <c r="M60">
        <v>2408</v>
      </c>
      <c r="N60">
        <v>27</v>
      </c>
      <c r="O60">
        <v>8</v>
      </c>
      <c r="P60" t="s">
        <v>269</v>
      </c>
      <c r="Q60" t="s">
        <v>269</v>
      </c>
      <c r="R60">
        <v>0</v>
      </c>
      <c r="S60" t="s">
        <v>195</v>
      </c>
      <c r="V60" t="s">
        <v>198</v>
      </c>
      <c r="W60" t="s">
        <v>199</v>
      </c>
      <c r="AG60">
        <v>349</v>
      </c>
      <c r="AH60">
        <v>152</v>
      </c>
      <c r="AI60">
        <v>16</v>
      </c>
      <c r="AJ60">
        <v>0</v>
      </c>
      <c r="AK60" t="s">
        <v>357</v>
      </c>
      <c r="AM60" t="s">
        <v>271</v>
      </c>
      <c r="AN60" t="s">
        <v>272</v>
      </c>
      <c r="AO60" t="s">
        <v>214</v>
      </c>
      <c r="AV60" t="s">
        <v>221</v>
      </c>
      <c r="AY60" t="s">
        <v>309</v>
      </c>
      <c r="AZ60">
        <v>3</v>
      </c>
      <c r="BA60">
        <v>75</v>
      </c>
      <c r="BB60" t="s">
        <v>274</v>
      </c>
      <c r="BC60">
        <v>1</v>
      </c>
      <c r="BD60">
        <v>450</v>
      </c>
      <c r="BE60" t="s">
        <v>229</v>
      </c>
      <c r="BG60" t="s">
        <v>275</v>
      </c>
      <c r="BH60" t="s">
        <v>276</v>
      </c>
      <c r="BM60" t="s">
        <v>277</v>
      </c>
      <c r="BR60" t="s">
        <v>278</v>
      </c>
      <c r="BW60" t="s">
        <v>279</v>
      </c>
      <c r="BX60">
        <v>8</v>
      </c>
      <c r="BY60">
        <v>41</v>
      </c>
      <c r="BZ60" t="s">
        <v>325</v>
      </c>
      <c r="CB60" t="s">
        <v>280</v>
      </c>
      <c r="CD60" t="s">
        <v>326</v>
      </c>
      <c r="CF60" t="s">
        <v>283</v>
      </c>
      <c r="CG60">
        <v>0</v>
      </c>
      <c r="CH60">
        <v>0</v>
      </c>
      <c r="CI60" t="s">
        <v>224</v>
      </c>
      <c r="CJ60" t="s">
        <v>315</v>
      </c>
      <c r="CK60" t="s">
        <v>224</v>
      </c>
      <c r="CL60" t="s">
        <v>315</v>
      </c>
      <c r="CM60" t="s">
        <v>224</v>
      </c>
      <c r="CN60" t="s">
        <v>315</v>
      </c>
      <c r="CO60" t="s">
        <v>224</v>
      </c>
      <c r="CP60" t="s">
        <v>315</v>
      </c>
      <c r="CQ60" t="s">
        <v>284</v>
      </c>
      <c r="CR60" t="s">
        <v>285</v>
      </c>
      <c r="CS60">
        <v>1</v>
      </c>
      <c r="CT60">
        <v>20</v>
      </c>
      <c r="CU60" t="s">
        <v>286</v>
      </c>
      <c r="CW60" t="s">
        <v>280</v>
      </c>
      <c r="CY60" t="s">
        <v>345</v>
      </c>
      <c r="CZ60">
        <v>1</v>
      </c>
      <c r="DA60">
        <v>20</v>
      </c>
      <c r="DB60" t="s">
        <v>286</v>
      </c>
      <c r="DD60" t="s">
        <v>280</v>
      </c>
      <c r="DF60" t="s">
        <v>289</v>
      </c>
      <c r="DM60" t="s">
        <v>406</v>
      </c>
      <c r="DN60">
        <v>1</v>
      </c>
      <c r="DO60">
        <v>20</v>
      </c>
      <c r="DP60" t="s">
        <v>286</v>
      </c>
      <c r="DR60" t="s">
        <v>280</v>
      </c>
      <c r="DT60" t="s">
        <v>291</v>
      </c>
      <c r="EA60" t="s">
        <v>292</v>
      </c>
      <c r="EH60" t="s">
        <v>293</v>
      </c>
      <c r="EP60" t="s">
        <v>294</v>
      </c>
      <c r="EQ60" t="s">
        <v>295</v>
      </c>
      <c r="ER60">
        <v>2</v>
      </c>
      <c r="ES60">
        <v>75</v>
      </c>
      <c r="ET60" t="s">
        <v>225</v>
      </c>
      <c r="EZ60" t="s">
        <v>269</v>
      </c>
      <c r="FA60" t="s">
        <v>296</v>
      </c>
      <c r="FJ60" t="s">
        <v>297</v>
      </c>
      <c r="FK60">
        <v>2</v>
      </c>
      <c r="FL60">
        <v>55</v>
      </c>
      <c r="FN60" t="s">
        <v>226</v>
      </c>
      <c r="FS60" t="s">
        <v>298</v>
      </c>
      <c r="GB60" t="s">
        <v>395</v>
      </c>
      <c r="GC60">
        <v>6</v>
      </c>
      <c r="GD60">
        <v>75</v>
      </c>
      <c r="GF60" t="s">
        <v>226</v>
      </c>
      <c r="GK60" t="s">
        <v>269</v>
      </c>
      <c r="GL60" t="s">
        <v>300</v>
      </c>
      <c r="GU60" t="s">
        <v>301</v>
      </c>
      <c r="HD60" t="s">
        <v>302</v>
      </c>
      <c r="HM60" t="s">
        <v>303</v>
      </c>
      <c r="HV60" t="s">
        <v>304</v>
      </c>
      <c r="IE60" t="s">
        <v>328</v>
      </c>
      <c r="IF60">
        <v>1</v>
      </c>
      <c r="IG60">
        <v>25</v>
      </c>
      <c r="IK60" t="s">
        <v>228</v>
      </c>
      <c r="IN60" t="s">
        <v>306</v>
      </c>
      <c r="IO60">
        <v>1</v>
      </c>
      <c r="IP60">
        <v>150</v>
      </c>
      <c r="IU60" t="s">
        <v>229</v>
      </c>
      <c r="IW60" t="s">
        <v>309</v>
      </c>
      <c r="IX60" t="s">
        <v>269</v>
      </c>
      <c r="IY60" t="s">
        <v>307</v>
      </c>
      <c r="IZ60">
        <v>2</v>
      </c>
      <c r="JA60">
        <v>100</v>
      </c>
      <c r="JF60" t="s">
        <v>229</v>
      </c>
      <c r="JH60" t="s">
        <v>309</v>
      </c>
      <c r="JI60" t="s">
        <v>269</v>
      </c>
      <c r="JJ60" t="s">
        <v>310</v>
      </c>
      <c r="JU60" t="s">
        <v>311</v>
      </c>
      <c r="KY60" t="s">
        <v>330</v>
      </c>
      <c r="KZ60" t="s">
        <v>864</v>
      </c>
      <c r="LB60" t="s">
        <v>231</v>
      </c>
      <c r="LC60" t="s">
        <v>232</v>
      </c>
      <c r="LD60" t="s">
        <v>233</v>
      </c>
      <c r="LE60" t="s">
        <v>234</v>
      </c>
      <c r="LF60" t="s">
        <v>235</v>
      </c>
      <c r="LJ60">
        <v>788</v>
      </c>
      <c r="LK60" t="s">
        <v>332</v>
      </c>
      <c r="LL60">
        <v>2</v>
      </c>
      <c r="LM60" t="s">
        <v>238</v>
      </c>
      <c r="LN60" t="s">
        <v>239</v>
      </c>
      <c r="LR60" t="s">
        <v>243</v>
      </c>
      <c r="LS60" t="s">
        <v>244</v>
      </c>
      <c r="LU60" t="s">
        <v>246</v>
      </c>
      <c r="MB60" t="s">
        <v>253</v>
      </c>
      <c r="MD60" t="s">
        <v>255</v>
      </c>
      <c r="MG60">
        <v>40</v>
      </c>
      <c r="MH60">
        <v>30</v>
      </c>
      <c r="MI60" t="s">
        <v>369</v>
      </c>
      <c r="MJ60" t="s">
        <v>473</v>
      </c>
      <c r="MK60" t="s">
        <v>473</v>
      </c>
      <c r="ML60" t="s">
        <v>473</v>
      </c>
      <c r="MM60" t="s">
        <v>271</v>
      </c>
      <c r="MN60" t="s">
        <v>865</v>
      </c>
      <c r="MO60" t="s">
        <v>866</v>
      </c>
      <c r="MP60" t="s">
        <v>334</v>
      </c>
      <c r="MQ60" t="s">
        <v>257</v>
      </c>
      <c r="MR60" t="s">
        <v>258</v>
      </c>
      <c r="MS60" t="s">
        <v>259</v>
      </c>
      <c r="MT60" t="s">
        <v>260</v>
      </c>
      <c r="MU60" t="s">
        <v>261</v>
      </c>
      <c r="MZ60" t="s">
        <v>369</v>
      </c>
    </row>
    <row r="61" spans="1:364" x14ac:dyDescent="0.2">
      <c r="A61">
        <v>115043958718</v>
      </c>
      <c r="B61">
        <v>438832579</v>
      </c>
      <c r="C61" s="226">
        <v>46072.444293981483</v>
      </c>
      <c r="D61" s="226">
        <v>46073.621516203704</v>
      </c>
      <c r="E61" t="s">
        <v>867</v>
      </c>
      <c r="J61" t="s">
        <v>868</v>
      </c>
      <c r="K61" t="s">
        <v>869</v>
      </c>
      <c r="L61" t="s">
        <v>870</v>
      </c>
      <c r="M61">
        <v>1484</v>
      </c>
      <c r="N61">
        <v>15</v>
      </c>
      <c r="O61">
        <v>8</v>
      </c>
      <c r="P61" t="s">
        <v>271</v>
      </c>
      <c r="Q61" t="s">
        <v>269</v>
      </c>
      <c r="R61">
        <v>1</v>
      </c>
      <c r="V61" t="s">
        <v>198</v>
      </c>
      <c r="W61" t="s">
        <v>199</v>
      </c>
      <c r="AG61">
        <v>161</v>
      </c>
      <c r="AH61">
        <v>75</v>
      </c>
      <c r="AI61">
        <v>13</v>
      </c>
      <c r="AJ61">
        <v>0</v>
      </c>
      <c r="AK61" t="s">
        <v>428</v>
      </c>
      <c r="AM61" t="s">
        <v>271</v>
      </c>
      <c r="AN61" t="s">
        <v>340</v>
      </c>
      <c r="BB61" t="s">
        <v>341</v>
      </c>
      <c r="BH61" t="s">
        <v>276</v>
      </c>
      <c r="BM61" t="s">
        <v>277</v>
      </c>
      <c r="BR61" t="s">
        <v>278</v>
      </c>
      <c r="BW61" t="s">
        <v>279</v>
      </c>
      <c r="BX61">
        <v>2</v>
      </c>
      <c r="BY61">
        <v>62</v>
      </c>
      <c r="BZ61" t="s">
        <v>325</v>
      </c>
      <c r="CB61" t="s">
        <v>280</v>
      </c>
      <c r="CD61" t="s">
        <v>326</v>
      </c>
      <c r="CF61" t="s">
        <v>343</v>
      </c>
      <c r="CG61">
        <v>10</v>
      </c>
      <c r="CH61">
        <v>70</v>
      </c>
      <c r="CI61" t="s">
        <v>489</v>
      </c>
      <c r="CK61" t="s">
        <v>325</v>
      </c>
      <c r="CM61" t="s">
        <v>280</v>
      </c>
      <c r="CO61" t="s">
        <v>281</v>
      </c>
      <c r="CQ61" t="s">
        <v>284</v>
      </c>
      <c r="CR61" t="s">
        <v>285</v>
      </c>
      <c r="CS61">
        <v>2</v>
      </c>
      <c r="CT61">
        <v>17</v>
      </c>
      <c r="CU61" t="s">
        <v>286</v>
      </c>
      <c r="CW61" t="s">
        <v>287</v>
      </c>
      <c r="CY61" t="s">
        <v>345</v>
      </c>
      <c r="CZ61">
        <v>2</v>
      </c>
      <c r="DA61">
        <v>8</v>
      </c>
      <c r="DB61" t="s">
        <v>429</v>
      </c>
      <c r="DD61" t="s">
        <v>287</v>
      </c>
      <c r="DF61" t="s">
        <v>327</v>
      </c>
      <c r="DG61">
        <v>1</v>
      </c>
      <c r="DH61">
        <v>3</v>
      </c>
      <c r="DI61" t="s">
        <v>429</v>
      </c>
      <c r="DK61" t="s">
        <v>281</v>
      </c>
      <c r="DM61" t="s">
        <v>406</v>
      </c>
      <c r="DN61">
        <v>2</v>
      </c>
      <c r="DO61">
        <v>20</v>
      </c>
      <c r="DP61" t="s">
        <v>429</v>
      </c>
      <c r="DR61" t="s">
        <v>287</v>
      </c>
      <c r="DT61" t="s">
        <v>291</v>
      </c>
      <c r="EA61" t="s">
        <v>292</v>
      </c>
      <c r="EH61" t="s">
        <v>293</v>
      </c>
      <c r="EP61" t="s">
        <v>294</v>
      </c>
      <c r="EQ61" t="s">
        <v>362</v>
      </c>
      <c r="FA61" t="s">
        <v>296</v>
      </c>
      <c r="FJ61" t="s">
        <v>381</v>
      </c>
      <c r="FS61" t="s">
        <v>364</v>
      </c>
      <c r="FT61">
        <v>1</v>
      </c>
      <c r="FU61">
        <v>70</v>
      </c>
      <c r="FV61" t="s">
        <v>225</v>
      </c>
      <c r="GB61" t="s">
        <v>299</v>
      </c>
      <c r="GL61" t="s">
        <v>300</v>
      </c>
      <c r="GU61" t="s">
        <v>301</v>
      </c>
      <c r="HD61" t="s">
        <v>302</v>
      </c>
      <c r="HM61" t="s">
        <v>303</v>
      </c>
      <c r="HV61" t="s">
        <v>304</v>
      </c>
      <c r="IE61" t="s">
        <v>305</v>
      </c>
      <c r="IN61" t="s">
        <v>306</v>
      </c>
      <c r="IO61">
        <v>2</v>
      </c>
      <c r="IP61">
        <v>310</v>
      </c>
      <c r="IU61" t="s">
        <v>229</v>
      </c>
      <c r="IW61" t="s">
        <v>273</v>
      </c>
      <c r="IX61" t="s">
        <v>269</v>
      </c>
      <c r="IY61" t="s">
        <v>382</v>
      </c>
      <c r="JJ61" t="s">
        <v>310</v>
      </c>
      <c r="JU61" t="s">
        <v>311</v>
      </c>
      <c r="KY61" t="s">
        <v>312</v>
      </c>
      <c r="LB61" t="s">
        <v>231</v>
      </c>
      <c r="LC61" t="s">
        <v>232</v>
      </c>
      <c r="LD61" t="s">
        <v>233</v>
      </c>
      <c r="LE61" t="s">
        <v>234</v>
      </c>
      <c r="LJ61">
        <v>247</v>
      </c>
      <c r="LK61" t="s">
        <v>313</v>
      </c>
      <c r="LL61">
        <v>15</v>
      </c>
    </row>
    <row r="62" spans="1:364" x14ac:dyDescent="0.2">
      <c r="A62">
        <v>115044759169</v>
      </c>
      <c r="B62">
        <v>438832579</v>
      </c>
      <c r="C62" s="226">
        <v>46073.440960648149</v>
      </c>
      <c r="D62" s="226">
        <v>46073.44121527778</v>
      </c>
      <c r="E62" t="s">
        <v>319</v>
      </c>
      <c r="J62" t="s">
        <v>320</v>
      </c>
      <c r="K62" t="s">
        <v>321</v>
      </c>
      <c r="L62" t="s">
        <v>322</v>
      </c>
    </row>
    <row r="63" spans="1:364" x14ac:dyDescent="0.2">
      <c r="A63">
        <v>115043888309</v>
      </c>
      <c r="B63">
        <v>438832579</v>
      </c>
      <c r="C63" s="226">
        <v>46072.375405092593</v>
      </c>
      <c r="D63" s="226">
        <v>46073.433171296296</v>
      </c>
      <c r="E63" t="s">
        <v>871</v>
      </c>
      <c r="J63" t="s">
        <v>872</v>
      </c>
      <c r="K63" t="s">
        <v>873</v>
      </c>
      <c r="L63" t="s">
        <v>874</v>
      </c>
      <c r="M63">
        <v>287</v>
      </c>
      <c r="N63">
        <v>9</v>
      </c>
      <c r="O63">
        <v>1</v>
      </c>
      <c r="P63" t="s">
        <v>269</v>
      </c>
      <c r="Q63" t="s">
        <v>269</v>
      </c>
      <c r="R63">
        <v>0</v>
      </c>
      <c r="V63" t="s">
        <v>198</v>
      </c>
      <c r="AE63" t="s">
        <v>207</v>
      </c>
      <c r="AG63">
        <v>0</v>
      </c>
      <c r="AH63">
        <v>0</v>
      </c>
      <c r="AI63">
        <v>19</v>
      </c>
      <c r="AJ63">
        <v>0</v>
      </c>
      <c r="AK63" t="s">
        <v>213</v>
      </c>
      <c r="AL63" t="s">
        <v>875</v>
      </c>
      <c r="AM63" t="s">
        <v>269</v>
      </c>
      <c r="AN63" t="s">
        <v>340</v>
      </c>
      <c r="BB63" t="s">
        <v>341</v>
      </c>
      <c r="BH63" t="s">
        <v>276</v>
      </c>
      <c r="BM63" t="s">
        <v>360</v>
      </c>
      <c r="BN63">
        <v>2</v>
      </c>
      <c r="BO63">
        <v>10</v>
      </c>
      <c r="BP63" t="s">
        <v>515</v>
      </c>
      <c r="BR63" t="s">
        <v>278</v>
      </c>
      <c r="BW63" t="s">
        <v>342</v>
      </c>
      <c r="CF63" t="s">
        <v>283</v>
      </c>
      <c r="CQ63" t="s">
        <v>284</v>
      </c>
      <c r="CR63" t="s">
        <v>285</v>
      </c>
      <c r="CS63">
        <v>2</v>
      </c>
      <c r="CT63">
        <v>10</v>
      </c>
      <c r="CU63" t="s">
        <v>429</v>
      </c>
      <c r="CW63" t="s">
        <v>287</v>
      </c>
      <c r="CY63" t="s">
        <v>288</v>
      </c>
      <c r="DF63" t="s">
        <v>289</v>
      </c>
      <c r="DM63" t="s">
        <v>290</v>
      </c>
      <c r="DT63" t="s">
        <v>414</v>
      </c>
      <c r="DU63">
        <v>2</v>
      </c>
      <c r="DV63">
        <v>10</v>
      </c>
      <c r="DW63" t="s">
        <v>429</v>
      </c>
      <c r="DY63" t="s">
        <v>287</v>
      </c>
      <c r="EA63" t="s">
        <v>292</v>
      </c>
      <c r="EH63" t="s">
        <v>293</v>
      </c>
      <c r="EP63" t="s">
        <v>407</v>
      </c>
      <c r="KY63" t="s">
        <v>312</v>
      </c>
      <c r="LA63" t="s">
        <v>230</v>
      </c>
      <c r="LJ63">
        <v>66</v>
      </c>
      <c r="LK63" t="s">
        <v>332</v>
      </c>
      <c r="LL63">
        <v>1</v>
      </c>
      <c r="LM63" t="s">
        <v>238</v>
      </c>
      <c r="LN63" t="s">
        <v>239</v>
      </c>
      <c r="LO63" t="s">
        <v>240</v>
      </c>
      <c r="LP63" t="s">
        <v>241</v>
      </c>
      <c r="LS63" t="s">
        <v>244</v>
      </c>
      <c r="LT63" t="s">
        <v>245</v>
      </c>
      <c r="LY63" t="s">
        <v>250</v>
      </c>
      <c r="LZ63" t="s">
        <v>251</v>
      </c>
      <c r="MC63" t="s">
        <v>254</v>
      </c>
      <c r="MD63" t="s">
        <v>255</v>
      </c>
      <c r="MG63">
        <v>40</v>
      </c>
      <c r="MH63">
        <v>40</v>
      </c>
      <c r="MI63" t="s">
        <v>876</v>
      </c>
      <c r="MJ63" t="s">
        <v>269</v>
      </c>
      <c r="MK63" t="s">
        <v>877</v>
      </c>
      <c r="ML63" t="s">
        <v>269</v>
      </c>
      <c r="MM63" t="s">
        <v>269</v>
      </c>
      <c r="MN63" t="s">
        <v>878</v>
      </c>
      <c r="MO63" t="s">
        <v>879</v>
      </c>
      <c r="MP63" t="s">
        <v>317</v>
      </c>
      <c r="MQ63" t="s">
        <v>257</v>
      </c>
    </row>
    <row r="64" spans="1:364" x14ac:dyDescent="0.2">
      <c r="A64">
        <v>115043957876</v>
      </c>
      <c r="B64">
        <v>438832579</v>
      </c>
      <c r="C64" s="226">
        <v>46072.443414351852</v>
      </c>
      <c r="D64" s="226">
        <v>46072.730034722219</v>
      </c>
      <c r="E64" t="s">
        <v>880</v>
      </c>
      <c r="J64" t="s">
        <v>881</v>
      </c>
      <c r="K64" t="s">
        <v>882</v>
      </c>
      <c r="L64" t="s">
        <v>883</v>
      </c>
      <c r="M64">
        <v>238</v>
      </c>
      <c r="N64">
        <v>5</v>
      </c>
      <c r="O64">
        <v>4</v>
      </c>
      <c r="P64" t="s">
        <v>271</v>
      </c>
      <c r="Q64" t="s">
        <v>269</v>
      </c>
      <c r="R64">
        <v>0</v>
      </c>
      <c r="V64" t="s">
        <v>198</v>
      </c>
      <c r="W64" t="s">
        <v>199</v>
      </c>
      <c r="AG64">
        <v>205</v>
      </c>
      <c r="AH64">
        <v>23</v>
      </c>
      <c r="AI64">
        <v>3</v>
      </c>
      <c r="AJ64">
        <v>0</v>
      </c>
      <c r="AK64" t="s">
        <v>213</v>
      </c>
      <c r="AL64" t="s">
        <v>884</v>
      </c>
      <c r="AM64" t="s">
        <v>269</v>
      </c>
      <c r="AN64" t="s">
        <v>340</v>
      </c>
      <c r="BB64" t="s">
        <v>341</v>
      </c>
      <c r="BH64" t="s">
        <v>276</v>
      </c>
      <c r="BM64" t="s">
        <v>277</v>
      </c>
      <c r="BR64" t="s">
        <v>278</v>
      </c>
      <c r="BW64" t="s">
        <v>342</v>
      </c>
      <c r="CF64" t="s">
        <v>283</v>
      </c>
      <c r="CQ64" t="s">
        <v>293</v>
      </c>
      <c r="EP64" t="s">
        <v>294</v>
      </c>
      <c r="EQ64" t="s">
        <v>295</v>
      </c>
      <c r="ER64">
        <v>1</v>
      </c>
      <c r="ES64">
        <v>5</v>
      </c>
      <c r="EX64" t="s">
        <v>229</v>
      </c>
      <c r="EZ64" t="s">
        <v>269</v>
      </c>
      <c r="FA64" t="s">
        <v>296</v>
      </c>
      <c r="FJ64" t="s">
        <v>381</v>
      </c>
      <c r="FS64" t="s">
        <v>298</v>
      </c>
      <c r="GB64" t="s">
        <v>299</v>
      </c>
      <c r="GL64" t="s">
        <v>300</v>
      </c>
      <c r="GU64" t="s">
        <v>301</v>
      </c>
      <c r="HD64" t="s">
        <v>302</v>
      </c>
      <c r="HM64" t="s">
        <v>303</v>
      </c>
      <c r="HV64" t="s">
        <v>304</v>
      </c>
      <c r="IE64" t="s">
        <v>305</v>
      </c>
      <c r="IN64" t="s">
        <v>306</v>
      </c>
      <c r="IO64">
        <v>1</v>
      </c>
      <c r="IP64">
        <v>0</v>
      </c>
      <c r="IQ64" t="s">
        <v>225</v>
      </c>
      <c r="IW64" t="s">
        <v>347</v>
      </c>
      <c r="IX64" t="s">
        <v>269</v>
      </c>
      <c r="IY64" t="s">
        <v>382</v>
      </c>
      <c r="JJ64" t="s">
        <v>310</v>
      </c>
      <c r="JU64" t="s">
        <v>311</v>
      </c>
      <c r="KY64" t="s">
        <v>330</v>
      </c>
      <c r="KZ64" t="s">
        <v>885</v>
      </c>
      <c r="LB64" t="s">
        <v>231</v>
      </c>
      <c r="LC64" t="s">
        <v>232</v>
      </c>
      <c r="LD64" t="s">
        <v>233</v>
      </c>
      <c r="LE64" t="s">
        <v>234</v>
      </c>
      <c r="LF64" t="s">
        <v>235</v>
      </c>
      <c r="LG64" t="s">
        <v>236</v>
      </c>
      <c r="LI64" t="s">
        <v>886</v>
      </c>
      <c r="LJ64">
        <v>31</v>
      </c>
      <c r="LK64" t="s">
        <v>332</v>
      </c>
      <c r="LL64">
        <v>1</v>
      </c>
      <c r="LM64" t="s">
        <v>238</v>
      </c>
      <c r="LN64" t="s">
        <v>239</v>
      </c>
      <c r="LO64" t="s">
        <v>240</v>
      </c>
      <c r="LS64" t="s">
        <v>244</v>
      </c>
      <c r="LT64" t="s">
        <v>245</v>
      </c>
      <c r="LV64" t="s">
        <v>247</v>
      </c>
      <c r="LX64" t="s">
        <v>249</v>
      </c>
      <c r="LY64" t="s">
        <v>250</v>
      </c>
      <c r="LZ64" t="s">
        <v>251</v>
      </c>
      <c r="MA64" t="s">
        <v>252</v>
      </c>
      <c r="MB64" t="s">
        <v>253</v>
      </c>
      <c r="MC64" t="s">
        <v>254</v>
      </c>
      <c r="MD64" t="s">
        <v>255</v>
      </c>
      <c r="ME64" t="s">
        <v>256</v>
      </c>
      <c r="MF64" t="s">
        <v>887</v>
      </c>
      <c r="MG64" t="s">
        <v>314</v>
      </c>
      <c r="MH64">
        <v>20</v>
      </c>
      <c r="MI64" t="s">
        <v>888</v>
      </c>
      <c r="MK64" t="s">
        <v>889</v>
      </c>
      <c r="MM64" t="s">
        <v>271</v>
      </c>
      <c r="MN64" t="s">
        <v>890</v>
      </c>
      <c r="MP64" t="s">
        <v>317</v>
      </c>
      <c r="MU64" t="s">
        <v>261</v>
      </c>
    </row>
    <row r="65" spans="1:362" x14ac:dyDescent="0.2">
      <c r="A65">
        <v>115044105555</v>
      </c>
      <c r="B65">
        <v>438832579</v>
      </c>
      <c r="C65" s="226">
        <v>46072.562951388885</v>
      </c>
      <c r="D65" s="226">
        <v>46072.599930555552</v>
      </c>
      <c r="E65" t="s">
        <v>891</v>
      </c>
      <c r="J65" t="s">
        <v>892</v>
      </c>
      <c r="K65" t="s">
        <v>893</v>
      </c>
      <c r="L65" t="s">
        <v>894</v>
      </c>
      <c r="M65">
        <v>552</v>
      </c>
      <c r="N65">
        <v>8</v>
      </c>
      <c r="O65">
        <v>4</v>
      </c>
      <c r="P65" t="s">
        <v>269</v>
      </c>
      <c r="Q65" t="s">
        <v>269</v>
      </c>
      <c r="R65">
        <v>3</v>
      </c>
      <c r="V65" t="s">
        <v>198</v>
      </c>
      <c r="W65" t="s">
        <v>199</v>
      </c>
      <c r="AG65">
        <v>193</v>
      </c>
      <c r="AH65">
        <v>140</v>
      </c>
      <c r="AI65">
        <v>18</v>
      </c>
      <c r="AJ65">
        <v>0</v>
      </c>
      <c r="AK65" t="s">
        <v>357</v>
      </c>
      <c r="AM65" t="s">
        <v>271</v>
      </c>
      <c r="AN65" t="s">
        <v>272</v>
      </c>
      <c r="AO65" t="s">
        <v>214</v>
      </c>
      <c r="AS65" t="s">
        <v>218</v>
      </c>
      <c r="AV65" t="s">
        <v>221</v>
      </c>
      <c r="AY65" t="s">
        <v>273</v>
      </c>
      <c r="AZ65">
        <v>204</v>
      </c>
      <c r="BA65">
        <v>204</v>
      </c>
      <c r="BB65" t="s">
        <v>341</v>
      </c>
      <c r="BH65" t="s">
        <v>276</v>
      </c>
      <c r="BM65" t="s">
        <v>277</v>
      </c>
      <c r="BR65" t="s">
        <v>278</v>
      </c>
      <c r="BW65" t="s">
        <v>342</v>
      </c>
      <c r="BX65">
        <v>4</v>
      </c>
      <c r="BY65">
        <v>78</v>
      </c>
      <c r="BZ65" t="s">
        <v>280</v>
      </c>
      <c r="CB65" t="s">
        <v>281</v>
      </c>
      <c r="CD65" t="s">
        <v>420</v>
      </c>
      <c r="CF65" t="s">
        <v>343</v>
      </c>
      <c r="CG65">
        <v>4</v>
      </c>
      <c r="CH65">
        <v>78</v>
      </c>
      <c r="CI65" t="s">
        <v>405</v>
      </c>
      <c r="CK65" t="s">
        <v>280</v>
      </c>
      <c r="CM65" t="s">
        <v>280</v>
      </c>
      <c r="CO65" t="s">
        <v>281</v>
      </c>
      <c r="CQ65" t="s">
        <v>284</v>
      </c>
      <c r="CR65" t="s">
        <v>285</v>
      </c>
      <c r="CS65">
        <v>1</v>
      </c>
      <c r="CT65">
        <v>15</v>
      </c>
      <c r="CU65" t="s">
        <v>286</v>
      </c>
      <c r="CW65" t="s">
        <v>281</v>
      </c>
      <c r="CY65" t="s">
        <v>345</v>
      </c>
      <c r="CZ65">
        <v>1</v>
      </c>
      <c r="DA65">
        <v>15</v>
      </c>
      <c r="DB65" t="s">
        <v>286</v>
      </c>
      <c r="DD65" t="s">
        <v>281</v>
      </c>
      <c r="DF65" t="s">
        <v>327</v>
      </c>
      <c r="DG65">
        <v>1</v>
      </c>
      <c r="DH65">
        <v>15</v>
      </c>
      <c r="DI65" t="s">
        <v>286</v>
      </c>
      <c r="DK65" t="s">
        <v>281</v>
      </c>
      <c r="DM65" t="s">
        <v>290</v>
      </c>
      <c r="DT65" t="s">
        <v>291</v>
      </c>
      <c r="EA65" t="s">
        <v>292</v>
      </c>
      <c r="EH65" t="s">
        <v>293</v>
      </c>
      <c r="EP65" t="s">
        <v>294</v>
      </c>
      <c r="EQ65" t="s">
        <v>362</v>
      </c>
      <c r="FA65" t="s">
        <v>296</v>
      </c>
      <c r="FJ65" t="s">
        <v>297</v>
      </c>
      <c r="FK65">
        <v>1</v>
      </c>
      <c r="FL65">
        <v>30</v>
      </c>
      <c r="FM65" t="s">
        <v>225</v>
      </c>
      <c r="FP65" t="s">
        <v>228</v>
      </c>
      <c r="FS65" t="s">
        <v>298</v>
      </c>
      <c r="GB65" t="s">
        <v>299</v>
      </c>
      <c r="GL65" t="s">
        <v>300</v>
      </c>
      <c r="GU65" t="s">
        <v>301</v>
      </c>
      <c r="HD65" t="s">
        <v>302</v>
      </c>
      <c r="HM65" t="s">
        <v>303</v>
      </c>
      <c r="HV65" t="s">
        <v>304</v>
      </c>
      <c r="IE65" t="s">
        <v>328</v>
      </c>
      <c r="IF65">
        <v>1</v>
      </c>
      <c r="IG65">
        <v>30</v>
      </c>
      <c r="IK65" t="s">
        <v>228</v>
      </c>
      <c r="IN65" t="s">
        <v>306</v>
      </c>
      <c r="IO65">
        <v>1</v>
      </c>
      <c r="IP65">
        <v>133</v>
      </c>
      <c r="IT65" t="s">
        <v>228</v>
      </c>
      <c r="IW65" t="s">
        <v>273</v>
      </c>
      <c r="IX65" t="s">
        <v>271</v>
      </c>
      <c r="IY65" t="s">
        <v>382</v>
      </c>
      <c r="JJ65" t="s">
        <v>310</v>
      </c>
      <c r="JU65" t="s">
        <v>311</v>
      </c>
      <c r="KY65" t="s">
        <v>312</v>
      </c>
      <c r="LB65" t="s">
        <v>231</v>
      </c>
      <c r="LJ65">
        <v>7</v>
      </c>
      <c r="LK65" t="s">
        <v>313</v>
      </c>
      <c r="LM65" t="s">
        <v>238</v>
      </c>
      <c r="LN65" t="s">
        <v>239</v>
      </c>
      <c r="LR65" t="s">
        <v>243</v>
      </c>
      <c r="LS65" t="s">
        <v>244</v>
      </c>
      <c r="LT65" t="s">
        <v>245</v>
      </c>
      <c r="LV65" t="s">
        <v>247</v>
      </c>
      <c r="LX65" t="s">
        <v>249</v>
      </c>
      <c r="LY65" t="s">
        <v>250</v>
      </c>
      <c r="MA65" t="s">
        <v>252</v>
      </c>
      <c r="MD65" t="s">
        <v>255</v>
      </c>
      <c r="ME65" t="s">
        <v>256</v>
      </c>
      <c r="MG65">
        <v>35</v>
      </c>
      <c r="MH65">
        <v>35</v>
      </c>
      <c r="MI65" t="s">
        <v>369</v>
      </c>
      <c r="MM65" t="s">
        <v>269</v>
      </c>
    </row>
    <row r="66" spans="1:362" x14ac:dyDescent="0.2">
      <c r="A66">
        <v>115044043330</v>
      </c>
      <c r="B66">
        <v>438832579</v>
      </c>
      <c r="C66" s="226">
        <v>46072.512418981481</v>
      </c>
      <c r="D66" s="226">
        <v>46072.547002314815</v>
      </c>
      <c r="E66" t="s">
        <v>895</v>
      </c>
      <c r="J66" t="s">
        <v>896</v>
      </c>
      <c r="K66" t="s">
        <v>897</v>
      </c>
      <c r="L66" t="s">
        <v>898</v>
      </c>
      <c r="M66">
        <v>405</v>
      </c>
      <c r="N66">
        <v>9</v>
      </c>
      <c r="O66">
        <v>9</v>
      </c>
      <c r="P66" t="s">
        <v>271</v>
      </c>
      <c r="Q66" t="s">
        <v>271</v>
      </c>
      <c r="R66">
        <v>1</v>
      </c>
      <c r="V66" t="s">
        <v>198</v>
      </c>
      <c r="W66" t="s">
        <v>199</v>
      </c>
      <c r="AG66">
        <v>309</v>
      </c>
      <c r="AH66">
        <v>91</v>
      </c>
      <c r="AI66">
        <v>5</v>
      </c>
      <c r="AJ66">
        <v>0</v>
      </c>
      <c r="AK66" t="s">
        <v>213</v>
      </c>
      <c r="AL66" t="s">
        <v>899</v>
      </c>
      <c r="AM66" t="s">
        <v>271</v>
      </c>
      <c r="AN66" t="s">
        <v>272</v>
      </c>
      <c r="AO66" t="s">
        <v>214</v>
      </c>
      <c r="AP66" t="s">
        <v>215</v>
      </c>
      <c r="AT66" t="s">
        <v>219</v>
      </c>
      <c r="AV66" t="s">
        <v>221</v>
      </c>
      <c r="AY66" t="s">
        <v>273</v>
      </c>
      <c r="AZ66">
        <v>1</v>
      </c>
      <c r="BA66">
        <v>70</v>
      </c>
      <c r="BB66" t="s">
        <v>341</v>
      </c>
      <c r="BH66" t="s">
        <v>276</v>
      </c>
      <c r="BM66" t="s">
        <v>277</v>
      </c>
      <c r="BR66" t="s">
        <v>278</v>
      </c>
      <c r="BW66" t="s">
        <v>342</v>
      </c>
      <c r="CF66" t="s">
        <v>343</v>
      </c>
      <c r="CG66">
        <v>7</v>
      </c>
      <c r="CH66">
        <v>65</v>
      </c>
      <c r="CI66" t="s">
        <v>325</v>
      </c>
      <c r="CK66" t="s">
        <v>280</v>
      </c>
      <c r="CM66" t="s">
        <v>281</v>
      </c>
      <c r="CO66" t="s">
        <v>281</v>
      </c>
      <c r="CQ66" t="s">
        <v>293</v>
      </c>
      <c r="EP66" t="s">
        <v>294</v>
      </c>
      <c r="EQ66" t="s">
        <v>362</v>
      </c>
      <c r="FA66" t="s">
        <v>296</v>
      </c>
      <c r="FJ66" t="s">
        <v>297</v>
      </c>
      <c r="FK66">
        <v>1</v>
      </c>
      <c r="FL66">
        <v>10</v>
      </c>
      <c r="FO66" t="s">
        <v>227</v>
      </c>
      <c r="FS66" t="s">
        <v>298</v>
      </c>
      <c r="GB66" t="s">
        <v>299</v>
      </c>
      <c r="GL66" t="s">
        <v>300</v>
      </c>
      <c r="GU66" t="s">
        <v>301</v>
      </c>
      <c r="HD66" t="s">
        <v>302</v>
      </c>
      <c r="HM66" t="s">
        <v>303</v>
      </c>
      <c r="HV66" t="s">
        <v>304</v>
      </c>
      <c r="IE66" t="s">
        <v>328</v>
      </c>
      <c r="IF66">
        <v>2</v>
      </c>
      <c r="IG66">
        <v>15</v>
      </c>
      <c r="IJ66" t="s">
        <v>227</v>
      </c>
      <c r="IN66" t="s">
        <v>306</v>
      </c>
      <c r="IO66">
        <v>1</v>
      </c>
      <c r="IP66">
        <v>75</v>
      </c>
      <c r="IT66" t="s">
        <v>228</v>
      </c>
      <c r="IW66" t="s">
        <v>273</v>
      </c>
      <c r="IX66" t="s">
        <v>271</v>
      </c>
      <c r="IY66" t="s">
        <v>382</v>
      </c>
      <c r="JJ66" t="s">
        <v>310</v>
      </c>
      <c r="JU66" t="s">
        <v>311</v>
      </c>
      <c r="KY66" t="s">
        <v>312</v>
      </c>
      <c r="LB66" t="s">
        <v>231</v>
      </c>
      <c r="LC66" t="s">
        <v>232</v>
      </c>
      <c r="LF66" t="s">
        <v>235</v>
      </c>
      <c r="LG66" t="s">
        <v>236</v>
      </c>
      <c r="LH66" t="s">
        <v>237</v>
      </c>
      <c r="LJ66">
        <v>12</v>
      </c>
      <c r="LK66" t="s">
        <v>313</v>
      </c>
      <c r="LL66">
        <v>7</v>
      </c>
      <c r="LM66" t="s">
        <v>238</v>
      </c>
      <c r="LN66" t="s">
        <v>239</v>
      </c>
      <c r="LQ66" t="s">
        <v>242</v>
      </c>
      <c r="LS66" t="s">
        <v>244</v>
      </c>
      <c r="LT66" t="s">
        <v>245</v>
      </c>
      <c r="LU66" t="s">
        <v>246</v>
      </c>
      <c r="LV66" t="s">
        <v>247</v>
      </c>
      <c r="LW66" t="s">
        <v>248</v>
      </c>
      <c r="LX66" t="s">
        <v>249</v>
      </c>
      <c r="LY66" t="s">
        <v>250</v>
      </c>
      <c r="LZ66" t="s">
        <v>251</v>
      </c>
      <c r="MB66" t="s">
        <v>253</v>
      </c>
      <c r="MC66" t="s">
        <v>254</v>
      </c>
      <c r="MD66" t="s">
        <v>255</v>
      </c>
      <c r="ME66" t="s">
        <v>256</v>
      </c>
      <c r="MG66">
        <v>35</v>
      </c>
      <c r="MH66">
        <v>25</v>
      </c>
      <c r="MI66" t="s">
        <v>333</v>
      </c>
      <c r="MM66" t="s">
        <v>269</v>
      </c>
      <c r="MP66" t="s">
        <v>317</v>
      </c>
    </row>
    <row r="67" spans="1:362" x14ac:dyDescent="0.2">
      <c r="A67">
        <v>115043953131</v>
      </c>
      <c r="B67">
        <v>438832579</v>
      </c>
      <c r="C67" s="226">
        <v>46072.438634259262</v>
      </c>
      <c r="D67" s="226">
        <v>46072.471643518518</v>
      </c>
      <c r="E67" t="s">
        <v>900</v>
      </c>
      <c r="J67" t="s">
        <v>901</v>
      </c>
      <c r="K67" t="s">
        <v>902</v>
      </c>
      <c r="L67" t="s">
        <v>903</v>
      </c>
      <c r="M67">
        <v>638</v>
      </c>
      <c r="N67">
        <v>9</v>
      </c>
      <c r="O67">
        <v>5</v>
      </c>
      <c r="P67" t="s">
        <v>269</v>
      </c>
      <c r="Q67" t="s">
        <v>269</v>
      </c>
      <c r="R67">
        <v>0</v>
      </c>
      <c r="S67" t="s">
        <v>195</v>
      </c>
      <c r="V67" t="s">
        <v>198</v>
      </c>
      <c r="W67" t="s">
        <v>199</v>
      </c>
      <c r="AG67">
        <v>2128</v>
      </c>
      <c r="AH67">
        <v>230</v>
      </c>
      <c r="AI67">
        <v>51</v>
      </c>
      <c r="AJ67">
        <v>4</v>
      </c>
      <c r="AK67" t="s">
        <v>428</v>
      </c>
      <c r="AM67" t="s">
        <v>271</v>
      </c>
      <c r="AN67" t="s">
        <v>272</v>
      </c>
      <c r="AV67" t="s">
        <v>221</v>
      </c>
      <c r="AY67" t="s">
        <v>452</v>
      </c>
      <c r="AZ67">
        <v>7</v>
      </c>
      <c r="BA67">
        <v>32</v>
      </c>
      <c r="BB67" t="s">
        <v>341</v>
      </c>
      <c r="BH67" t="s">
        <v>276</v>
      </c>
      <c r="BM67" t="s">
        <v>277</v>
      </c>
      <c r="BR67" t="s">
        <v>278</v>
      </c>
      <c r="BW67" t="s">
        <v>342</v>
      </c>
      <c r="CF67" t="s">
        <v>343</v>
      </c>
      <c r="CG67">
        <v>9</v>
      </c>
      <c r="CH67">
        <v>70</v>
      </c>
      <c r="CI67" t="s">
        <v>229</v>
      </c>
      <c r="CK67" t="s">
        <v>229</v>
      </c>
      <c r="CM67" t="s">
        <v>229</v>
      </c>
      <c r="CO67" t="s">
        <v>229</v>
      </c>
      <c r="CQ67" t="s">
        <v>293</v>
      </c>
      <c r="EP67" t="s">
        <v>294</v>
      </c>
      <c r="EQ67" t="s">
        <v>295</v>
      </c>
      <c r="ER67">
        <v>1</v>
      </c>
      <c r="ES67">
        <v>10</v>
      </c>
      <c r="EX67" t="s">
        <v>229</v>
      </c>
      <c r="EZ67" t="s">
        <v>271</v>
      </c>
      <c r="FA67" t="s">
        <v>363</v>
      </c>
      <c r="FB67">
        <v>1</v>
      </c>
      <c r="FC67">
        <v>70</v>
      </c>
      <c r="FH67" t="s">
        <v>229</v>
      </c>
      <c r="FJ67" t="s">
        <v>297</v>
      </c>
      <c r="FK67">
        <v>1</v>
      </c>
      <c r="FL67">
        <v>75</v>
      </c>
      <c r="FQ67" t="s">
        <v>229</v>
      </c>
      <c r="FS67" t="s">
        <v>298</v>
      </c>
      <c r="GB67" t="s">
        <v>299</v>
      </c>
      <c r="GC67">
        <v>1</v>
      </c>
      <c r="GD67">
        <v>175</v>
      </c>
      <c r="GI67" t="s">
        <v>229</v>
      </c>
      <c r="GK67" t="s">
        <v>269</v>
      </c>
      <c r="GL67" t="s">
        <v>300</v>
      </c>
      <c r="GU67" t="s">
        <v>301</v>
      </c>
      <c r="HD67" t="s">
        <v>302</v>
      </c>
      <c r="HM67" t="s">
        <v>303</v>
      </c>
      <c r="HV67" t="s">
        <v>304</v>
      </c>
      <c r="IE67" t="s">
        <v>328</v>
      </c>
      <c r="IF67">
        <v>2</v>
      </c>
      <c r="IG67">
        <v>40</v>
      </c>
      <c r="IL67" t="s">
        <v>229</v>
      </c>
      <c r="IN67" t="s">
        <v>306</v>
      </c>
      <c r="IO67">
        <v>1</v>
      </c>
      <c r="IP67">
        <v>175</v>
      </c>
      <c r="IU67" t="s">
        <v>229</v>
      </c>
      <c r="IW67" t="s">
        <v>452</v>
      </c>
      <c r="IX67" t="s">
        <v>269</v>
      </c>
      <c r="IY67" t="s">
        <v>307</v>
      </c>
      <c r="IZ67">
        <v>1</v>
      </c>
      <c r="JA67">
        <v>82</v>
      </c>
      <c r="JE67" t="s">
        <v>228</v>
      </c>
      <c r="JH67" t="s">
        <v>452</v>
      </c>
      <c r="JI67" t="s">
        <v>269</v>
      </c>
      <c r="JJ67" t="s">
        <v>310</v>
      </c>
      <c r="JU67" t="s">
        <v>311</v>
      </c>
      <c r="KY67" t="s">
        <v>330</v>
      </c>
      <c r="KZ67" t="s">
        <v>904</v>
      </c>
      <c r="LC67" t="s">
        <v>232</v>
      </c>
      <c r="LD67" t="s">
        <v>233</v>
      </c>
      <c r="LE67" t="s">
        <v>234</v>
      </c>
      <c r="LG67" t="s">
        <v>236</v>
      </c>
      <c r="LH67" t="s">
        <v>237</v>
      </c>
      <c r="LJ67">
        <v>48</v>
      </c>
      <c r="LK67" t="s">
        <v>332</v>
      </c>
      <c r="LL67">
        <v>4</v>
      </c>
      <c r="LM67" t="s">
        <v>238</v>
      </c>
      <c r="LN67" t="s">
        <v>239</v>
      </c>
      <c r="LP67" t="s">
        <v>241</v>
      </c>
      <c r="LR67" t="s">
        <v>243</v>
      </c>
      <c r="LS67" t="s">
        <v>244</v>
      </c>
      <c r="LT67" t="s">
        <v>245</v>
      </c>
      <c r="LU67" t="s">
        <v>246</v>
      </c>
      <c r="LW67" t="s">
        <v>248</v>
      </c>
      <c r="LY67" t="s">
        <v>250</v>
      </c>
      <c r="LZ67" t="s">
        <v>251</v>
      </c>
      <c r="MA67" t="s">
        <v>252</v>
      </c>
      <c r="MB67" t="s">
        <v>253</v>
      </c>
      <c r="MC67" t="s">
        <v>254</v>
      </c>
      <c r="MD67" t="s">
        <v>255</v>
      </c>
      <c r="ME67" t="s">
        <v>256</v>
      </c>
      <c r="MG67">
        <v>40</v>
      </c>
      <c r="MH67">
        <v>38</v>
      </c>
      <c r="MI67" t="s">
        <v>905</v>
      </c>
      <c r="MK67" t="s">
        <v>269</v>
      </c>
      <c r="MM67" t="s">
        <v>271</v>
      </c>
      <c r="MO67" t="s">
        <v>906</v>
      </c>
      <c r="MP67" t="s">
        <v>317</v>
      </c>
    </row>
    <row r="68" spans="1:362" x14ac:dyDescent="0.2">
      <c r="A68">
        <v>115043915966</v>
      </c>
      <c r="B68">
        <v>438832579</v>
      </c>
      <c r="C68" s="226">
        <v>46072.405416666668</v>
      </c>
      <c r="D68" s="226">
        <v>46072.432280092595</v>
      </c>
      <c r="E68" t="s">
        <v>907</v>
      </c>
      <c r="J68" t="s">
        <v>908</v>
      </c>
      <c r="K68" t="s">
        <v>909</v>
      </c>
      <c r="L68" t="s">
        <v>910</v>
      </c>
      <c r="M68">
        <v>545</v>
      </c>
      <c r="N68">
        <v>10</v>
      </c>
      <c r="O68">
        <v>9</v>
      </c>
      <c r="P68" t="s">
        <v>271</v>
      </c>
      <c r="Q68" t="s">
        <v>271</v>
      </c>
      <c r="R68">
        <v>0</v>
      </c>
      <c r="V68" t="s">
        <v>198</v>
      </c>
      <c r="AG68">
        <v>113</v>
      </c>
      <c r="AH68">
        <v>223</v>
      </c>
      <c r="AI68">
        <v>10</v>
      </c>
      <c r="AJ68">
        <v>28</v>
      </c>
      <c r="AK68" t="s">
        <v>213</v>
      </c>
      <c r="AL68" t="s">
        <v>911</v>
      </c>
      <c r="AM68" t="s">
        <v>271</v>
      </c>
      <c r="AN68" t="s">
        <v>340</v>
      </c>
      <c r="BB68" t="s">
        <v>341</v>
      </c>
      <c r="BH68" t="s">
        <v>276</v>
      </c>
      <c r="BM68" t="s">
        <v>277</v>
      </c>
      <c r="BR68" t="s">
        <v>278</v>
      </c>
      <c r="BW68" t="s">
        <v>342</v>
      </c>
      <c r="CF68" t="s">
        <v>283</v>
      </c>
      <c r="CQ68" t="s">
        <v>284</v>
      </c>
      <c r="CR68" t="s">
        <v>285</v>
      </c>
      <c r="CS68">
        <v>2</v>
      </c>
      <c r="CT68">
        <v>15</v>
      </c>
      <c r="CU68" t="s">
        <v>286</v>
      </c>
      <c r="CW68" t="s">
        <v>281</v>
      </c>
      <c r="CY68" t="s">
        <v>288</v>
      </c>
      <c r="DF68" t="s">
        <v>289</v>
      </c>
      <c r="DM68" t="s">
        <v>290</v>
      </c>
      <c r="DT68" t="s">
        <v>414</v>
      </c>
      <c r="DU68">
        <v>2</v>
      </c>
      <c r="DV68">
        <v>15</v>
      </c>
      <c r="DW68" t="s">
        <v>286</v>
      </c>
      <c r="DY68" t="s">
        <v>281</v>
      </c>
      <c r="EA68" t="s">
        <v>292</v>
      </c>
      <c r="EH68" t="s">
        <v>293</v>
      </c>
      <c r="EP68" t="s">
        <v>294</v>
      </c>
      <c r="EQ68" t="s">
        <v>295</v>
      </c>
      <c r="ER68">
        <v>2</v>
      </c>
      <c r="ES68">
        <v>15</v>
      </c>
      <c r="ET68" t="s">
        <v>225</v>
      </c>
      <c r="EZ68" t="s">
        <v>269</v>
      </c>
      <c r="FA68" t="s">
        <v>296</v>
      </c>
      <c r="FJ68" t="s">
        <v>381</v>
      </c>
      <c r="FS68" t="s">
        <v>298</v>
      </c>
      <c r="GB68" t="s">
        <v>395</v>
      </c>
      <c r="GC68">
        <v>3</v>
      </c>
      <c r="GD68">
        <v>60</v>
      </c>
      <c r="GE68" t="s">
        <v>225</v>
      </c>
      <c r="GK68" t="s">
        <v>271</v>
      </c>
      <c r="GL68" t="s">
        <v>365</v>
      </c>
      <c r="GM68">
        <v>1</v>
      </c>
      <c r="GN68">
        <v>35</v>
      </c>
      <c r="GO68" t="s">
        <v>225</v>
      </c>
      <c r="GU68" t="s">
        <v>301</v>
      </c>
      <c r="HD68" t="s">
        <v>302</v>
      </c>
      <c r="HM68" t="s">
        <v>303</v>
      </c>
      <c r="HV68" t="s">
        <v>304</v>
      </c>
      <c r="IE68" t="s">
        <v>305</v>
      </c>
      <c r="IN68" t="s">
        <v>505</v>
      </c>
      <c r="IY68" t="s">
        <v>382</v>
      </c>
      <c r="JJ68" t="s">
        <v>310</v>
      </c>
      <c r="JU68" t="s">
        <v>311</v>
      </c>
      <c r="KY68" t="s">
        <v>312</v>
      </c>
      <c r="LB68" t="s">
        <v>231</v>
      </c>
      <c r="LC68" t="s">
        <v>232</v>
      </c>
      <c r="LD68" t="s">
        <v>233</v>
      </c>
      <c r="LE68" t="s">
        <v>234</v>
      </c>
      <c r="LF68" t="s">
        <v>235</v>
      </c>
      <c r="LJ68">
        <v>15</v>
      </c>
      <c r="LK68" t="s">
        <v>313</v>
      </c>
      <c r="LM68" t="s">
        <v>238</v>
      </c>
      <c r="LN68" t="s">
        <v>239</v>
      </c>
      <c r="LP68" t="s">
        <v>241</v>
      </c>
      <c r="LS68" t="s">
        <v>244</v>
      </c>
      <c r="LT68" t="s">
        <v>245</v>
      </c>
      <c r="LU68" t="s">
        <v>246</v>
      </c>
      <c r="LX68" t="s">
        <v>249</v>
      </c>
      <c r="LY68" t="s">
        <v>250</v>
      </c>
      <c r="LZ68" t="s">
        <v>251</v>
      </c>
      <c r="MA68" t="s">
        <v>252</v>
      </c>
      <c r="MB68" t="s">
        <v>253</v>
      </c>
      <c r="MC68" t="s">
        <v>254</v>
      </c>
      <c r="MD68" t="s">
        <v>255</v>
      </c>
      <c r="ME68" t="s">
        <v>256</v>
      </c>
      <c r="MG68" t="s">
        <v>912</v>
      </c>
      <c r="MH68">
        <v>36</v>
      </c>
      <c r="MI68" t="s">
        <v>913</v>
      </c>
      <c r="MJ68" t="s">
        <v>913</v>
      </c>
      <c r="MK68" t="s">
        <v>913</v>
      </c>
      <c r="ML68" t="s">
        <v>913</v>
      </c>
      <c r="MM68" t="s">
        <v>269</v>
      </c>
      <c r="MN68" t="s">
        <v>913</v>
      </c>
      <c r="MO68" t="s">
        <v>913</v>
      </c>
      <c r="MP68" t="s">
        <v>317</v>
      </c>
      <c r="MQ68" t="s">
        <v>257</v>
      </c>
      <c r="MR68" t="s">
        <v>258</v>
      </c>
      <c r="MS68" t="s">
        <v>259</v>
      </c>
      <c r="MT68" t="s">
        <v>260</v>
      </c>
      <c r="MU68" t="s">
        <v>261</v>
      </c>
      <c r="MV68" t="s">
        <v>262</v>
      </c>
    </row>
    <row r="69" spans="1:362" x14ac:dyDescent="0.2">
      <c r="A69">
        <v>115043887891</v>
      </c>
      <c r="B69">
        <v>438832579</v>
      </c>
      <c r="C69" s="226">
        <v>46072.374872685185</v>
      </c>
      <c r="D69" s="226">
        <v>46072.388784722221</v>
      </c>
      <c r="E69" t="s">
        <v>914</v>
      </c>
      <c r="J69" t="s">
        <v>915</v>
      </c>
      <c r="K69" t="s">
        <v>916</v>
      </c>
      <c r="L69" t="s">
        <v>917</v>
      </c>
      <c r="M69">
        <v>355</v>
      </c>
      <c r="N69">
        <v>11</v>
      </c>
      <c r="O69">
        <v>5</v>
      </c>
      <c r="P69" t="s">
        <v>271</v>
      </c>
      <c r="Q69" t="s">
        <v>269</v>
      </c>
      <c r="R69">
        <v>0</v>
      </c>
      <c r="V69" t="s">
        <v>198</v>
      </c>
      <c r="W69" t="s">
        <v>199</v>
      </c>
      <c r="AG69">
        <v>82</v>
      </c>
      <c r="AH69">
        <v>34</v>
      </c>
      <c r="AI69">
        <v>8</v>
      </c>
      <c r="AJ69">
        <v>0</v>
      </c>
      <c r="AK69" t="s">
        <v>213</v>
      </c>
      <c r="AL69" t="s">
        <v>918</v>
      </c>
      <c r="AM69" t="s">
        <v>271</v>
      </c>
      <c r="AN69" t="s">
        <v>272</v>
      </c>
      <c r="AO69" t="s">
        <v>214</v>
      </c>
      <c r="AY69" t="s">
        <v>273</v>
      </c>
      <c r="AZ69">
        <v>1</v>
      </c>
      <c r="BA69">
        <v>45</v>
      </c>
      <c r="BB69" t="s">
        <v>341</v>
      </c>
      <c r="BH69" t="s">
        <v>276</v>
      </c>
      <c r="BM69" t="s">
        <v>277</v>
      </c>
      <c r="BR69" t="s">
        <v>278</v>
      </c>
      <c r="BW69" t="s">
        <v>342</v>
      </c>
      <c r="CF69" t="s">
        <v>343</v>
      </c>
      <c r="CG69">
        <v>9</v>
      </c>
      <c r="CH69">
        <v>30</v>
      </c>
      <c r="CI69" t="s">
        <v>489</v>
      </c>
      <c r="CK69" t="s">
        <v>325</v>
      </c>
      <c r="CM69" t="s">
        <v>281</v>
      </c>
      <c r="CO69" t="s">
        <v>515</v>
      </c>
      <c r="CQ69" t="s">
        <v>284</v>
      </c>
      <c r="CR69" t="s">
        <v>285</v>
      </c>
      <c r="CS69">
        <v>2</v>
      </c>
      <c r="CT69">
        <v>15</v>
      </c>
      <c r="CU69" t="s">
        <v>286</v>
      </c>
      <c r="CW69" t="s">
        <v>287</v>
      </c>
      <c r="CY69" t="s">
        <v>345</v>
      </c>
      <c r="CZ69">
        <v>1</v>
      </c>
      <c r="DA69">
        <v>15</v>
      </c>
      <c r="DB69" t="s">
        <v>286</v>
      </c>
      <c r="DD69" t="s">
        <v>287</v>
      </c>
      <c r="DF69" t="s">
        <v>289</v>
      </c>
      <c r="DM69" t="s">
        <v>406</v>
      </c>
      <c r="DN69">
        <v>1</v>
      </c>
      <c r="DO69">
        <v>15</v>
      </c>
      <c r="DP69" t="s">
        <v>286</v>
      </c>
      <c r="DR69" t="s">
        <v>287</v>
      </c>
      <c r="DT69" t="s">
        <v>291</v>
      </c>
      <c r="EA69" t="s">
        <v>292</v>
      </c>
      <c r="EH69" t="s">
        <v>293</v>
      </c>
      <c r="EP69" t="s">
        <v>294</v>
      </c>
      <c r="EQ69" t="s">
        <v>295</v>
      </c>
      <c r="ER69">
        <v>1</v>
      </c>
      <c r="ES69">
        <v>40</v>
      </c>
      <c r="EX69" t="s">
        <v>229</v>
      </c>
      <c r="EZ69" t="s">
        <v>271</v>
      </c>
      <c r="FA69" t="s">
        <v>296</v>
      </c>
      <c r="FJ69" t="s">
        <v>297</v>
      </c>
      <c r="FK69">
        <v>1</v>
      </c>
      <c r="FL69">
        <v>15</v>
      </c>
      <c r="FM69" t="s">
        <v>225</v>
      </c>
      <c r="FO69" t="s">
        <v>227</v>
      </c>
      <c r="FS69" t="s">
        <v>298</v>
      </c>
      <c r="GB69" t="s">
        <v>299</v>
      </c>
      <c r="GL69" t="s">
        <v>300</v>
      </c>
      <c r="GU69" t="s">
        <v>301</v>
      </c>
      <c r="HD69" t="s">
        <v>302</v>
      </c>
      <c r="HM69" t="s">
        <v>303</v>
      </c>
      <c r="HV69" t="s">
        <v>304</v>
      </c>
      <c r="IE69" t="s">
        <v>305</v>
      </c>
      <c r="IN69" t="s">
        <v>306</v>
      </c>
      <c r="IO69">
        <v>1</v>
      </c>
      <c r="IP69">
        <v>45</v>
      </c>
      <c r="IU69" t="s">
        <v>229</v>
      </c>
      <c r="IW69" t="s">
        <v>273</v>
      </c>
      <c r="IX69" t="s">
        <v>271</v>
      </c>
      <c r="IY69" t="s">
        <v>382</v>
      </c>
      <c r="JJ69" t="s">
        <v>310</v>
      </c>
      <c r="JU69" t="s">
        <v>311</v>
      </c>
      <c r="KY69" t="s">
        <v>312</v>
      </c>
      <c r="LA69" t="s">
        <v>230</v>
      </c>
      <c r="LJ69">
        <v>200</v>
      </c>
      <c r="LK69" t="s">
        <v>313</v>
      </c>
      <c r="LM69" t="s">
        <v>238</v>
      </c>
      <c r="LN69" t="s">
        <v>239</v>
      </c>
      <c r="LO69" t="s">
        <v>240</v>
      </c>
      <c r="LP69" t="s">
        <v>241</v>
      </c>
      <c r="LQ69" t="s">
        <v>242</v>
      </c>
      <c r="LR69" t="s">
        <v>243</v>
      </c>
      <c r="LS69" t="s">
        <v>244</v>
      </c>
      <c r="LT69" t="s">
        <v>245</v>
      </c>
      <c r="LV69" t="s">
        <v>247</v>
      </c>
      <c r="LW69" t="s">
        <v>248</v>
      </c>
      <c r="LX69" t="s">
        <v>249</v>
      </c>
      <c r="LY69" t="s">
        <v>250</v>
      </c>
      <c r="LZ69" t="s">
        <v>251</v>
      </c>
      <c r="MA69" t="s">
        <v>252</v>
      </c>
      <c r="MB69" t="s">
        <v>253</v>
      </c>
      <c r="MC69" t="s">
        <v>254</v>
      </c>
      <c r="MD69" t="s">
        <v>255</v>
      </c>
      <c r="ME69" t="s">
        <v>256</v>
      </c>
      <c r="MG69">
        <v>40</v>
      </c>
      <c r="MH69">
        <v>35</v>
      </c>
      <c r="MM69" t="s">
        <v>269</v>
      </c>
      <c r="MQ69" t="s">
        <v>257</v>
      </c>
      <c r="MR69" t="s">
        <v>258</v>
      </c>
      <c r="MS69" t="s">
        <v>259</v>
      </c>
      <c r="MT69" t="s">
        <v>260</v>
      </c>
      <c r="MU69" t="s">
        <v>261</v>
      </c>
      <c r="MV69" t="s">
        <v>262</v>
      </c>
      <c r="MW69" t="s">
        <v>263</v>
      </c>
      <c r="MX69" t="s">
        <v>264</v>
      </c>
    </row>
  </sheetData>
  <hyperlinks>
    <hyperlink ref="L46" r:id="rId1" xr:uid="{FF4D2CB0-8940-0145-BDE1-AC46169D6C30}"/>
    <hyperlink ref="L40" r:id="rId2" xr:uid="{88359C03-FE71-1A4E-9D4B-22AF2359A186}"/>
    <hyperlink ref="L12" r:id="rId3" xr:uid="{2B3A16B2-09FA-0E4C-A325-B5CAAF3F68E0}"/>
    <hyperlink ref="L18" r:id="rId4" xr:uid="{B784EC54-CB47-4747-849C-31F0886D6F97}"/>
    <hyperlink ref="L22" r:id="rId5" xr:uid="{DB8BBD8C-B143-BC40-9BFE-B14E88E2622C}"/>
    <hyperlink ref="L44" r:id="rId6" xr:uid="{100B0768-FAFA-4E45-8509-11FDCFF06D9B}"/>
    <hyperlink ref="L19" r:id="rId7" xr:uid="{99C840A9-92AF-3445-82B4-E709752E90A2}"/>
    <hyperlink ref="L10" r:id="rId8" xr:uid="{3DF3A65F-2371-2E48-B07F-0709D3E5FD24}"/>
    <hyperlink ref="L14" r:id="rId9" xr:uid="{3C4A7039-B942-3748-A8CF-7FFA249E56F6}"/>
    <hyperlink ref="L3" r:id="rId10" xr:uid="{0AB8592D-82AA-134C-B23C-9CEDE697E895}"/>
    <hyperlink ref="L16" r:id="rId11" xr:uid="{1B32C727-22E8-464A-9498-69BEA17916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E1A94-C599-5C4B-B555-583B3E36FC9E}">
  <dimension ref="A1:OF76"/>
  <sheetViews>
    <sheetView zoomScale="75" zoomScaleNormal="100" workbookViewId="0">
      <pane xSplit="3" ySplit="1" topLeftCell="D64" activePane="bottomRight" state="frozen"/>
      <selection pane="topRight" activeCell="D1" sqref="D1"/>
      <selection pane="bottomLeft" activeCell="A2" sqref="A2"/>
      <selection pane="bottomRight" activeCell="C85" sqref="C85"/>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2: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7"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2:396" ht="51" x14ac:dyDescent="0.2">
      <c r="B2" s="19" t="s">
        <v>354</v>
      </c>
      <c r="C2" s="19">
        <v>5</v>
      </c>
      <c r="D2" s="19">
        <v>1223</v>
      </c>
      <c r="E2" s="19">
        <v>15</v>
      </c>
      <c r="F2" s="84">
        <f t="shared" ref="F2:F33" si="0">D2/E2</f>
        <v>81.533333333333331</v>
      </c>
      <c r="G2" s="19">
        <v>5</v>
      </c>
      <c r="H2" s="19" t="s">
        <v>269</v>
      </c>
      <c r="I2" s="19" t="s">
        <v>269</v>
      </c>
      <c r="J2" s="19">
        <v>5</v>
      </c>
      <c r="K2" s="126"/>
      <c r="L2" s="20"/>
      <c r="X2" s="19" t="s">
        <v>206</v>
      </c>
      <c r="AA2" s="20"/>
      <c r="AB2" s="19">
        <v>403</v>
      </c>
      <c r="AC2" s="19">
        <v>347</v>
      </c>
      <c r="AD2" s="19">
        <v>142</v>
      </c>
      <c r="AE2" s="19">
        <v>10</v>
      </c>
      <c r="AF2" s="19" t="s">
        <v>357</v>
      </c>
      <c r="AH2" s="19" t="s">
        <v>271</v>
      </c>
      <c r="AI2" s="126"/>
      <c r="AJ2" s="19" t="s">
        <v>271</v>
      </c>
      <c r="AK2" s="20"/>
      <c r="AL2" s="19" t="s">
        <v>214</v>
      </c>
      <c r="AM2" s="19" t="s">
        <v>215</v>
      </c>
      <c r="AN2" s="19" t="s">
        <v>216</v>
      </c>
      <c r="AO2" s="19" t="s">
        <v>217</v>
      </c>
      <c r="AQ2" s="19" t="s">
        <v>219</v>
      </c>
      <c r="AS2" s="19" t="s">
        <v>221</v>
      </c>
      <c r="AV2" s="138" t="s">
        <v>273</v>
      </c>
      <c r="AW2" s="19">
        <v>5</v>
      </c>
      <c r="AX2" s="19">
        <v>160</v>
      </c>
      <c r="AY2" s="126"/>
      <c r="AZ2" s="112" t="s">
        <v>271</v>
      </c>
      <c r="BA2" s="19">
        <v>1</v>
      </c>
      <c r="BB2" s="19">
        <v>260</v>
      </c>
      <c r="BC2" s="155" t="s">
        <v>1300</v>
      </c>
      <c r="BD2" s="19" t="s">
        <v>358</v>
      </c>
      <c r="BE2" s="19" t="s">
        <v>271</v>
      </c>
      <c r="BF2" s="126"/>
      <c r="BG2" s="19" t="s">
        <v>271</v>
      </c>
      <c r="BH2" s="19">
        <v>5</v>
      </c>
      <c r="BI2" s="19">
        <v>60</v>
      </c>
      <c r="BJ2" s="152" t="s">
        <v>325</v>
      </c>
      <c r="BL2" s="126"/>
      <c r="BM2" s="19" t="s">
        <v>271</v>
      </c>
      <c r="BN2" s="19" t="s">
        <v>361</v>
      </c>
      <c r="BO2" s="19">
        <v>33</v>
      </c>
      <c r="BP2" s="148" t="s">
        <v>281</v>
      </c>
      <c r="BR2" s="126"/>
      <c r="BS2" s="19" t="s">
        <v>269</v>
      </c>
      <c r="BV2" s="150"/>
      <c r="BX2" s="126"/>
      <c r="BY2" s="19" t="s">
        <v>269</v>
      </c>
      <c r="CB2" s="152"/>
      <c r="CD2" s="148"/>
      <c r="CF2" s="150"/>
      <c r="CH2" s="126"/>
      <c r="CI2" s="19" t="s">
        <v>269</v>
      </c>
      <c r="CL2" s="156"/>
      <c r="CN2" s="152"/>
      <c r="CP2" s="148"/>
      <c r="CR2" s="150"/>
      <c r="CT2" s="126"/>
      <c r="CU2" s="170" t="s">
        <v>269</v>
      </c>
      <c r="CV2" s="126"/>
      <c r="CW2" s="174" t="s">
        <v>269</v>
      </c>
      <c r="DB2" s="126"/>
      <c r="DC2" s="174" t="s">
        <v>269</v>
      </c>
      <c r="DH2" s="126"/>
      <c r="DI2" s="174" t="s">
        <v>269</v>
      </c>
      <c r="DN2" s="126"/>
      <c r="DO2" s="174" t="s">
        <v>269</v>
      </c>
      <c r="DT2" s="126"/>
      <c r="DU2" s="174" t="s">
        <v>269</v>
      </c>
      <c r="DZ2" s="126"/>
      <c r="EA2" s="174" t="s">
        <v>269</v>
      </c>
      <c r="EF2" s="126"/>
      <c r="EG2" s="174" t="s">
        <v>269</v>
      </c>
      <c r="EL2" s="126"/>
      <c r="EM2" s="174" t="s">
        <v>269</v>
      </c>
      <c r="ER2" s="126"/>
      <c r="ES2" s="174" t="s">
        <v>269</v>
      </c>
      <c r="EX2" s="126"/>
      <c r="EY2" s="174" t="s">
        <v>269</v>
      </c>
      <c r="FD2" s="126"/>
      <c r="FE2" s="174" t="s">
        <v>269</v>
      </c>
      <c r="FJ2" s="126"/>
      <c r="FK2" s="19" t="s">
        <v>271</v>
      </c>
      <c r="FL2" s="126"/>
      <c r="FM2" s="19" t="s">
        <v>269</v>
      </c>
      <c r="FP2" s="20"/>
      <c r="FW2" s="126"/>
      <c r="FX2" s="19" t="s">
        <v>271</v>
      </c>
      <c r="FY2" s="19">
        <v>2</v>
      </c>
      <c r="FZ2" s="19">
        <v>32</v>
      </c>
      <c r="GA2" s="20"/>
      <c r="GD2" s="19" t="s">
        <v>229</v>
      </c>
      <c r="GF2" s="126"/>
      <c r="GG2" s="19" t="s">
        <v>271</v>
      </c>
      <c r="GH2" s="19">
        <v>1</v>
      </c>
      <c r="GI2" s="19">
        <v>25</v>
      </c>
      <c r="GJ2" s="20"/>
      <c r="GM2" s="19" t="s">
        <v>227</v>
      </c>
      <c r="GN2" s="19" t="s">
        <v>228</v>
      </c>
      <c r="GP2" s="126"/>
      <c r="GQ2" s="19" t="s">
        <v>271</v>
      </c>
      <c r="GR2" s="19">
        <v>2</v>
      </c>
      <c r="GS2" s="19">
        <v>33</v>
      </c>
      <c r="GT2" s="20"/>
      <c r="GV2" s="19" t="s">
        <v>227</v>
      </c>
      <c r="GW2" s="19" t="s">
        <v>228</v>
      </c>
      <c r="GY2" s="126"/>
      <c r="GZ2" s="19" t="s">
        <v>269</v>
      </c>
      <c r="HC2" s="20"/>
      <c r="HJ2" s="126"/>
      <c r="HK2" s="19" t="s">
        <v>271</v>
      </c>
      <c r="HL2" s="19">
        <v>1</v>
      </c>
      <c r="HM2" s="19">
        <v>30</v>
      </c>
      <c r="HN2" s="20"/>
      <c r="HO2" s="19" t="s">
        <v>225</v>
      </c>
      <c r="HS2" s="126"/>
      <c r="HT2" s="19" t="s">
        <v>269</v>
      </c>
      <c r="HW2" s="20"/>
      <c r="IB2" s="126"/>
      <c r="IC2" s="19" t="s">
        <v>269</v>
      </c>
      <c r="IF2" s="20"/>
      <c r="IJ2" s="126"/>
      <c r="IK2" s="19" t="s">
        <v>269</v>
      </c>
      <c r="IN2" s="20"/>
      <c r="IP2" s="126"/>
      <c r="IQ2" s="19" t="s">
        <v>269</v>
      </c>
      <c r="IT2" s="20"/>
      <c r="IY2" s="126"/>
      <c r="IZ2" s="19" t="s">
        <v>271</v>
      </c>
      <c r="JA2" s="19" t="s">
        <v>366</v>
      </c>
      <c r="JB2" s="19">
        <v>25</v>
      </c>
      <c r="JC2" s="20"/>
      <c r="JF2" s="19" t="s">
        <v>228</v>
      </c>
      <c r="JH2" s="126"/>
      <c r="JI2" s="19" t="s">
        <v>271</v>
      </c>
      <c r="JJ2" s="19">
        <v>1</v>
      </c>
      <c r="JK2" s="19">
        <v>175</v>
      </c>
      <c r="JL2" s="20"/>
      <c r="JN2" s="19" t="s">
        <v>228</v>
      </c>
      <c r="JP2" s="19" t="s">
        <v>273</v>
      </c>
      <c r="JQ2" s="19" t="s">
        <v>271</v>
      </c>
      <c r="JR2" s="126"/>
      <c r="JS2" s="19" t="s">
        <v>271</v>
      </c>
      <c r="JT2" s="19">
        <v>2</v>
      </c>
      <c r="JU2" s="19">
        <v>125</v>
      </c>
      <c r="JV2" s="20"/>
      <c r="JY2" s="19" t="s">
        <v>228</v>
      </c>
      <c r="KB2" s="19" t="s">
        <v>309</v>
      </c>
      <c r="KC2" s="19" t="s">
        <v>271</v>
      </c>
      <c r="KD2" s="126"/>
      <c r="KE2" s="19" t="s">
        <v>269</v>
      </c>
      <c r="KH2" s="20"/>
      <c r="KL2" s="126"/>
      <c r="KM2" s="171" t="s">
        <v>269</v>
      </c>
      <c r="KQ2" s="126"/>
      <c r="KR2" s="174" t="s">
        <v>269</v>
      </c>
      <c r="KV2" s="126"/>
      <c r="KW2" s="171" t="s">
        <v>269</v>
      </c>
      <c r="LA2" s="126"/>
      <c r="LB2" s="171" t="s">
        <v>269</v>
      </c>
      <c r="LF2" s="126"/>
      <c r="LG2" s="171" t="s">
        <v>269</v>
      </c>
      <c r="LK2" s="126"/>
      <c r="LL2" s="19" t="s">
        <v>271</v>
      </c>
      <c r="LM2" s="19" t="s">
        <v>367</v>
      </c>
      <c r="LN2" s="126"/>
      <c r="LO2" s="20"/>
      <c r="LQ2" s="19" t="s">
        <v>231</v>
      </c>
      <c r="LX2" s="138" t="s">
        <v>1299</v>
      </c>
      <c r="LY2" s="138" t="s">
        <v>1299</v>
      </c>
      <c r="LZ2" s="19">
        <v>63</v>
      </c>
      <c r="MA2" s="19" t="s">
        <v>271</v>
      </c>
      <c r="MB2" s="19">
        <v>2</v>
      </c>
      <c r="MC2" s="126"/>
      <c r="MD2" s="20"/>
      <c r="ME2" s="19" t="s">
        <v>238</v>
      </c>
      <c r="MI2" s="19" t="s">
        <v>242</v>
      </c>
      <c r="MJ2" s="19" t="s">
        <v>243</v>
      </c>
      <c r="MK2" s="19" t="s">
        <v>244</v>
      </c>
      <c r="ML2" s="19" t="s">
        <v>245</v>
      </c>
      <c r="MM2" s="19" t="s">
        <v>246</v>
      </c>
      <c r="MN2" s="19" t="s">
        <v>247</v>
      </c>
      <c r="MR2" s="19" t="s">
        <v>251</v>
      </c>
      <c r="MV2" s="19" t="s">
        <v>255</v>
      </c>
      <c r="MY2" s="19">
        <v>40</v>
      </c>
      <c r="MZ2" s="19">
        <v>32</v>
      </c>
      <c r="NA2" s="19" t="s">
        <v>369</v>
      </c>
      <c r="NB2" s="19" t="s">
        <v>370</v>
      </c>
      <c r="NC2" s="19" t="s">
        <v>371</v>
      </c>
      <c r="ND2" s="138" t="s">
        <v>269</v>
      </c>
      <c r="NE2" s="126"/>
      <c r="NF2" s="19" t="s">
        <v>271</v>
      </c>
      <c r="NG2" s="19" t="s">
        <v>269</v>
      </c>
      <c r="NH2" s="19" t="s">
        <v>372</v>
      </c>
      <c r="NI2" s="19" t="s">
        <v>271</v>
      </c>
      <c r="NJ2" s="126"/>
      <c r="NK2" s="20"/>
      <c r="NL2" s="19" t="s">
        <v>257</v>
      </c>
      <c r="NM2" s="19" t="s">
        <v>258</v>
      </c>
      <c r="NN2" s="19" t="s">
        <v>259</v>
      </c>
      <c r="NO2" s="19" t="s">
        <v>260</v>
      </c>
      <c r="NP2" s="19" t="s">
        <v>261</v>
      </c>
      <c r="NS2" s="19" t="s">
        <v>264</v>
      </c>
      <c r="NU2" s="126"/>
      <c r="NW2" s="145" t="s">
        <v>271</v>
      </c>
      <c r="NX2" s="155" t="s">
        <v>324</v>
      </c>
      <c r="NY2" s="163"/>
      <c r="NZ2" s="152" t="s">
        <v>325</v>
      </c>
      <c r="OA2" s="148" t="s">
        <v>281</v>
      </c>
      <c r="OB2" s="150"/>
      <c r="OC2" s="89">
        <v>107594</v>
      </c>
      <c r="OD2" s="88">
        <v>518.70000000000005</v>
      </c>
      <c r="OE2" s="84">
        <f t="shared" ref="OE2:OE33" si="1">OC2/OD2</f>
        <v>207.43011374590321</v>
      </c>
      <c r="OF2" s="91">
        <f t="shared" ref="OF2:OF33" si="2">D2/OC2</f>
        <v>1.1366804840418611E-2</v>
      </c>
    </row>
    <row r="3" spans="2:396" ht="221" x14ac:dyDescent="0.2">
      <c r="B3" s="19" t="s">
        <v>710</v>
      </c>
      <c r="C3" s="19">
        <v>2</v>
      </c>
      <c r="D3" s="19">
        <v>16342</v>
      </c>
      <c r="E3" s="19">
        <v>140</v>
      </c>
      <c r="F3" s="84">
        <f t="shared" si="0"/>
        <v>116.72857142857143</v>
      </c>
      <c r="G3" s="19">
        <v>7</v>
      </c>
      <c r="H3" s="19" t="s">
        <v>269</v>
      </c>
      <c r="I3" s="19" t="s">
        <v>269</v>
      </c>
      <c r="J3" s="19">
        <v>14</v>
      </c>
      <c r="K3" s="126"/>
      <c r="L3" s="20"/>
      <c r="P3" s="19" t="s">
        <v>198</v>
      </c>
      <c r="Q3" s="19" t="s">
        <v>199</v>
      </c>
      <c r="Y3" s="19" t="s">
        <v>207</v>
      </c>
      <c r="AA3" s="20"/>
      <c r="AB3" s="19">
        <v>2685</v>
      </c>
      <c r="AC3" s="19">
        <v>3116</v>
      </c>
      <c r="AD3" s="19">
        <v>2287</v>
      </c>
      <c r="AE3" s="19">
        <v>14</v>
      </c>
      <c r="AF3" s="138" t="s">
        <v>428</v>
      </c>
      <c r="AH3" s="19" t="s">
        <v>269</v>
      </c>
      <c r="AI3" s="126"/>
      <c r="AJ3" s="19" t="s">
        <v>271</v>
      </c>
      <c r="AK3" s="20"/>
      <c r="AL3" s="19" t="s">
        <v>214</v>
      </c>
      <c r="AM3" s="19" t="s">
        <v>215</v>
      </c>
      <c r="AN3" s="19" t="s">
        <v>216</v>
      </c>
      <c r="AO3" s="19" t="s">
        <v>217</v>
      </c>
      <c r="AQ3" s="19" t="s">
        <v>219</v>
      </c>
      <c r="AS3" s="19" t="s">
        <v>221</v>
      </c>
      <c r="AV3" s="19" t="s">
        <v>452</v>
      </c>
      <c r="AW3" s="19">
        <v>20</v>
      </c>
      <c r="AX3" s="19">
        <v>447</v>
      </c>
      <c r="AY3" s="126"/>
      <c r="AZ3" s="112" t="s">
        <v>271</v>
      </c>
      <c r="BA3" s="19">
        <v>4</v>
      </c>
      <c r="BB3" s="19">
        <v>353</v>
      </c>
      <c r="BC3" s="156" t="s">
        <v>229</v>
      </c>
      <c r="BE3" s="19" t="s">
        <v>271</v>
      </c>
      <c r="BF3" s="126"/>
      <c r="BG3" s="19" t="s">
        <v>269</v>
      </c>
      <c r="BJ3" s="152"/>
      <c r="BL3" s="126"/>
      <c r="BM3" s="19" t="s">
        <v>269</v>
      </c>
      <c r="BP3" s="148"/>
      <c r="BR3" s="126"/>
      <c r="BS3" s="19" t="s">
        <v>269</v>
      </c>
      <c r="BV3" s="150"/>
      <c r="BX3" s="126"/>
      <c r="BY3" s="19" t="s">
        <v>271</v>
      </c>
      <c r="BZ3" s="19">
        <v>58</v>
      </c>
      <c r="CA3" s="19">
        <v>48</v>
      </c>
      <c r="CB3" s="152" t="s">
        <v>229</v>
      </c>
      <c r="CD3" s="148" t="s">
        <v>229</v>
      </c>
      <c r="CF3" s="150" t="s">
        <v>229</v>
      </c>
      <c r="CH3" s="126"/>
      <c r="CI3" s="19" t="s">
        <v>269</v>
      </c>
      <c r="CL3" s="156"/>
      <c r="CN3" s="152"/>
      <c r="CP3" s="148"/>
      <c r="CR3" s="150"/>
      <c r="CT3" s="126"/>
      <c r="CU3" s="170" t="s">
        <v>271</v>
      </c>
      <c r="CV3" s="126"/>
      <c r="CW3" s="92" t="s">
        <v>271</v>
      </c>
      <c r="CX3" s="19">
        <v>4</v>
      </c>
      <c r="CY3" s="19">
        <v>41</v>
      </c>
      <c r="CZ3" s="145" t="s">
        <v>286</v>
      </c>
      <c r="DA3" s="171" t="s">
        <v>229</v>
      </c>
      <c r="DB3" s="126"/>
      <c r="DC3" s="19" t="s">
        <v>271</v>
      </c>
      <c r="DD3" s="19">
        <v>5</v>
      </c>
      <c r="DE3" s="19">
        <v>35</v>
      </c>
      <c r="DF3" s="19" t="s">
        <v>286</v>
      </c>
      <c r="DG3" s="19" t="s">
        <v>229</v>
      </c>
      <c r="DH3" s="126"/>
      <c r="DI3" s="19" t="s">
        <v>271</v>
      </c>
      <c r="DJ3" s="19">
        <v>2</v>
      </c>
      <c r="DK3" s="19">
        <v>25</v>
      </c>
      <c r="DL3" s="19" t="s">
        <v>286</v>
      </c>
      <c r="DM3" s="19" t="s">
        <v>229</v>
      </c>
      <c r="DN3" s="126"/>
      <c r="DO3" s="19" t="s">
        <v>271</v>
      </c>
      <c r="DP3" s="19">
        <v>5</v>
      </c>
      <c r="DQ3" s="19">
        <v>35</v>
      </c>
      <c r="DR3" s="19" t="s">
        <v>286</v>
      </c>
      <c r="DS3" s="19" t="s">
        <v>229</v>
      </c>
      <c r="DT3" s="126"/>
      <c r="DU3" s="19" t="s">
        <v>269</v>
      </c>
      <c r="DZ3" s="126"/>
      <c r="EA3" s="19" t="s">
        <v>271</v>
      </c>
      <c r="EB3" s="19">
        <v>1</v>
      </c>
      <c r="EC3" s="19">
        <v>25</v>
      </c>
      <c r="ED3" s="19" t="s">
        <v>286</v>
      </c>
      <c r="EE3" s="19" t="s">
        <v>229</v>
      </c>
      <c r="EF3" s="126"/>
      <c r="EG3" s="174" t="s">
        <v>271</v>
      </c>
      <c r="EH3" s="19">
        <v>5</v>
      </c>
      <c r="EI3" s="19">
        <v>49</v>
      </c>
      <c r="EJ3" s="19" t="s">
        <v>286</v>
      </c>
      <c r="EK3" s="19" t="s">
        <v>229</v>
      </c>
      <c r="EL3" s="126"/>
      <c r="EM3" s="174" t="s">
        <v>271</v>
      </c>
      <c r="EN3" s="19">
        <v>4</v>
      </c>
      <c r="EO3" s="19">
        <v>49</v>
      </c>
      <c r="EP3" s="19" t="s">
        <v>286</v>
      </c>
      <c r="EQ3" s="19" t="s">
        <v>229</v>
      </c>
      <c r="ER3" s="126"/>
      <c r="ES3" s="174" t="s">
        <v>269</v>
      </c>
      <c r="EX3" s="126"/>
      <c r="EY3" s="174" t="s">
        <v>269</v>
      </c>
      <c r="FD3" s="126"/>
      <c r="FE3" s="174" t="s">
        <v>269</v>
      </c>
      <c r="FJ3" s="126"/>
      <c r="FK3" s="19" t="s">
        <v>271</v>
      </c>
      <c r="FL3" s="126"/>
      <c r="FM3" s="19" t="s">
        <v>271</v>
      </c>
      <c r="FN3" s="19">
        <v>5</v>
      </c>
      <c r="FO3" s="19">
        <v>452</v>
      </c>
      <c r="FP3" s="20"/>
      <c r="FQ3" s="19" t="s">
        <v>225</v>
      </c>
      <c r="FV3" s="19" t="s">
        <v>269</v>
      </c>
      <c r="FW3" s="126"/>
      <c r="FX3" s="19" t="s">
        <v>271</v>
      </c>
      <c r="FY3" s="19">
        <v>4</v>
      </c>
      <c r="FZ3" s="19">
        <v>43</v>
      </c>
      <c r="GA3" s="20"/>
      <c r="GD3" s="19" t="s">
        <v>229</v>
      </c>
      <c r="GF3" s="126"/>
      <c r="GG3" s="19" t="s">
        <v>271</v>
      </c>
      <c r="GH3" s="19">
        <v>5</v>
      </c>
      <c r="GI3" s="19">
        <v>49</v>
      </c>
      <c r="GJ3" s="20"/>
      <c r="GO3" s="19" t="s">
        <v>229</v>
      </c>
      <c r="GP3" s="126"/>
      <c r="GQ3" s="19" t="s">
        <v>271</v>
      </c>
      <c r="GR3" s="19">
        <v>4</v>
      </c>
      <c r="GS3" s="19">
        <v>48</v>
      </c>
      <c r="GT3" s="20"/>
      <c r="GX3" s="19" t="s">
        <v>229</v>
      </c>
      <c r="GY3" s="126"/>
      <c r="GZ3" s="19" t="s">
        <v>271</v>
      </c>
      <c r="HA3" s="19">
        <v>4</v>
      </c>
      <c r="HB3" s="19">
        <v>172</v>
      </c>
      <c r="HC3" s="20"/>
      <c r="HH3" s="19" t="s">
        <v>229</v>
      </c>
      <c r="HI3" s="19" t="s">
        <v>271</v>
      </c>
      <c r="HJ3" s="126"/>
      <c r="HK3" s="19" t="s">
        <v>271</v>
      </c>
      <c r="HL3" s="19">
        <v>6</v>
      </c>
      <c r="HM3" s="19">
        <v>41</v>
      </c>
      <c r="HN3" s="20"/>
      <c r="HR3" s="19" t="s">
        <v>229</v>
      </c>
      <c r="HS3" s="126"/>
      <c r="HT3" s="19" t="s">
        <v>269</v>
      </c>
      <c r="HW3" s="20"/>
      <c r="IB3" s="126"/>
      <c r="IC3" s="19" t="s">
        <v>269</v>
      </c>
      <c r="IF3" s="20"/>
      <c r="IJ3" s="126"/>
      <c r="IK3" s="19" t="s">
        <v>269</v>
      </c>
      <c r="IN3" s="20"/>
      <c r="IP3" s="126"/>
      <c r="IQ3" s="19" t="s">
        <v>271</v>
      </c>
      <c r="IR3" s="19">
        <v>4</v>
      </c>
      <c r="IS3" s="19">
        <v>41</v>
      </c>
      <c r="IT3" s="20"/>
      <c r="IX3" s="19" t="s">
        <v>229</v>
      </c>
      <c r="IY3" s="126"/>
      <c r="IZ3" s="19" t="s">
        <v>271</v>
      </c>
      <c r="JA3" s="19">
        <v>15</v>
      </c>
      <c r="JB3" s="19">
        <v>37</v>
      </c>
      <c r="JC3" s="20"/>
      <c r="JG3" s="19" t="s">
        <v>229</v>
      </c>
      <c r="JH3" s="126"/>
      <c r="JI3" s="19" t="s">
        <v>271</v>
      </c>
      <c r="JJ3" s="19">
        <v>3</v>
      </c>
      <c r="JK3" s="19">
        <v>559</v>
      </c>
      <c r="JL3" s="20"/>
      <c r="JO3" s="19" t="s">
        <v>229</v>
      </c>
      <c r="JP3" s="19" t="s">
        <v>309</v>
      </c>
      <c r="JQ3" s="19" t="s">
        <v>271</v>
      </c>
      <c r="JR3" s="126"/>
      <c r="JS3" s="19" t="s">
        <v>271</v>
      </c>
      <c r="JT3" s="19">
        <v>4</v>
      </c>
      <c r="JU3" s="19">
        <v>278</v>
      </c>
      <c r="JV3" s="20"/>
      <c r="JZ3" s="19" t="s">
        <v>229</v>
      </c>
      <c r="KB3" s="19" t="s">
        <v>452</v>
      </c>
      <c r="KC3" s="19" t="s">
        <v>271</v>
      </c>
      <c r="KD3" s="126"/>
      <c r="KE3" s="19" t="s">
        <v>271</v>
      </c>
      <c r="KF3" s="19">
        <v>3</v>
      </c>
      <c r="KG3" s="19">
        <v>189</v>
      </c>
      <c r="KH3" s="20"/>
      <c r="KI3" s="19" t="s">
        <v>229</v>
      </c>
      <c r="KJ3" s="19" t="s">
        <v>309</v>
      </c>
      <c r="KK3" s="19" t="s">
        <v>271</v>
      </c>
      <c r="KL3" s="126"/>
      <c r="KM3" s="171" t="s">
        <v>269</v>
      </c>
      <c r="KQ3" s="126"/>
      <c r="KR3" s="174" t="s">
        <v>269</v>
      </c>
      <c r="KV3" s="126"/>
      <c r="KW3" s="171" t="s">
        <v>269</v>
      </c>
      <c r="LA3" s="126"/>
      <c r="LB3" s="171" t="s">
        <v>269</v>
      </c>
      <c r="LF3" s="126"/>
      <c r="LG3" s="171" t="s">
        <v>269</v>
      </c>
      <c r="LK3" s="126"/>
      <c r="LL3" s="19" t="s">
        <v>271</v>
      </c>
      <c r="LM3" s="19" t="s">
        <v>717</v>
      </c>
      <c r="LN3" s="126"/>
      <c r="LO3" s="20"/>
      <c r="LQ3" s="19" t="s">
        <v>231</v>
      </c>
      <c r="LS3" s="19" t="s">
        <v>233</v>
      </c>
      <c r="LT3" s="19" t="s">
        <v>234</v>
      </c>
      <c r="LX3" s="138" t="s">
        <v>1299</v>
      </c>
      <c r="LY3" s="138" t="s">
        <v>1299</v>
      </c>
      <c r="LZ3" s="19">
        <v>241</v>
      </c>
      <c r="MA3" s="19" t="s">
        <v>271</v>
      </c>
      <c r="MB3" s="19">
        <v>7</v>
      </c>
      <c r="MC3" s="126"/>
      <c r="MD3" s="20"/>
      <c r="ME3" s="19" t="s">
        <v>238</v>
      </c>
      <c r="MJ3" s="19" t="s">
        <v>243</v>
      </c>
      <c r="MK3" s="19" t="s">
        <v>244</v>
      </c>
      <c r="ML3" s="19" t="s">
        <v>245</v>
      </c>
      <c r="MM3" s="19" t="s">
        <v>246</v>
      </c>
      <c r="MO3" s="19" t="s">
        <v>248</v>
      </c>
      <c r="MP3" s="19" t="s">
        <v>249</v>
      </c>
      <c r="MU3" s="19" t="s">
        <v>254</v>
      </c>
      <c r="MX3" s="19" t="s">
        <v>719</v>
      </c>
      <c r="MY3" s="19">
        <v>40</v>
      </c>
      <c r="MZ3" s="19">
        <v>35</v>
      </c>
      <c r="NA3" s="19" t="s">
        <v>720</v>
      </c>
      <c r="NB3" s="19" t="s">
        <v>269</v>
      </c>
      <c r="NC3" s="19" t="s">
        <v>721</v>
      </c>
      <c r="ND3" s="138" t="s">
        <v>269</v>
      </c>
      <c r="NE3" s="126"/>
      <c r="NF3" s="19" t="s">
        <v>271</v>
      </c>
      <c r="NG3" s="19" t="s">
        <v>269</v>
      </c>
      <c r="NH3" s="19" t="s">
        <v>723</v>
      </c>
      <c r="NI3" s="19" t="s">
        <v>271</v>
      </c>
      <c r="NJ3" s="126"/>
      <c r="NK3" s="20"/>
      <c r="NL3" s="19" t="s">
        <v>257</v>
      </c>
      <c r="NM3" s="19" t="s">
        <v>258</v>
      </c>
      <c r="NN3" s="19" t="s">
        <v>259</v>
      </c>
      <c r="NO3" s="19" t="s">
        <v>260</v>
      </c>
      <c r="NP3" s="19" t="s">
        <v>261</v>
      </c>
      <c r="NQ3" s="19" t="s">
        <v>262</v>
      </c>
      <c r="NR3" s="19" t="s">
        <v>263</v>
      </c>
      <c r="NS3" s="19" t="s">
        <v>264</v>
      </c>
      <c r="NU3" s="126"/>
      <c r="NV3" s="19" t="s">
        <v>269</v>
      </c>
      <c r="NW3" s="145" t="s">
        <v>271</v>
      </c>
      <c r="NX3" s="156" t="s">
        <v>229</v>
      </c>
      <c r="NY3" s="163"/>
      <c r="NZ3" s="152" t="s">
        <v>229</v>
      </c>
      <c r="OA3" s="148" t="s">
        <v>229</v>
      </c>
      <c r="OB3" s="150" t="s">
        <v>229</v>
      </c>
      <c r="OC3" s="89">
        <v>1225035</v>
      </c>
      <c r="OD3" s="88">
        <v>730</v>
      </c>
      <c r="OE3" s="84">
        <f t="shared" si="1"/>
        <v>1678.1301369863013</v>
      </c>
      <c r="OF3" s="91">
        <f t="shared" si="2"/>
        <v>1.3340027019636174E-2</v>
      </c>
    </row>
    <row r="4" spans="2:396" ht="51" x14ac:dyDescent="0.2">
      <c r="B4" s="19" t="s">
        <v>607</v>
      </c>
      <c r="C4" s="19">
        <v>6</v>
      </c>
      <c r="D4" s="19">
        <v>799</v>
      </c>
      <c r="E4" s="19">
        <v>11</v>
      </c>
      <c r="F4" s="84">
        <f t="shared" si="0"/>
        <v>72.63636363636364</v>
      </c>
      <c r="G4" s="19">
        <v>11</v>
      </c>
      <c r="H4" s="19" t="s">
        <v>269</v>
      </c>
      <c r="I4" s="19" t="s">
        <v>269</v>
      </c>
      <c r="J4" s="19">
        <v>0</v>
      </c>
      <c r="K4" s="126"/>
      <c r="L4" s="20"/>
      <c r="M4" s="19" t="s">
        <v>195</v>
      </c>
      <c r="P4" s="19" t="s">
        <v>198</v>
      </c>
      <c r="Q4" s="19" t="s">
        <v>199</v>
      </c>
      <c r="AA4" s="20"/>
      <c r="AB4" s="19">
        <v>240</v>
      </c>
      <c r="AC4" s="19">
        <v>92</v>
      </c>
      <c r="AD4" s="19">
        <v>9</v>
      </c>
      <c r="AE4" s="19">
        <v>0</v>
      </c>
      <c r="AF4" s="19" t="s">
        <v>357</v>
      </c>
      <c r="AH4" s="19" t="s">
        <v>271</v>
      </c>
      <c r="AI4" s="126"/>
      <c r="AJ4" s="19" t="s">
        <v>271</v>
      </c>
      <c r="AK4" s="20"/>
      <c r="AL4" s="19" t="s">
        <v>214</v>
      </c>
      <c r="AS4" s="19" t="s">
        <v>221</v>
      </c>
      <c r="AV4" s="19" t="s">
        <v>273</v>
      </c>
      <c r="AW4" s="19">
        <v>2</v>
      </c>
      <c r="AX4" s="19">
        <v>125</v>
      </c>
      <c r="AY4" s="126"/>
      <c r="AZ4" s="112" t="s">
        <v>271</v>
      </c>
      <c r="BA4" s="19">
        <v>1</v>
      </c>
      <c r="BB4" s="19">
        <v>125</v>
      </c>
      <c r="BC4" s="156" t="s">
        <v>229</v>
      </c>
      <c r="BE4" s="19" t="s">
        <v>269</v>
      </c>
      <c r="BF4" s="126"/>
      <c r="BJ4" s="152"/>
      <c r="BL4" s="126"/>
      <c r="BP4" s="148"/>
      <c r="BR4" s="126"/>
      <c r="BV4" s="150"/>
      <c r="BX4" s="126"/>
      <c r="BY4" s="19" t="s">
        <v>271</v>
      </c>
      <c r="BZ4" s="19">
        <v>4</v>
      </c>
      <c r="CA4" s="19">
        <v>100</v>
      </c>
      <c r="CB4" s="152" t="s">
        <v>325</v>
      </c>
      <c r="CD4" s="148" t="s">
        <v>280</v>
      </c>
      <c r="CF4" s="150" t="s">
        <v>280</v>
      </c>
      <c r="CH4" s="126"/>
      <c r="CI4" s="19" t="s">
        <v>269</v>
      </c>
      <c r="CL4" s="156"/>
      <c r="CN4" s="152"/>
      <c r="CP4" s="148"/>
      <c r="CR4" s="150"/>
      <c r="CT4" s="126"/>
      <c r="CU4" s="170" t="s">
        <v>271</v>
      </c>
      <c r="CV4" s="126"/>
      <c r="CW4" s="92" t="s">
        <v>271</v>
      </c>
      <c r="CX4" s="19">
        <v>1</v>
      </c>
      <c r="CY4" s="19">
        <v>8</v>
      </c>
      <c r="CZ4" s="19" t="s">
        <v>286</v>
      </c>
      <c r="DA4" s="19" t="s">
        <v>281</v>
      </c>
      <c r="DB4" s="126"/>
      <c r="DC4" s="19" t="s">
        <v>269</v>
      </c>
      <c r="DH4" s="126"/>
      <c r="DI4" s="19" t="s">
        <v>271</v>
      </c>
      <c r="DJ4" s="19">
        <v>1</v>
      </c>
      <c r="DK4" s="19">
        <v>10</v>
      </c>
      <c r="DL4" s="19" t="s">
        <v>286</v>
      </c>
      <c r="DM4" s="19" t="s">
        <v>281</v>
      </c>
      <c r="DN4" s="126"/>
      <c r="DO4" s="19" t="s">
        <v>269</v>
      </c>
      <c r="DT4" s="126"/>
      <c r="DU4" s="19" t="s">
        <v>269</v>
      </c>
      <c r="DZ4" s="126"/>
      <c r="EA4" s="19" t="s">
        <v>269</v>
      </c>
      <c r="EF4" s="126"/>
      <c r="EG4" s="174" t="s">
        <v>269</v>
      </c>
      <c r="EL4" s="126"/>
      <c r="EM4" s="174" t="s">
        <v>269</v>
      </c>
      <c r="ER4" s="126"/>
      <c r="ES4" s="174" t="s">
        <v>269</v>
      </c>
      <c r="EX4" s="126"/>
      <c r="EY4" s="174" t="s">
        <v>269</v>
      </c>
      <c r="FD4" s="126"/>
      <c r="FE4" s="174" t="s">
        <v>269</v>
      </c>
      <c r="FJ4" s="126"/>
      <c r="FK4" s="19" t="s">
        <v>271</v>
      </c>
      <c r="FL4" s="126"/>
      <c r="FM4" s="19" t="s">
        <v>271</v>
      </c>
      <c r="FN4" s="19">
        <v>1</v>
      </c>
      <c r="FO4" s="19">
        <v>20</v>
      </c>
      <c r="FP4" s="20"/>
      <c r="FT4" s="19" t="s">
        <v>229</v>
      </c>
      <c r="FV4" s="19" t="s">
        <v>269</v>
      </c>
      <c r="FW4" s="126"/>
      <c r="FX4" s="19" t="s">
        <v>271</v>
      </c>
      <c r="FY4" s="19">
        <v>1</v>
      </c>
      <c r="FZ4" s="19">
        <v>15</v>
      </c>
      <c r="GA4" s="20"/>
      <c r="GD4" s="19" t="s">
        <v>229</v>
      </c>
      <c r="GF4" s="126"/>
      <c r="GG4" s="19" t="s">
        <v>271</v>
      </c>
      <c r="GH4" s="19">
        <v>1</v>
      </c>
      <c r="GI4" s="19">
        <v>20</v>
      </c>
      <c r="GJ4" s="20"/>
      <c r="GN4" s="19" t="s">
        <v>228</v>
      </c>
      <c r="GP4" s="126"/>
      <c r="GQ4" s="19" t="s">
        <v>269</v>
      </c>
      <c r="GT4" s="20"/>
      <c r="GY4" s="126"/>
      <c r="GZ4" s="19" t="s">
        <v>269</v>
      </c>
      <c r="HC4" s="20"/>
      <c r="HJ4" s="126"/>
      <c r="HK4" s="19" t="s">
        <v>269</v>
      </c>
      <c r="HN4" s="20"/>
      <c r="HS4" s="126"/>
      <c r="HT4" s="19" t="s">
        <v>269</v>
      </c>
      <c r="HW4" s="20"/>
      <c r="IB4" s="126"/>
      <c r="IC4" s="19" t="s">
        <v>269</v>
      </c>
      <c r="IF4" s="20"/>
      <c r="IJ4" s="126"/>
      <c r="IK4" s="19" t="s">
        <v>269</v>
      </c>
      <c r="IN4" s="20"/>
      <c r="IP4" s="126"/>
      <c r="IQ4" s="19" t="s">
        <v>269</v>
      </c>
      <c r="IT4" s="20"/>
      <c r="IY4" s="126"/>
      <c r="IZ4" s="19" t="s">
        <v>271</v>
      </c>
      <c r="JA4" s="19">
        <v>1</v>
      </c>
      <c r="JB4" s="19">
        <v>35</v>
      </c>
      <c r="JC4" s="20"/>
      <c r="JF4" s="19" t="s">
        <v>228</v>
      </c>
      <c r="JH4" s="126"/>
      <c r="JI4" s="19" t="s">
        <v>271</v>
      </c>
      <c r="JJ4" s="19">
        <v>1</v>
      </c>
      <c r="JK4" s="19">
        <v>75</v>
      </c>
      <c r="JL4" s="20"/>
      <c r="JO4" s="19" t="s">
        <v>229</v>
      </c>
      <c r="JP4" s="19" t="s">
        <v>273</v>
      </c>
      <c r="JQ4" s="19" t="s">
        <v>271</v>
      </c>
      <c r="JR4" s="126"/>
      <c r="JS4" s="19" t="s">
        <v>269</v>
      </c>
      <c r="JV4" s="20"/>
      <c r="KD4" s="126"/>
      <c r="KE4" s="19" t="s">
        <v>269</v>
      </c>
      <c r="KH4" s="20"/>
      <c r="KL4" s="126"/>
      <c r="KM4" s="171" t="s">
        <v>269</v>
      </c>
      <c r="KQ4" s="126"/>
      <c r="KR4" s="174" t="s">
        <v>269</v>
      </c>
      <c r="KV4" s="126"/>
      <c r="KW4" s="171" t="s">
        <v>269</v>
      </c>
      <c r="LA4" s="126"/>
      <c r="LB4" s="171" t="s">
        <v>269</v>
      </c>
      <c r="LF4" s="126"/>
      <c r="LG4" s="171" t="s">
        <v>269</v>
      </c>
      <c r="LK4" s="126"/>
      <c r="LL4" s="19" t="s">
        <v>271</v>
      </c>
      <c r="LM4" s="19" t="s">
        <v>611</v>
      </c>
      <c r="LN4" s="126"/>
      <c r="LO4" s="20"/>
      <c r="LP4" s="19" t="s">
        <v>230</v>
      </c>
      <c r="LZ4" s="19">
        <v>384</v>
      </c>
      <c r="MA4" s="19" t="s">
        <v>271</v>
      </c>
      <c r="MB4" s="19">
        <v>2</v>
      </c>
      <c r="MC4" s="126"/>
      <c r="MD4" s="20"/>
      <c r="ME4" s="19" t="s">
        <v>238</v>
      </c>
      <c r="MI4" s="19" t="s">
        <v>242</v>
      </c>
      <c r="MK4" s="19" t="s">
        <v>244</v>
      </c>
      <c r="ML4" s="19" t="s">
        <v>245</v>
      </c>
      <c r="MM4" s="19" t="s">
        <v>246</v>
      </c>
      <c r="MN4" s="19" t="s">
        <v>247</v>
      </c>
      <c r="MO4" s="19" t="s">
        <v>248</v>
      </c>
      <c r="MP4" s="19" t="s">
        <v>249</v>
      </c>
      <c r="MQ4" s="19" t="s">
        <v>250</v>
      </c>
      <c r="MR4" s="19" t="s">
        <v>251</v>
      </c>
      <c r="MT4" s="19" t="s">
        <v>253</v>
      </c>
      <c r="MU4" s="19" t="s">
        <v>254</v>
      </c>
      <c r="MV4" s="19" t="s">
        <v>255</v>
      </c>
      <c r="MY4" s="19">
        <v>40</v>
      </c>
      <c r="MZ4" s="19">
        <v>30</v>
      </c>
      <c r="NA4" s="19" t="s">
        <v>612</v>
      </c>
      <c r="NB4" s="138" t="s">
        <v>269</v>
      </c>
      <c r="NC4" s="19" t="s">
        <v>822</v>
      </c>
      <c r="ND4" s="138" t="s">
        <v>269</v>
      </c>
      <c r="NE4" s="126"/>
      <c r="NF4" s="19" t="s">
        <v>271</v>
      </c>
      <c r="NG4" s="19" t="s">
        <v>269</v>
      </c>
      <c r="NH4" s="19" t="s">
        <v>613</v>
      </c>
      <c r="NI4" s="19" t="s">
        <v>269</v>
      </c>
      <c r="NJ4" s="126"/>
      <c r="NK4" s="20"/>
      <c r="NU4" s="126"/>
      <c r="NV4" s="19" t="s">
        <v>333</v>
      </c>
      <c r="NW4" s="145" t="s">
        <v>271</v>
      </c>
      <c r="NX4" s="156" t="s">
        <v>229</v>
      </c>
      <c r="NY4" s="163"/>
      <c r="NZ4" s="152" t="s">
        <v>325</v>
      </c>
      <c r="OA4" s="148" t="s">
        <v>280</v>
      </c>
      <c r="OB4" s="150" t="s">
        <v>280</v>
      </c>
      <c r="OC4" s="89">
        <v>63698</v>
      </c>
      <c r="OD4" s="88">
        <v>653.29999999999995</v>
      </c>
      <c r="OE4" s="84">
        <f t="shared" si="1"/>
        <v>97.501913362926686</v>
      </c>
      <c r="OF4" s="91">
        <f t="shared" si="2"/>
        <v>1.2543564947094099E-2</v>
      </c>
    </row>
    <row r="5" spans="2:396" ht="187" x14ac:dyDescent="0.2">
      <c r="B5" s="19" t="s">
        <v>626</v>
      </c>
      <c r="C5" s="19">
        <v>4</v>
      </c>
      <c r="D5" s="19">
        <v>1679</v>
      </c>
      <c r="E5" s="19">
        <v>16</v>
      </c>
      <c r="F5" s="84">
        <f t="shared" si="0"/>
        <v>104.9375</v>
      </c>
      <c r="G5" s="19">
        <v>4</v>
      </c>
      <c r="H5" s="19" t="s">
        <v>269</v>
      </c>
      <c r="I5" s="19" t="s">
        <v>269</v>
      </c>
      <c r="J5" s="19">
        <v>3</v>
      </c>
      <c r="K5" s="126"/>
      <c r="L5" s="20"/>
      <c r="M5" s="19" t="s">
        <v>195</v>
      </c>
      <c r="P5" s="19" t="s">
        <v>198</v>
      </c>
      <c r="Q5" s="19" t="s">
        <v>199</v>
      </c>
      <c r="AA5" s="20"/>
      <c r="AB5" s="19">
        <v>614</v>
      </c>
      <c r="AC5" s="19">
        <v>360</v>
      </c>
      <c r="AD5" s="19">
        <v>113</v>
      </c>
      <c r="AE5" s="19">
        <v>4</v>
      </c>
      <c r="AF5" s="19" t="s">
        <v>428</v>
      </c>
      <c r="AH5" s="19" t="s">
        <v>269</v>
      </c>
      <c r="AI5" s="126"/>
      <c r="AJ5" s="19" t="s">
        <v>269</v>
      </c>
      <c r="AK5" s="20"/>
      <c r="AY5" s="126"/>
      <c r="AZ5" s="112" t="s">
        <v>271</v>
      </c>
      <c r="BA5" s="19">
        <v>4</v>
      </c>
      <c r="BB5" s="19">
        <v>200</v>
      </c>
      <c r="BC5" s="156" t="s">
        <v>229</v>
      </c>
      <c r="BE5" s="19" t="s">
        <v>271</v>
      </c>
      <c r="BF5" s="126"/>
      <c r="BG5" s="19" t="s">
        <v>271</v>
      </c>
      <c r="BH5" s="19">
        <v>3</v>
      </c>
      <c r="BI5" s="19">
        <v>100</v>
      </c>
      <c r="BJ5" s="152" t="s">
        <v>325</v>
      </c>
      <c r="BL5" s="126"/>
      <c r="BM5" s="19" t="s">
        <v>269</v>
      </c>
      <c r="BP5" s="148"/>
      <c r="BR5" s="126"/>
      <c r="BS5" s="19" t="s">
        <v>269</v>
      </c>
      <c r="BV5" s="150"/>
      <c r="BX5" s="126"/>
      <c r="BY5" s="19" t="s">
        <v>271</v>
      </c>
      <c r="BZ5" s="19">
        <v>3</v>
      </c>
      <c r="CA5" s="19">
        <v>80</v>
      </c>
      <c r="CB5" s="152" t="s">
        <v>325</v>
      </c>
      <c r="CD5" s="148" t="s">
        <v>280</v>
      </c>
      <c r="CF5" s="150" t="s">
        <v>326</v>
      </c>
      <c r="CH5" s="126"/>
      <c r="CI5" s="19" t="s">
        <v>269</v>
      </c>
      <c r="CL5" s="156"/>
      <c r="CN5" s="152"/>
      <c r="CP5" s="148"/>
      <c r="CR5" s="150"/>
      <c r="CT5" s="126"/>
      <c r="CU5" s="170" t="s">
        <v>271</v>
      </c>
      <c r="CV5" s="126"/>
      <c r="CW5" s="19" t="s">
        <v>269</v>
      </c>
      <c r="DB5" s="126"/>
      <c r="DC5" s="19" t="s">
        <v>269</v>
      </c>
      <c r="DH5" s="126"/>
      <c r="DI5" s="19" t="s">
        <v>271</v>
      </c>
      <c r="DJ5" s="19">
        <v>1</v>
      </c>
      <c r="DK5" s="19">
        <v>8</v>
      </c>
      <c r="DL5" s="19" t="s">
        <v>286</v>
      </c>
      <c r="DM5" s="19" t="s">
        <v>229</v>
      </c>
      <c r="DN5" s="126"/>
      <c r="DO5" s="19" t="s">
        <v>269</v>
      </c>
      <c r="DT5" s="126"/>
      <c r="DU5" s="19" t="s">
        <v>269</v>
      </c>
      <c r="DZ5" s="126"/>
      <c r="EA5" s="19" t="s">
        <v>269</v>
      </c>
      <c r="EF5" s="126"/>
      <c r="EG5" s="174" t="s">
        <v>269</v>
      </c>
      <c r="EL5" s="126"/>
      <c r="EM5" s="174" t="s">
        <v>269</v>
      </c>
      <c r="ER5" s="126"/>
      <c r="ES5" s="174" t="s">
        <v>269</v>
      </c>
      <c r="EX5" s="126"/>
      <c r="EY5" s="174" t="s">
        <v>269</v>
      </c>
      <c r="FD5" s="126"/>
      <c r="FE5" s="174" t="s">
        <v>269</v>
      </c>
      <c r="FJ5" s="126"/>
      <c r="FK5" s="19" t="s">
        <v>271</v>
      </c>
      <c r="FL5" s="126"/>
      <c r="FM5" s="19" t="s">
        <v>271</v>
      </c>
      <c r="FN5" s="19">
        <v>3</v>
      </c>
      <c r="FO5" s="19">
        <v>70</v>
      </c>
      <c r="FP5" s="20"/>
      <c r="FQ5" s="19" t="s">
        <v>225</v>
      </c>
      <c r="FS5" s="19" t="s">
        <v>228</v>
      </c>
      <c r="FV5" s="19" t="s">
        <v>269</v>
      </c>
      <c r="FW5" s="126"/>
      <c r="FX5" s="19" t="s">
        <v>269</v>
      </c>
      <c r="GA5" s="20"/>
      <c r="GF5" s="126"/>
      <c r="GG5" s="19" t="s">
        <v>271</v>
      </c>
      <c r="GH5" s="19">
        <v>1</v>
      </c>
      <c r="GI5" s="19">
        <v>60</v>
      </c>
      <c r="GJ5" s="20"/>
      <c r="GN5" s="19" t="s">
        <v>228</v>
      </c>
      <c r="GO5" s="19" t="s">
        <v>229</v>
      </c>
      <c r="GP5" s="126"/>
      <c r="GQ5" s="19" t="s">
        <v>269</v>
      </c>
      <c r="GT5" s="20"/>
      <c r="GY5" s="126"/>
      <c r="GZ5" s="19" t="s">
        <v>269</v>
      </c>
      <c r="HC5" s="20"/>
      <c r="HJ5" s="126"/>
      <c r="HK5" s="19" t="s">
        <v>269</v>
      </c>
      <c r="HN5" s="20"/>
      <c r="HS5" s="126"/>
      <c r="HT5" s="19" t="s">
        <v>269</v>
      </c>
      <c r="HW5" s="20"/>
      <c r="IB5" s="126"/>
      <c r="IC5" s="19" t="s">
        <v>269</v>
      </c>
      <c r="IF5" s="20"/>
      <c r="IJ5" s="126"/>
      <c r="IK5" s="19" t="s">
        <v>269</v>
      </c>
      <c r="IN5" s="20"/>
      <c r="IP5" s="126"/>
      <c r="IQ5" s="19" t="s">
        <v>269</v>
      </c>
      <c r="IT5" s="20"/>
      <c r="IY5" s="126"/>
      <c r="IZ5" s="19" t="s">
        <v>271</v>
      </c>
      <c r="JA5" s="19">
        <v>2</v>
      </c>
      <c r="JB5" s="19">
        <v>55</v>
      </c>
      <c r="JC5" s="20"/>
      <c r="JF5" s="19" t="s">
        <v>228</v>
      </c>
      <c r="JH5" s="126"/>
      <c r="JI5" s="19" t="s">
        <v>269</v>
      </c>
      <c r="JL5" s="20"/>
      <c r="JR5" s="126"/>
      <c r="JS5" s="19" t="s">
        <v>271</v>
      </c>
      <c r="JT5" s="19">
        <v>2</v>
      </c>
      <c r="JU5" s="19">
        <v>50</v>
      </c>
      <c r="JV5" s="20"/>
      <c r="JW5" s="19" t="s">
        <v>225</v>
      </c>
      <c r="JZ5" s="19" t="s">
        <v>229</v>
      </c>
      <c r="KB5" s="19" t="s">
        <v>347</v>
      </c>
      <c r="KC5" s="19" t="s">
        <v>269</v>
      </c>
      <c r="KD5" s="126"/>
      <c r="KE5" s="19" t="s">
        <v>269</v>
      </c>
      <c r="KH5" s="20"/>
      <c r="KL5" s="126"/>
      <c r="KM5" s="171" t="s">
        <v>269</v>
      </c>
      <c r="KQ5" s="126"/>
      <c r="KR5" s="174" t="s">
        <v>269</v>
      </c>
      <c r="KV5" s="126"/>
      <c r="KW5" s="171" t="s">
        <v>269</v>
      </c>
      <c r="LA5" s="126"/>
      <c r="LB5" s="171" t="s">
        <v>269</v>
      </c>
      <c r="LF5" s="126"/>
      <c r="LG5" s="171" t="s">
        <v>269</v>
      </c>
      <c r="LK5" s="126"/>
      <c r="LL5" s="19" t="s">
        <v>271</v>
      </c>
      <c r="LM5" s="19" t="s">
        <v>629</v>
      </c>
      <c r="LN5" s="126"/>
      <c r="LO5" s="20"/>
      <c r="LR5" s="19" t="s">
        <v>232</v>
      </c>
      <c r="LV5" s="19" t="s">
        <v>236</v>
      </c>
      <c r="LZ5" s="19">
        <v>49</v>
      </c>
      <c r="MA5" s="19" t="s">
        <v>271</v>
      </c>
      <c r="MB5" s="19">
        <v>1</v>
      </c>
      <c r="MC5" s="126"/>
      <c r="MD5" s="20"/>
      <c r="MX5" s="19" t="s">
        <v>630</v>
      </c>
      <c r="MY5" s="19" t="s">
        <v>314</v>
      </c>
      <c r="MZ5" s="19">
        <v>32</v>
      </c>
      <c r="NA5" s="19" t="s">
        <v>333</v>
      </c>
      <c r="NB5" s="138" t="s">
        <v>269</v>
      </c>
      <c r="NC5" s="19" t="s">
        <v>822</v>
      </c>
      <c r="ND5" s="138" t="s">
        <v>269</v>
      </c>
      <c r="NE5" s="126"/>
      <c r="NF5" s="19" t="s">
        <v>269</v>
      </c>
      <c r="NG5" s="19" t="s">
        <v>1282</v>
      </c>
      <c r="NH5" s="19" t="s">
        <v>632</v>
      </c>
      <c r="NI5" s="181" t="s">
        <v>271</v>
      </c>
      <c r="NJ5" s="126"/>
      <c r="NK5" s="20"/>
      <c r="NM5" s="19" t="s">
        <v>258</v>
      </c>
      <c r="NN5" s="19" t="s">
        <v>259</v>
      </c>
      <c r="NO5" s="19" t="s">
        <v>260</v>
      </c>
      <c r="NU5" s="126"/>
      <c r="NV5" s="19" t="s">
        <v>333</v>
      </c>
      <c r="NW5" s="145" t="s">
        <v>271</v>
      </c>
      <c r="NX5" s="156" t="s">
        <v>229</v>
      </c>
      <c r="NY5" s="163"/>
      <c r="NZ5" s="152" t="s">
        <v>325</v>
      </c>
      <c r="OA5" s="148" t="s">
        <v>280</v>
      </c>
      <c r="OB5" s="157" t="s">
        <v>281</v>
      </c>
      <c r="OC5" s="89">
        <v>166032</v>
      </c>
      <c r="OD5" s="88">
        <v>434.7</v>
      </c>
      <c r="OE5" s="84">
        <f t="shared" si="1"/>
        <v>381.94616977225672</v>
      </c>
      <c r="OF5" s="91">
        <f t="shared" si="2"/>
        <v>1.0112508432109472E-2</v>
      </c>
    </row>
    <row r="6" spans="2:396" ht="102" x14ac:dyDescent="0.2">
      <c r="B6" s="19" t="s">
        <v>561</v>
      </c>
      <c r="C6" s="19">
        <v>6</v>
      </c>
      <c r="D6" s="19">
        <v>800</v>
      </c>
      <c r="E6" s="19">
        <v>7</v>
      </c>
      <c r="F6" s="84">
        <f t="shared" si="0"/>
        <v>114.28571428571429</v>
      </c>
      <c r="G6" s="19">
        <v>5</v>
      </c>
      <c r="H6" s="19" t="s">
        <v>271</v>
      </c>
      <c r="I6" s="19" t="s">
        <v>269</v>
      </c>
      <c r="J6" s="19">
        <v>0</v>
      </c>
      <c r="K6" s="126"/>
      <c r="L6" s="20"/>
      <c r="P6" s="19" t="s">
        <v>198</v>
      </c>
      <c r="AA6" s="20"/>
      <c r="AB6" s="19">
        <v>106</v>
      </c>
      <c r="AC6" s="19">
        <v>85</v>
      </c>
      <c r="AD6" s="19">
        <v>42</v>
      </c>
      <c r="AE6" s="19">
        <v>16</v>
      </c>
      <c r="AF6" s="19" t="s">
        <v>213</v>
      </c>
      <c r="AG6" s="19" t="s">
        <v>564</v>
      </c>
      <c r="AH6" s="19" t="s">
        <v>271</v>
      </c>
      <c r="AI6" s="126"/>
      <c r="AJ6" s="19" t="s">
        <v>269</v>
      </c>
      <c r="AK6" s="20"/>
      <c r="AY6" s="126"/>
      <c r="AZ6" s="112" t="s">
        <v>269</v>
      </c>
      <c r="BC6" s="156"/>
      <c r="BF6" s="126"/>
      <c r="BG6" s="19" t="s">
        <v>269</v>
      </c>
      <c r="BJ6" s="152"/>
      <c r="BL6" s="126"/>
      <c r="BM6" s="19" t="s">
        <v>269</v>
      </c>
      <c r="BP6" s="148"/>
      <c r="BR6" s="126"/>
      <c r="BS6" s="19" t="s">
        <v>269</v>
      </c>
      <c r="BV6" s="150"/>
      <c r="BX6" s="126"/>
      <c r="BY6" s="19" t="s">
        <v>269</v>
      </c>
      <c r="CB6" s="152"/>
      <c r="CD6" s="148"/>
      <c r="CF6" s="150"/>
      <c r="CH6" s="126"/>
      <c r="CI6" s="19" t="s">
        <v>269</v>
      </c>
      <c r="CL6" s="156"/>
      <c r="CN6" s="152"/>
      <c r="CP6" s="148"/>
      <c r="CR6" s="150"/>
      <c r="CT6" s="126"/>
      <c r="CU6" s="170" t="s">
        <v>271</v>
      </c>
      <c r="CV6" s="126"/>
      <c r="CW6" s="92" t="s">
        <v>271</v>
      </c>
      <c r="CX6" s="19">
        <v>1</v>
      </c>
      <c r="CY6" s="19">
        <v>90</v>
      </c>
      <c r="CZ6" s="19" t="s">
        <v>286</v>
      </c>
      <c r="DA6" s="171" t="s">
        <v>281</v>
      </c>
      <c r="DB6" s="126"/>
      <c r="DC6" s="19" t="s">
        <v>269</v>
      </c>
      <c r="DH6" s="126"/>
      <c r="DI6" s="19" t="s">
        <v>269</v>
      </c>
      <c r="DN6" s="126"/>
      <c r="DO6" s="19" t="s">
        <v>269</v>
      </c>
      <c r="DT6" s="126"/>
      <c r="DU6" s="19" t="s">
        <v>269</v>
      </c>
      <c r="DZ6" s="126"/>
      <c r="EA6" s="19" t="s">
        <v>269</v>
      </c>
      <c r="EF6" s="126"/>
      <c r="EG6" s="174" t="s">
        <v>269</v>
      </c>
      <c r="EL6" s="126"/>
      <c r="EM6" s="174" t="s">
        <v>269</v>
      </c>
      <c r="ER6" s="126"/>
      <c r="ES6" s="174" t="s">
        <v>269</v>
      </c>
      <c r="EX6" s="126"/>
      <c r="EY6" s="174" t="s">
        <v>269</v>
      </c>
      <c r="FD6" s="126"/>
      <c r="FE6" s="174" t="s">
        <v>269</v>
      </c>
      <c r="FJ6" s="126"/>
      <c r="FK6" s="19" t="s">
        <v>269</v>
      </c>
      <c r="FL6" s="126"/>
      <c r="FP6" s="20"/>
      <c r="FW6" s="126"/>
      <c r="FX6" s="174" t="s">
        <v>269</v>
      </c>
      <c r="GA6" s="20"/>
      <c r="GF6" s="126"/>
      <c r="GG6" s="174" t="s">
        <v>269</v>
      </c>
      <c r="GJ6" s="20"/>
      <c r="GP6" s="126"/>
      <c r="GQ6" s="174" t="s">
        <v>269</v>
      </c>
      <c r="GT6" s="20"/>
      <c r="GY6" s="126"/>
      <c r="GZ6" s="174" t="s">
        <v>269</v>
      </c>
      <c r="HC6" s="20"/>
      <c r="HJ6" s="126"/>
      <c r="HK6" s="174" t="s">
        <v>269</v>
      </c>
      <c r="HN6" s="20"/>
      <c r="HS6" s="126"/>
      <c r="HT6" s="174" t="s">
        <v>269</v>
      </c>
      <c r="HW6" s="20"/>
      <c r="IB6" s="126"/>
      <c r="IC6" s="174" t="s">
        <v>269</v>
      </c>
      <c r="IF6" s="20"/>
      <c r="IJ6" s="126"/>
      <c r="IK6" s="174" t="s">
        <v>269</v>
      </c>
      <c r="IN6" s="20"/>
      <c r="IP6" s="126"/>
      <c r="IQ6" s="174" t="s">
        <v>269</v>
      </c>
      <c r="IT6" s="20"/>
      <c r="IY6" s="126"/>
      <c r="IZ6" s="174" t="s">
        <v>269</v>
      </c>
      <c r="JC6" s="20"/>
      <c r="JH6" s="126"/>
      <c r="JI6" s="174" t="s">
        <v>269</v>
      </c>
      <c r="JL6" s="20"/>
      <c r="JR6" s="126"/>
      <c r="JS6" s="174" t="s">
        <v>269</v>
      </c>
      <c r="JV6" s="20"/>
      <c r="KD6" s="126"/>
      <c r="KE6" s="174" t="s">
        <v>269</v>
      </c>
      <c r="KH6" s="20"/>
      <c r="KL6" s="126"/>
      <c r="KM6" s="171" t="s">
        <v>269</v>
      </c>
      <c r="KQ6" s="126"/>
      <c r="KR6" s="174" t="s">
        <v>269</v>
      </c>
      <c r="KV6" s="126"/>
      <c r="KW6" s="171" t="s">
        <v>269</v>
      </c>
      <c r="LA6" s="126"/>
      <c r="LB6" s="171" t="s">
        <v>269</v>
      </c>
      <c r="LF6" s="126"/>
      <c r="LG6" s="171" t="s">
        <v>269</v>
      </c>
      <c r="LK6" s="126"/>
      <c r="LL6" s="19" t="s">
        <v>271</v>
      </c>
      <c r="LM6" s="19" t="s">
        <v>565</v>
      </c>
      <c r="LN6" s="126"/>
      <c r="LO6" s="20"/>
      <c r="LQ6" s="19" t="s">
        <v>231</v>
      </c>
      <c r="LR6" s="19" t="s">
        <v>232</v>
      </c>
      <c r="LS6" s="19" t="s">
        <v>233</v>
      </c>
      <c r="LT6" s="19" t="s">
        <v>234</v>
      </c>
      <c r="LU6" s="19" t="s">
        <v>235</v>
      </c>
      <c r="LZ6" s="19">
        <v>50</v>
      </c>
      <c r="MA6" s="19" t="s">
        <v>269</v>
      </c>
      <c r="MC6" s="126"/>
      <c r="MD6" s="20"/>
      <c r="ME6" s="19" t="s">
        <v>238</v>
      </c>
      <c r="MF6" s="19" t="s">
        <v>239</v>
      </c>
      <c r="MG6" s="19" t="s">
        <v>240</v>
      </c>
      <c r="MH6" s="19" t="s">
        <v>241</v>
      </c>
      <c r="MI6" s="19" t="s">
        <v>242</v>
      </c>
      <c r="MJ6" s="19" t="s">
        <v>243</v>
      </c>
      <c r="MK6" s="19" t="s">
        <v>244</v>
      </c>
      <c r="ML6" s="19" t="s">
        <v>245</v>
      </c>
      <c r="MM6" s="19" t="s">
        <v>246</v>
      </c>
      <c r="MN6" s="19" t="s">
        <v>247</v>
      </c>
      <c r="MO6" s="19" t="s">
        <v>248</v>
      </c>
      <c r="MP6" s="19" t="s">
        <v>249</v>
      </c>
      <c r="MQ6" s="19" t="s">
        <v>250</v>
      </c>
      <c r="MR6" s="19" t="s">
        <v>251</v>
      </c>
      <c r="MS6" s="19" t="s">
        <v>252</v>
      </c>
      <c r="MT6" s="19" t="s">
        <v>253</v>
      </c>
      <c r="MV6" s="19" t="s">
        <v>255</v>
      </c>
      <c r="MW6" s="19" t="s">
        <v>256</v>
      </c>
      <c r="MY6" s="19">
        <v>40</v>
      </c>
      <c r="MZ6" s="19">
        <v>40</v>
      </c>
      <c r="NA6" s="19" t="s">
        <v>566</v>
      </c>
      <c r="NB6" s="138" t="s">
        <v>269</v>
      </c>
      <c r="NC6" s="19" t="s">
        <v>822</v>
      </c>
      <c r="ND6" s="138" t="s">
        <v>269</v>
      </c>
      <c r="NE6" s="126"/>
      <c r="NF6" s="19" t="s">
        <v>269</v>
      </c>
      <c r="NG6" s="19" t="s">
        <v>269</v>
      </c>
      <c r="NH6" s="19" t="s">
        <v>568</v>
      </c>
      <c r="NI6" s="19" t="s">
        <v>269</v>
      </c>
      <c r="NJ6" s="126"/>
      <c r="NK6" s="20"/>
      <c r="NU6" s="126"/>
      <c r="NW6" s="145" t="s">
        <v>269</v>
      </c>
      <c r="NX6" s="156"/>
      <c r="NY6" s="163"/>
      <c r="NZ6" s="165"/>
      <c r="OA6" s="148"/>
      <c r="OB6" s="150"/>
      <c r="OC6" s="89">
        <v>47480</v>
      </c>
      <c r="OD6" s="88">
        <v>1012</v>
      </c>
      <c r="OE6" s="84">
        <f t="shared" si="1"/>
        <v>46.916996047430828</v>
      </c>
      <c r="OF6" s="91">
        <f t="shared" si="2"/>
        <v>1.6849199663016005E-2</v>
      </c>
    </row>
    <row r="7" spans="2:396" ht="68" x14ac:dyDescent="0.2">
      <c r="B7" s="19" t="s">
        <v>675</v>
      </c>
      <c r="C7" s="19">
        <v>3</v>
      </c>
      <c r="D7" s="19">
        <v>4246</v>
      </c>
      <c r="E7" s="19">
        <v>51</v>
      </c>
      <c r="F7" s="84">
        <f t="shared" si="0"/>
        <v>83.254901960784309</v>
      </c>
      <c r="G7" s="19">
        <v>7</v>
      </c>
      <c r="H7" s="19" t="s">
        <v>269</v>
      </c>
      <c r="I7" s="19" t="s">
        <v>269</v>
      </c>
      <c r="J7" s="19">
        <v>1</v>
      </c>
      <c r="K7" s="126"/>
      <c r="L7" s="20"/>
      <c r="P7" s="19" t="s">
        <v>198</v>
      </c>
      <c r="Q7" s="19" t="s">
        <v>199</v>
      </c>
      <c r="V7" s="19" t="s">
        <v>204</v>
      </c>
      <c r="AA7" s="20"/>
      <c r="AB7" s="19">
        <v>1519</v>
      </c>
      <c r="AC7" s="19">
        <v>1338</v>
      </c>
      <c r="AD7" s="19">
        <v>269</v>
      </c>
      <c r="AE7" s="19">
        <v>5</v>
      </c>
      <c r="AF7" s="19" t="s">
        <v>428</v>
      </c>
      <c r="AH7" s="19" t="s">
        <v>271</v>
      </c>
      <c r="AI7" s="126"/>
      <c r="AJ7" s="19" t="s">
        <v>271</v>
      </c>
      <c r="AK7" s="20"/>
      <c r="AL7" s="19" t="s">
        <v>214</v>
      </c>
      <c r="AN7" s="19" t="s">
        <v>216</v>
      </c>
      <c r="AO7" s="19" t="s">
        <v>217</v>
      </c>
      <c r="AP7" s="19" t="s">
        <v>218</v>
      </c>
      <c r="AQ7" s="19" t="s">
        <v>219</v>
      </c>
      <c r="AV7" s="19" t="s">
        <v>452</v>
      </c>
      <c r="AW7" s="19">
        <v>11</v>
      </c>
      <c r="AX7" s="19">
        <v>263</v>
      </c>
      <c r="AY7" s="126"/>
      <c r="AZ7" s="112" t="s">
        <v>271</v>
      </c>
      <c r="BA7" s="19">
        <v>1</v>
      </c>
      <c r="BB7" s="19">
        <v>279</v>
      </c>
      <c r="BC7" s="156" t="s">
        <v>394</v>
      </c>
      <c r="BE7" s="19" t="s">
        <v>269</v>
      </c>
      <c r="BF7" s="126"/>
      <c r="BJ7" s="152"/>
      <c r="BL7" s="126"/>
      <c r="BP7" s="148"/>
      <c r="BR7" s="126"/>
      <c r="BV7" s="150"/>
      <c r="BX7" s="126"/>
      <c r="BY7" s="19" t="s">
        <v>271</v>
      </c>
      <c r="BZ7" s="19">
        <v>20</v>
      </c>
      <c r="CA7" s="19">
        <v>73</v>
      </c>
      <c r="CB7" s="152" t="s">
        <v>325</v>
      </c>
      <c r="CD7" s="147" t="s">
        <v>1309</v>
      </c>
      <c r="CE7" s="19" t="s">
        <v>679</v>
      </c>
      <c r="CF7" s="150" t="s">
        <v>326</v>
      </c>
      <c r="CH7" s="126"/>
      <c r="CI7" s="19" t="s">
        <v>269</v>
      </c>
      <c r="CL7" s="156"/>
      <c r="CN7" s="152"/>
      <c r="CP7" s="148"/>
      <c r="CR7" s="150"/>
      <c r="CT7" s="126"/>
      <c r="CU7" s="170" t="s">
        <v>271</v>
      </c>
      <c r="CV7" s="126"/>
      <c r="CW7" s="92" t="s">
        <v>271</v>
      </c>
      <c r="CX7" s="19">
        <v>2</v>
      </c>
      <c r="CY7" s="19">
        <v>31</v>
      </c>
      <c r="CZ7" s="19" t="s">
        <v>286</v>
      </c>
      <c r="DA7" s="19" t="s">
        <v>280</v>
      </c>
      <c r="DB7" s="126"/>
      <c r="DC7" s="19" t="s">
        <v>271</v>
      </c>
      <c r="DD7" s="19">
        <v>1</v>
      </c>
      <c r="DE7" s="19">
        <v>27</v>
      </c>
      <c r="DF7" s="19" t="s">
        <v>286</v>
      </c>
      <c r="DG7" s="19" t="s">
        <v>280</v>
      </c>
      <c r="DH7" s="126"/>
      <c r="DI7" s="19" t="s">
        <v>271</v>
      </c>
      <c r="DJ7" s="19">
        <v>1</v>
      </c>
      <c r="DK7" s="19">
        <v>11</v>
      </c>
      <c r="DL7" s="19" t="s">
        <v>286</v>
      </c>
      <c r="DM7" s="19" t="s">
        <v>280</v>
      </c>
      <c r="DN7" s="126"/>
      <c r="DO7" s="19" t="s">
        <v>271</v>
      </c>
      <c r="DP7" s="19">
        <v>2</v>
      </c>
      <c r="DQ7" s="19">
        <v>27</v>
      </c>
      <c r="DR7" s="19" t="s">
        <v>286</v>
      </c>
      <c r="DS7" s="19" t="s">
        <v>280</v>
      </c>
      <c r="DT7" s="126"/>
      <c r="DU7" s="19" t="s">
        <v>269</v>
      </c>
      <c r="DZ7" s="126"/>
      <c r="EA7" s="19" t="s">
        <v>269</v>
      </c>
      <c r="EF7" s="126"/>
      <c r="EG7" s="174" t="s">
        <v>269</v>
      </c>
      <c r="EL7" s="126"/>
      <c r="EM7" s="174" t="s">
        <v>269</v>
      </c>
      <c r="ER7" s="126"/>
      <c r="ES7" s="174" t="s">
        <v>269</v>
      </c>
      <c r="EX7" s="126"/>
      <c r="EY7" s="174" t="s">
        <v>269</v>
      </c>
      <c r="FD7" s="126"/>
      <c r="FE7" s="174" t="s">
        <v>269</v>
      </c>
      <c r="FJ7" s="126"/>
      <c r="FK7" s="19" t="s">
        <v>271</v>
      </c>
      <c r="FL7" s="126"/>
      <c r="FM7" s="19" t="s">
        <v>271</v>
      </c>
      <c r="FN7" s="19">
        <v>1</v>
      </c>
      <c r="FO7" s="19">
        <v>3</v>
      </c>
      <c r="FP7" s="20"/>
      <c r="FT7" s="19" t="s">
        <v>229</v>
      </c>
      <c r="FU7" s="19" t="s">
        <v>680</v>
      </c>
      <c r="FV7" s="19" t="s">
        <v>269</v>
      </c>
      <c r="FW7" s="126"/>
      <c r="FX7" s="19" t="s">
        <v>271</v>
      </c>
      <c r="FY7" s="19">
        <v>1</v>
      </c>
      <c r="FZ7" s="19">
        <v>73</v>
      </c>
      <c r="GA7" s="20"/>
      <c r="GD7" s="19" t="s">
        <v>229</v>
      </c>
      <c r="GF7" s="126"/>
      <c r="GG7" s="19" t="s">
        <v>271</v>
      </c>
      <c r="GH7" s="19">
        <v>4</v>
      </c>
      <c r="GI7" s="19">
        <v>51</v>
      </c>
      <c r="GJ7" s="20"/>
      <c r="GM7" s="19" t="s">
        <v>227</v>
      </c>
      <c r="GP7" s="126"/>
      <c r="GQ7" s="19" t="s">
        <v>271</v>
      </c>
      <c r="GR7" s="19">
        <v>5</v>
      </c>
      <c r="GS7" s="19">
        <v>72</v>
      </c>
      <c r="GT7" s="20"/>
      <c r="GV7" s="19" t="s">
        <v>227</v>
      </c>
      <c r="GY7" s="126"/>
      <c r="GZ7" s="19" t="s">
        <v>269</v>
      </c>
      <c r="HC7" s="20"/>
      <c r="HJ7" s="126"/>
      <c r="HK7" s="19" t="s">
        <v>269</v>
      </c>
      <c r="HN7" s="20"/>
      <c r="HS7" s="126"/>
      <c r="HT7" s="19" t="s">
        <v>271</v>
      </c>
      <c r="HU7" s="19">
        <v>2</v>
      </c>
      <c r="HV7" s="19">
        <v>31</v>
      </c>
      <c r="HW7" s="20"/>
      <c r="HX7" s="19" t="s">
        <v>225</v>
      </c>
      <c r="IB7" s="126"/>
      <c r="IC7" s="19" t="s">
        <v>271</v>
      </c>
      <c r="ID7" s="19">
        <v>3</v>
      </c>
      <c r="IE7" s="19">
        <v>34</v>
      </c>
      <c r="IF7" s="20"/>
      <c r="IG7" s="19" t="s">
        <v>225</v>
      </c>
      <c r="IJ7" s="126"/>
      <c r="IK7" s="19" t="s">
        <v>271</v>
      </c>
      <c r="IL7" s="19">
        <v>2</v>
      </c>
      <c r="IM7" s="19">
        <v>42</v>
      </c>
      <c r="IN7" s="20"/>
      <c r="IO7" s="19" t="s">
        <v>225</v>
      </c>
      <c r="IP7" s="126"/>
      <c r="IQ7" s="19" t="s">
        <v>271</v>
      </c>
      <c r="IR7" s="19">
        <v>1</v>
      </c>
      <c r="IS7" s="19">
        <v>3</v>
      </c>
      <c r="IT7" s="20"/>
      <c r="IW7" s="19" t="s">
        <v>228</v>
      </c>
      <c r="IY7" s="126"/>
      <c r="IZ7" s="19" t="s">
        <v>269</v>
      </c>
      <c r="JC7" s="20"/>
      <c r="JH7" s="126"/>
      <c r="JI7" s="19" t="s">
        <v>271</v>
      </c>
      <c r="JJ7" s="19">
        <v>4</v>
      </c>
      <c r="JK7" s="19">
        <v>320</v>
      </c>
      <c r="JL7" s="20"/>
      <c r="JO7" s="19" t="s">
        <v>229</v>
      </c>
      <c r="JP7" s="19" t="s">
        <v>273</v>
      </c>
      <c r="JQ7" s="19" t="s">
        <v>271</v>
      </c>
      <c r="JR7" s="126"/>
      <c r="JS7" s="19" t="s">
        <v>271</v>
      </c>
      <c r="JT7" s="19">
        <v>2</v>
      </c>
      <c r="JU7" s="19">
        <v>189</v>
      </c>
      <c r="JV7" s="20"/>
      <c r="JZ7" s="19" t="s">
        <v>229</v>
      </c>
      <c r="KB7" s="19" t="s">
        <v>273</v>
      </c>
      <c r="KC7" s="19" t="s">
        <v>269</v>
      </c>
      <c r="KD7" s="126"/>
      <c r="KE7" s="19" t="s">
        <v>269</v>
      </c>
      <c r="KH7" s="20"/>
      <c r="KL7" s="126"/>
      <c r="KM7" s="145" t="s">
        <v>271</v>
      </c>
      <c r="KN7" s="19">
        <v>2</v>
      </c>
      <c r="KO7" s="19">
        <v>139</v>
      </c>
      <c r="KP7" s="19" t="s">
        <v>225</v>
      </c>
      <c r="KQ7" s="126"/>
      <c r="KR7" s="174" t="s">
        <v>269</v>
      </c>
      <c r="KV7" s="126"/>
      <c r="KW7" s="171" t="s">
        <v>271</v>
      </c>
      <c r="KX7" s="19">
        <v>1</v>
      </c>
      <c r="KY7" s="19">
        <v>43</v>
      </c>
      <c r="KZ7" s="19" t="s">
        <v>228</v>
      </c>
      <c r="LA7" s="126"/>
      <c r="LB7" s="171" t="s">
        <v>269</v>
      </c>
      <c r="LF7" s="126"/>
      <c r="LG7" s="171" t="s">
        <v>269</v>
      </c>
      <c r="LK7" s="126"/>
      <c r="LL7" s="19" t="s">
        <v>271</v>
      </c>
      <c r="LM7" s="19" t="s">
        <v>684</v>
      </c>
      <c r="LN7" s="126"/>
      <c r="LO7" s="20"/>
      <c r="LP7" s="19" t="s">
        <v>230</v>
      </c>
      <c r="LQ7" s="19" t="s">
        <v>231</v>
      </c>
      <c r="LR7" s="19" t="s">
        <v>232</v>
      </c>
      <c r="LS7" s="19" t="s">
        <v>233</v>
      </c>
      <c r="LT7" s="19" t="s">
        <v>234</v>
      </c>
      <c r="LU7" s="19" t="s">
        <v>235</v>
      </c>
      <c r="LW7" s="19" t="s">
        <v>237</v>
      </c>
      <c r="LZ7" s="19">
        <v>479</v>
      </c>
      <c r="MA7" s="19" t="s">
        <v>271</v>
      </c>
      <c r="MB7" s="19">
        <v>7</v>
      </c>
      <c r="MC7" s="126"/>
      <c r="MD7" s="20"/>
      <c r="ME7" s="19" t="s">
        <v>238</v>
      </c>
      <c r="MJ7" s="19" t="s">
        <v>243</v>
      </c>
      <c r="MK7" s="19" t="s">
        <v>244</v>
      </c>
      <c r="MN7" s="19" t="s">
        <v>247</v>
      </c>
      <c r="MO7" s="19" t="s">
        <v>248</v>
      </c>
      <c r="MP7" s="19" t="s">
        <v>249</v>
      </c>
      <c r="MQ7" s="19" t="s">
        <v>250</v>
      </c>
      <c r="MR7" s="19" t="s">
        <v>251</v>
      </c>
      <c r="MT7" s="19" t="s">
        <v>253</v>
      </c>
      <c r="MU7" s="19" t="s">
        <v>254</v>
      </c>
      <c r="MV7" s="19" t="s">
        <v>255</v>
      </c>
      <c r="MW7" s="19" t="s">
        <v>256</v>
      </c>
      <c r="MY7" s="19">
        <v>35</v>
      </c>
      <c r="MZ7" s="19">
        <v>35</v>
      </c>
      <c r="NA7" s="19" t="s">
        <v>369</v>
      </c>
      <c r="NB7" s="138" t="s">
        <v>269</v>
      </c>
      <c r="NC7" s="19" t="s">
        <v>822</v>
      </c>
      <c r="ND7" s="138" t="s">
        <v>269</v>
      </c>
      <c r="NE7" s="126"/>
      <c r="NF7" s="19" t="s">
        <v>269</v>
      </c>
      <c r="NG7" s="19" t="s">
        <v>269</v>
      </c>
      <c r="NH7" s="19" t="s">
        <v>685</v>
      </c>
      <c r="NI7" s="19" t="s">
        <v>271</v>
      </c>
      <c r="NJ7" s="126"/>
      <c r="NK7" s="20"/>
      <c r="NL7" s="19" t="s">
        <v>257</v>
      </c>
      <c r="NM7" s="19" t="s">
        <v>258</v>
      </c>
      <c r="NP7" s="19" t="s">
        <v>261</v>
      </c>
      <c r="NQ7" s="19" t="s">
        <v>262</v>
      </c>
      <c r="NR7" s="19" t="s">
        <v>263</v>
      </c>
      <c r="NS7" s="19" t="s">
        <v>264</v>
      </c>
      <c r="NU7" s="126"/>
      <c r="NW7" s="145" t="s">
        <v>271</v>
      </c>
      <c r="NX7" s="156" t="s">
        <v>394</v>
      </c>
      <c r="NY7" s="163"/>
      <c r="NZ7" s="152" t="s">
        <v>325</v>
      </c>
      <c r="OA7" s="147" t="s">
        <v>1309</v>
      </c>
      <c r="OB7" s="157" t="s">
        <v>281</v>
      </c>
      <c r="OC7" s="89">
        <v>440072</v>
      </c>
      <c r="OD7" s="88">
        <v>856.4</v>
      </c>
      <c r="OE7" s="84">
        <f t="shared" si="1"/>
        <v>513.86268099019151</v>
      </c>
      <c r="OF7" s="91">
        <f t="shared" si="2"/>
        <v>9.6484211674453275E-3</v>
      </c>
    </row>
    <row r="8" spans="2:396" ht="68" x14ac:dyDescent="0.2">
      <c r="B8" s="19" t="s">
        <v>595</v>
      </c>
      <c r="C8" s="19">
        <v>5</v>
      </c>
      <c r="D8" s="19">
        <v>2560</v>
      </c>
      <c r="E8" s="19">
        <v>16</v>
      </c>
      <c r="F8" s="84">
        <f t="shared" si="0"/>
        <v>160</v>
      </c>
      <c r="G8" s="19">
        <v>8</v>
      </c>
      <c r="H8" s="19" t="s">
        <v>271</v>
      </c>
      <c r="I8" s="19" t="s">
        <v>269</v>
      </c>
      <c r="J8" s="19">
        <v>3</v>
      </c>
      <c r="K8" s="126"/>
      <c r="L8" s="20"/>
      <c r="P8" s="19" t="s">
        <v>198</v>
      </c>
      <c r="Q8" s="19" t="s">
        <v>199</v>
      </c>
      <c r="AA8" s="20"/>
      <c r="AB8" s="19">
        <v>372</v>
      </c>
      <c r="AC8" s="19">
        <v>362</v>
      </c>
      <c r="AD8" s="19">
        <v>112</v>
      </c>
      <c r="AE8" s="19">
        <v>8</v>
      </c>
      <c r="AF8" s="19" t="s">
        <v>428</v>
      </c>
      <c r="AH8" s="19" t="s">
        <v>269</v>
      </c>
      <c r="AI8" s="126"/>
      <c r="AJ8" s="19" t="s">
        <v>269</v>
      </c>
      <c r="AK8" s="20"/>
      <c r="AY8" s="126"/>
      <c r="AZ8" s="112" t="s">
        <v>269</v>
      </c>
      <c r="BC8" s="156"/>
      <c r="BF8" s="126"/>
      <c r="BG8" s="19" t="s">
        <v>269</v>
      </c>
      <c r="BJ8" s="152"/>
      <c r="BL8" s="126"/>
      <c r="BM8" s="19" t="s">
        <v>269</v>
      </c>
      <c r="BP8" s="148"/>
      <c r="BR8" s="126"/>
      <c r="BS8" s="19" t="s">
        <v>269</v>
      </c>
      <c r="BV8" s="150"/>
      <c r="BX8" s="126"/>
      <c r="BY8" s="19" t="s">
        <v>271</v>
      </c>
      <c r="BZ8" s="19">
        <v>7</v>
      </c>
      <c r="CA8" s="19">
        <v>150</v>
      </c>
      <c r="CB8" s="152" t="s">
        <v>465</v>
      </c>
      <c r="CD8" s="148" t="s">
        <v>325</v>
      </c>
      <c r="CF8" s="150" t="s">
        <v>280</v>
      </c>
      <c r="CH8" s="126"/>
      <c r="CI8" s="19" t="s">
        <v>271</v>
      </c>
      <c r="CJ8" s="19">
        <v>1</v>
      </c>
      <c r="CK8" s="19">
        <v>123</v>
      </c>
      <c r="CL8" s="156" t="s">
        <v>394</v>
      </c>
      <c r="CN8" s="152" t="s">
        <v>465</v>
      </c>
      <c r="CP8" s="148" t="s">
        <v>325</v>
      </c>
      <c r="CR8" s="150" t="s">
        <v>280</v>
      </c>
      <c r="CT8" s="126"/>
      <c r="CU8" s="170" t="s">
        <v>271</v>
      </c>
      <c r="CV8" s="126"/>
      <c r="CW8" s="92" t="s">
        <v>271</v>
      </c>
      <c r="CX8" s="19">
        <v>2</v>
      </c>
      <c r="CY8" s="19">
        <v>25</v>
      </c>
      <c r="CZ8" s="145" t="s">
        <v>516</v>
      </c>
      <c r="DA8" s="171" t="s">
        <v>287</v>
      </c>
      <c r="DB8" s="126"/>
      <c r="DC8" s="19" t="s">
        <v>269</v>
      </c>
      <c r="DH8" s="126"/>
      <c r="DI8" s="19" t="s">
        <v>271</v>
      </c>
      <c r="DJ8" s="19">
        <v>1</v>
      </c>
      <c r="DK8" s="19">
        <v>8</v>
      </c>
      <c r="DL8" s="19" t="s">
        <v>516</v>
      </c>
      <c r="DM8" s="19" t="s">
        <v>287</v>
      </c>
      <c r="DN8" s="126"/>
      <c r="DO8" s="19" t="s">
        <v>271</v>
      </c>
      <c r="DP8" s="19">
        <v>1</v>
      </c>
      <c r="DQ8" s="19">
        <v>18</v>
      </c>
      <c r="DR8" s="19" t="s">
        <v>516</v>
      </c>
      <c r="DS8" s="19" t="s">
        <v>287</v>
      </c>
      <c r="DT8" s="126"/>
      <c r="DU8" s="19" t="s">
        <v>269</v>
      </c>
      <c r="DZ8" s="126"/>
      <c r="EA8" s="19" t="s">
        <v>269</v>
      </c>
      <c r="EF8" s="126"/>
      <c r="EG8" s="174" t="s">
        <v>269</v>
      </c>
      <c r="EL8" s="126"/>
      <c r="EM8" s="174" t="s">
        <v>269</v>
      </c>
      <c r="ER8" s="126"/>
      <c r="ES8" s="174" t="s">
        <v>269</v>
      </c>
      <c r="EX8" s="126"/>
      <c r="EY8" s="174" t="s">
        <v>269</v>
      </c>
      <c r="FD8" s="126"/>
      <c r="FE8" s="174" t="s">
        <v>269</v>
      </c>
      <c r="FJ8" s="126"/>
      <c r="FK8" s="19" t="s">
        <v>271</v>
      </c>
      <c r="FL8" s="126"/>
      <c r="FM8" s="19" t="s">
        <v>271</v>
      </c>
      <c r="FN8" s="19">
        <v>2</v>
      </c>
      <c r="FO8" s="19">
        <v>130</v>
      </c>
      <c r="FP8" s="20"/>
      <c r="FT8" s="19" t="s">
        <v>229</v>
      </c>
      <c r="FV8" s="19" t="s">
        <v>269</v>
      </c>
      <c r="FW8" s="126"/>
      <c r="FX8" s="19" t="s">
        <v>269</v>
      </c>
      <c r="GA8" s="20"/>
      <c r="GF8" s="126"/>
      <c r="GG8" s="19" t="s">
        <v>271</v>
      </c>
      <c r="GH8" s="19">
        <v>1</v>
      </c>
      <c r="GI8" s="19">
        <v>85</v>
      </c>
      <c r="GJ8" s="20"/>
      <c r="GK8" s="19" t="s">
        <v>225</v>
      </c>
      <c r="GO8" s="19" t="s">
        <v>229</v>
      </c>
      <c r="GP8" s="126"/>
      <c r="GQ8" s="19" t="s">
        <v>269</v>
      </c>
      <c r="GT8" s="20"/>
      <c r="GY8" s="126"/>
      <c r="GZ8" s="19" t="s">
        <v>269</v>
      </c>
      <c r="HC8" s="20"/>
      <c r="HJ8" s="126"/>
      <c r="HK8" s="19" t="s">
        <v>271</v>
      </c>
      <c r="HL8" s="19">
        <v>1</v>
      </c>
      <c r="HM8" s="19">
        <v>150</v>
      </c>
      <c r="HN8" s="20"/>
      <c r="HQ8" s="19" t="s">
        <v>228</v>
      </c>
      <c r="HR8" s="19" t="s">
        <v>229</v>
      </c>
      <c r="HS8" s="126"/>
      <c r="HT8" s="19" t="s">
        <v>269</v>
      </c>
      <c r="HW8" s="20"/>
      <c r="IB8" s="126"/>
      <c r="IC8" s="19" t="s">
        <v>269</v>
      </c>
      <c r="IF8" s="20"/>
      <c r="IJ8" s="126"/>
      <c r="IK8" s="19" t="s">
        <v>269</v>
      </c>
      <c r="IN8" s="20"/>
      <c r="IP8" s="126"/>
      <c r="IQ8" s="19" t="s">
        <v>269</v>
      </c>
      <c r="IT8" s="20"/>
      <c r="IY8" s="126"/>
      <c r="IZ8" s="19" t="s">
        <v>271</v>
      </c>
      <c r="JA8" s="19">
        <v>1</v>
      </c>
      <c r="JB8" s="19">
        <v>22</v>
      </c>
      <c r="JC8" s="20"/>
      <c r="JD8" s="19" t="s">
        <v>225</v>
      </c>
      <c r="JG8" s="19" t="s">
        <v>229</v>
      </c>
      <c r="JH8" s="126"/>
      <c r="JI8" s="19" t="s">
        <v>271</v>
      </c>
      <c r="JJ8" s="19">
        <v>1</v>
      </c>
      <c r="JK8" s="19">
        <v>345</v>
      </c>
      <c r="JL8" s="20"/>
      <c r="JO8" s="19" t="s">
        <v>229</v>
      </c>
      <c r="JP8" s="19" t="s">
        <v>347</v>
      </c>
      <c r="JQ8" s="19" t="s">
        <v>269</v>
      </c>
      <c r="JR8" s="126"/>
      <c r="JS8" s="19" t="s">
        <v>271</v>
      </c>
      <c r="JT8" s="19">
        <v>1</v>
      </c>
      <c r="JU8" s="19">
        <v>438</v>
      </c>
      <c r="JV8" s="20"/>
      <c r="JZ8" s="19" t="s">
        <v>229</v>
      </c>
      <c r="KB8" s="19" t="s">
        <v>452</v>
      </c>
      <c r="KC8" s="19" t="s">
        <v>269</v>
      </c>
      <c r="KD8" s="126"/>
      <c r="KE8" s="19" t="s">
        <v>269</v>
      </c>
      <c r="KH8" s="20"/>
      <c r="KL8" s="126"/>
      <c r="KM8" s="171" t="s">
        <v>269</v>
      </c>
      <c r="KQ8" s="126"/>
      <c r="KR8" s="174" t="s">
        <v>269</v>
      </c>
      <c r="KV8" s="126"/>
      <c r="KW8" s="171" t="s">
        <v>269</v>
      </c>
      <c r="LA8" s="126"/>
      <c r="LB8" s="171" t="s">
        <v>269</v>
      </c>
      <c r="LF8" s="126"/>
      <c r="LG8" s="171" t="s">
        <v>269</v>
      </c>
      <c r="LK8" s="126"/>
      <c r="LL8" s="19" t="s">
        <v>271</v>
      </c>
      <c r="LM8" s="19" t="s">
        <v>598</v>
      </c>
      <c r="LN8" s="126"/>
      <c r="LO8" s="20"/>
      <c r="LQ8" s="19" t="s">
        <v>231</v>
      </c>
      <c r="LS8" s="19" t="s">
        <v>233</v>
      </c>
      <c r="LZ8" s="19">
        <v>41</v>
      </c>
      <c r="MA8" s="19" t="s">
        <v>269</v>
      </c>
      <c r="MC8" s="126"/>
      <c r="MD8" s="20"/>
      <c r="ME8" s="19" t="s">
        <v>238</v>
      </c>
      <c r="MF8" s="19" t="s">
        <v>239</v>
      </c>
      <c r="MH8" s="19" t="s">
        <v>241</v>
      </c>
      <c r="MJ8" s="19" t="s">
        <v>243</v>
      </c>
      <c r="MK8" s="19" t="s">
        <v>244</v>
      </c>
      <c r="ML8" s="19" t="s">
        <v>245</v>
      </c>
      <c r="MM8" s="19" t="s">
        <v>246</v>
      </c>
      <c r="MN8" s="19" t="s">
        <v>247</v>
      </c>
      <c r="MO8" s="19" t="s">
        <v>248</v>
      </c>
      <c r="MP8" s="19" t="s">
        <v>249</v>
      </c>
      <c r="MQ8" s="19" t="s">
        <v>250</v>
      </c>
      <c r="MT8" s="19" t="s">
        <v>253</v>
      </c>
      <c r="MV8" s="19" t="s">
        <v>255</v>
      </c>
      <c r="MW8" s="19" t="s">
        <v>256</v>
      </c>
      <c r="MY8" s="19" t="s">
        <v>314</v>
      </c>
      <c r="MZ8" s="19">
        <v>35</v>
      </c>
      <c r="NA8" s="19" t="s">
        <v>369</v>
      </c>
      <c r="NB8" s="138" t="s">
        <v>269</v>
      </c>
      <c r="NC8" s="19" t="s">
        <v>269</v>
      </c>
      <c r="ND8" s="138" t="s">
        <v>269</v>
      </c>
      <c r="NE8" s="126"/>
      <c r="NF8" s="19" t="s">
        <v>269</v>
      </c>
      <c r="NG8" s="19" t="s">
        <v>269</v>
      </c>
      <c r="NH8" s="19" t="s">
        <v>599</v>
      </c>
      <c r="NI8" s="19" t="s">
        <v>271</v>
      </c>
      <c r="NJ8" s="126"/>
      <c r="NK8" s="20"/>
      <c r="NL8" s="19" t="s">
        <v>257</v>
      </c>
      <c r="NM8" s="19" t="s">
        <v>258</v>
      </c>
      <c r="NN8" s="19" t="s">
        <v>259</v>
      </c>
      <c r="NO8" s="19" t="s">
        <v>260</v>
      </c>
      <c r="NP8" s="19" t="s">
        <v>261</v>
      </c>
      <c r="NQ8" s="19" t="s">
        <v>262</v>
      </c>
      <c r="NR8" s="19" t="s">
        <v>263</v>
      </c>
      <c r="NS8" s="19" t="s">
        <v>264</v>
      </c>
      <c r="NU8" s="126"/>
      <c r="NV8" s="19" t="s">
        <v>369</v>
      </c>
      <c r="NW8" s="145" t="s">
        <v>271</v>
      </c>
      <c r="NX8" s="156"/>
      <c r="NY8" s="163" t="s">
        <v>394</v>
      </c>
      <c r="NZ8" s="152" t="s">
        <v>465</v>
      </c>
      <c r="OA8" s="148" t="s">
        <v>325</v>
      </c>
      <c r="OB8" s="150" t="s">
        <v>280</v>
      </c>
      <c r="OC8" s="89">
        <v>119541</v>
      </c>
      <c r="OD8" s="88">
        <v>525.1</v>
      </c>
      <c r="OE8" s="84">
        <f t="shared" si="1"/>
        <v>227.65378023233669</v>
      </c>
      <c r="OF8" s="91">
        <f t="shared" si="2"/>
        <v>2.1415246651776378E-2</v>
      </c>
    </row>
    <row r="9" spans="2:396" ht="119" x14ac:dyDescent="0.2">
      <c r="B9" s="19" t="s">
        <v>620</v>
      </c>
      <c r="C9" s="19">
        <v>6</v>
      </c>
      <c r="D9" s="19">
        <v>712</v>
      </c>
      <c r="E9" s="19">
        <v>12</v>
      </c>
      <c r="F9" s="84">
        <f t="shared" si="0"/>
        <v>59.333333333333336</v>
      </c>
      <c r="G9" s="19">
        <v>5</v>
      </c>
      <c r="H9" s="19" t="s">
        <v>271</v>
      </c>
      <c r="I9" s="19" t="s">
        <v>271</v>
      </c>
      <c r="J9" s="19">
        <v>1</v>
      </c>
      <c r="K9" s="126"/>
      <c r="L9" s="20"/>
      <c r="P9" s="19" t="s">
        <v>198</v>
      </c>
      <c r="Q9" s="19" t="s">
        <v>199</v>
      </c>
      <c r="AA9" s="20"/>
      <c r="AB9" s="19">
        <v>113</v>
      </c>
      <c r="AC9" s="19">
        <v>118</v>
      </c>
      <c r="AD9" s="19">
        <v>39</v>
      </c>
      <c r="AE9" s="19">
        <v>1</v>
      </c>
      <c r="AF9" s="138" t="s">
        <v>270</v>
      </c>
      <c r="AH9" s="19" t="s">
        <v>271</v>
      </c>
      <c r="AI9" s="126"/>
      <c r="AJ9" s="19" t="s">
        <v>271</v>
      </c>
      <c r="AK9" s="20"/>
      <c r="AL9" s="19" t="s">
        <v>214</v>
      </c>
      <c r="AP9" s="19" t="s">
        <v>218</v>
      </c>
      <c r="AQ9" s="19" t="s">
        <v>219</v>
      </c>
      <c r="AV9" s="19" t="s">
        <v>273</v>
      </c>
      <c r="AW9" s="19">
        <v>4</v>
      </c>
      <c r="AX9" s="19">
        <v>62</v>
      </c>
      <c r="AY9" s="126"/>
      <c r="AZ9" s="112" t="s">
        <v>269</v>
      </c>
      <c r="BC9" s="156"/>
      <c r="BF9" s="126"/>
      <c r="BG9" s="19" t="s">
        <v>269</v>
      </c>
      <c r="BJ9" s="152"/>
      <c r="BL9" s="126"/>
      <c r="BM9" s="19" t="s">
        <v>269</v>
      </c>
      <c r="BP9" s="148"/>
      <c r="BR9" s="126"/>
      <c r="BS9" s="19" t="s">
        <v>269</v>
      </c>
      <c r="BV9" s="150"/>
      <c r="BX9" s="126"/>
      <c r="BY9" s="19" t="s">
        <v>269</v>
      </c>
      <c r="CB9" s="152"/>
      <c r="CD9" s="148"/>
      <c r="CF9" s="150"/>
      <c r="CH9" s="126"/>
      <c r="CI9" s="19" t="s">
        <v>269</v>
      </c>
      <c r="CL9" s="156"/>
      <c r="CN9" s="152"/>
      <c r="CP9" s="148"/>
      <c r="CR9" s="150"/>
      <c r="CT9" s="126"/>
      <c r="CU9" s="170" t="s">
        <v>271</v>
      </c>
      <c r="CV9" s="126"/>
      <c r="CW9" s="145" t="s">
        <v>271</v>
      </c>
      <c r="CX9" s="19">
        <v>1</v>
      </c>
      <c r="CY9" s="19">
        <v>30</v>
      </c>
      <c r="CZ9" s="19" t="s">
        <v>286</v>
      </c>
      <c r="DA9" s="19" t="s">
        <v>287</v>
      </c>
      <c r="DB9" s="126"/>
      <c r="DC9" s="19" t="s">
        <v>269</v>
      </c>
      <c r="DH9" s="126"/>
      <c r="DI9" s="19" t="s">
        <v>269</v>
      </c>
      <c r="DN9" s="126"/>
      <c r="DO9" s="19" t="s">
        <v>269</v>
      </c>
      <c r="DT9" s="126"/>
      <c r="DU9" s="19" t="s">
        <v>271</v>
      </c>
      <c r="DV9" s="19">
        <v>1</v>
      </c>
      <c r="DW9" s="19">
        <v>30</v>
      </c>
      <c r="DX9" s="19" t="s">
        <v>286</v>
      </c>
      <c r="DY9" s="19" t="s">
        <v>287</v>
      </c>
      <c r="DZ9" s="126"/>
      <c r="EA9" s="19" t="s">
        <v>269</v>
      </c>
      <c r="EF9" s="126"/>
      <c r="EG9" s="174" t="s">
        <v>269</v>
      </c>
      <c r="EL9" s="126"/>
      <c r="EM9" s="174" t="s">
        <v>269</v>
      </c>
      <c r="ER9" s="126"/>
      <c r="ES9" s="174" t="s">
        <v>269</v>
      </c>
      <c r="EX9" s="126"/>
      <c r="EY9" s="174" t="s">
        <v>269</v>
      </c>
      <c r="FD9" s="126"/>
      <c r="FE9" s="174" t="s">
        <v>269</v>
      </c>
      <c r="FJ9" s="126"/>
      <c r="FK9" s="19" t="s">
        <v>271</v>
      </c>
      <c r="FL9" s="126"/>
      <c r="FM9" s="19" t="s">
        <v>269</v>
      </c>
      <c r="FP9" s="20"/>
      <c r="FW9" s="126"/>
      <c r="FX9" s="19" t="s">
        <v>271</v>
      </c>
      <c r="FY9" s="19">
        <v>1</v>
      </c>
      <c r="FZ9" s="19">
        <v>69</v>
      </c>
      <c r="GA9" s="20"/>
      <c r="GB9" s="19" t="s">
        <v>225</v>
      </c>
      <c r="GF9" s="126"/>
      <c r="GG9" s="19" t="s">
        <v>269</v>
      </c>
      <c r="GJ9" s="20"/>
      <c r="GP9" s="126"/>
      <c r="GQ9" s="19" t="s">
        <v>269</v>
      </c>
      <c r="GT9" s="20"/>
      <c r="GY9" s="126"/>
      <c r="GZ9" s="19" t="s">
        <v>269</v>
      </c>
      <c r="HC9" s="20"/>
      <c r="HJ9" s="126"/>
      <c r="HK9" s="19" t="s">
        <v>269</v>
      </c>
      <c r="HN9" s="20"/>
      <c r="HS9" s="126"/>
      <c r="HT9" s="19" t="s">
        <v>269</v>
      </c>
      <c r="HW9" s="20"/>
      <c r="IB9" s="126"/>
      <c r="IC9" s="19" t="s">
        <v>269</v>
      </c>
      <c r="IF9" s="20"/>
      <c r="IJ9" s="126"/>
      <c r="IK9" s="19" t="s">
        <v>269</v>
      </c>
      <c r="IN9" s="20"/>
      <c r="IP9" s="126"/>
      <c r="IQ9" s="19" t="s">
        <v>269</v>
      </c>
      <c r="IT9" s="20"/>
      <c r="IY9" s="126"/>
      <c r="IZ9" s="19" t="s">
        <v>269</v>
      </c>
      <c r="JC9" s="20"/>
      <c r="JH9" s="126"/>
      <c r="JI9" s="19" t="s">
        <v>271</v>
      </c>
      <c r="JJ9" s="19">
        <v>4</v>
      </c>
      <c r="JK9" s="19">
        <v>62</v>
      </c>
      <c r="JL9" s="20"/>
      <c r="JN9" s="19" t="s">
        <v>228</v>
      </c>
      <c r="JP9" s="19" t="s">
        <v>273</v>
      </c>
      <c r="JQ9" s="19" t="s">
        <v>271</v>
      </c>
      <c r="JR9" s="126"/>
      <c r="JS9" s="19" t="s">
        <v>269</v>
      </c>
      <c r="JV9" s="20"/>
      <c r="KD9" s="126"/>
      <c r="KE9" s="19" t="s">
        <v>269</v>
      </c>
      <c r="KH9" s="20"/>
      <c r="KL9" s="126"/>
      <c r="KM9" s="171" t="s">
        <v>269</v>
      </c>
      <c r="KQ9" s="126"/>
      <c r="KR9" s="174" t="s">
        <v>269</v>
      </c>
      <c r="KV9" s="126"/>
      <c r="KW9" s="171" t="s">
        <v>269</v>
      </c>
      <c r="LA9" s="126"/>
      <c r="LB9" s="171" t="s">
        <v>269</v>
      </c>
      <c r="LF9" s="126"/>
      <c r="LG9" s="171" t="s">
        <v>269</v>
      </c>
      <c r="LK9" s="126"/>
      <c r="LL9" s="19" t="s">
        <v>271</v>
      </c>
      <c r="LM9" s="19" t="s">
        <v>623</v>
      </c>
      <c r="LN9" s="126"/>
      <c r="LO9" s="20"/>
      <c r="LP9" s="19" t="s">
        <v>230</v>
      </c>
      <c r="LZ9" s="19">
        <v>415</v>
      </c>
      <c r="MA9" s="19" t="s">
        <v>271</v>
      </c>
      <c r="MB9" s="19">
        <v>2</v>
      </c>
      <c r="MC9" s="126"/>
      <c r="MD9" s="20"/>
      <c r="ME9" s="19" t="s">
        <v>238</v>
      </c>
      <c r="MF9" s="19" t="s">
        <v>239</v>
      </c>
      <c r="MG9" s="19" t="s">
        <v>240</v>
      </c>
      <c r="MI9" s="19" t="s">
        <v>242</v>
      </c>
      <c r="MJ9" s="19" t="s">
        <v>243</v>
      </c>
      <c r="MN9" s="19" t="s">
        <v>247</v>
      </c>
      <c r="MO9" s="19" t="s">
        <v>248</v>
      </c>
      <c r="MP9" s="19" t="s">
        <v>249</v>
      </c>
      <c r="MQ9" s="19" t="s">
        <v>250</v>
      </c>
      <c r="MR9" s="19" t="s">
        <v>251</v>
      </c>
      <c r="MS9" s="19" t="s">
        <v>252</v>
      </c>
      <c r="MT9" s="19" t="s">
        <v>253</v>
      </c>
      <c r="MU9" s="19" t="s">
        <v>254</v>
      </c>
      <c r="MV9" s="19" t="s">
        <v>255</v>
      </c>
      <c r="MW9" s="19" t="s">
        <v>256</v>
      </c>
      <c r="MY9" s="19">
        <v>40</v>
      </c>
      <c r="MZ9" s="19">
        <v>25</v>
      </c>
      <c r="NA9" s="19" t="s">
        <v>624</v>
      </c>
      <c r="NB9" s="138" t="s">
        <v>269</v>
      </c>
      <c r="NC9" s="19" t="s">
        <v>822</v>
      </c>
      <c r="ND9" s="138" t="s">
        <v>269</v>
      </c>
      <c r="NE9" s="126"/>
      <c r="NF9" s="19" t="s">
        <v>269</v>
      </c>
      <c r="NG9" s="19" t="s">
        <v>269</v>
      </c>
      <c r="NI9" s="19" t="s">
        <v>269</v>
      </c>
      <c r="NJ9" s="126"/>
      <c r="NK9" s="20"/>
      <c r="NU9" s="126"/>
      <c r="NW9" s="145" t="s">
        <v>269</v>
      </c>
      <c r="NX9" s="156"/>
      <c r="NY9" s="163"/>
      <c r="NZ9" s="165"/>
      <c r="OA9" s="166"/>
      <c r="OB9" s="150"/>
      <c r="OC9" s="89">
        <v>59600</v>
      </c>
      <c r="OD9" s="88">
        <v>1147.4000000000001</v>
      </c>
      <c r="OE9" s="84">
        <f t="shared" si="1"/>
        <v>51.943524490151646</v>
      </c>
      <c r="OF9" s="91">
        <f t="shared" si="2"/>
        <v>1.1946308724832214E-2</v>
      </c>
    </row>
    <row r="10" spans="2:396" ht="255" x14ac:dyDescent="0.2">
      <c r="B10" s="19" t="s">
        <v>759</v>
      </c>
      <c r="C10" s="174" t="s">
        <v>1368</v>
      </c>
      <c r="D10" s="19">
        <v>5103</v>
      </c>
      <c r="E10" s="19">
        <v>62</v>
      </c>
      <c r="F10" s="84">
        <f t="shared" si="0"/>
        <v>82.306451612903231</v>
      </c>
      <c r="G10" s="19">
        <v>7</v>
      </c>
      <c r="H10" s="19" t="s">
        <v>269</v>
      </c>
      <c r="I10" s="19" t="s">
        <v>269</v>
      </c>
      <c r="J10" s="19">
        <v>0</v>
      </c>
      <c r="K10" s="126"/>
      <c r="L10" s="20"/>
      <c r="M10" s="19" t="s">
        <v>195</v>
      </c>
      <c r="P10" s="19" t="s">
        <v>198</v>
      </c>
      <c r="AA10" s="20"/>
      <c r="AB10" s="19">
        <v>1009</v>
      </c>
      <c r="AC10" s="19">
        <v>1636</v>
      </c>
      <c r="AD10" s="19">
        <v>1452</v>
      </c>
      <c r="AE10" s="19">
        <v>0</v>
      </c>
      <c r="AF10" s="19" t="s">
        <v>428</v>
      </c>
      <c r="AH10" s="19" t="s">
        <v>271</v>
      </c>
      <c r="AI10" s="126"/>
      <c r="AJ10" s="19" t="s">
        <v>271</v>
      </c>
      <c r="AK10" s="20"/>
      <c r="AP10" s="19" t="s">
        <v>218</v>
      </c>
      <c r="AQ10" s="19" t="s">
        <v>219</v>
      </c>
      <c r="AS10" s="19" t="s">
        <v>221</v>
      </c>
      <c r="AV10" s="19" t="s">
        <v>452</v>
      </c>
      <c r="AW10" s="19">
        <v>7</v>
      </c>
      <c r="AX10" s="19">
        <v>315</v>
      </c>
      <c r="AY10" s="126"/>
      <c r="AZ10" s="112" t="s">
        <v>271</v>
      </c>
      <c r="BA10" s="19">
        <v>3</v>
      </c>
      <c r="BB10" s="19">
        <v>350</v>
      </c>
      <c r="BC10" s="156" t="s">
        <v>324</v>
      </c>
      <c r="BE10" s="19" t="s">
        <v>269</v>
      </c>
      <c r="BF10" s="126"/>
      <c r="BJ10" s="152"/>
      <c r="BL10" s="126"/>
      <c r="BP10" s="148"/>
      <c r="BR10" s="126"/>
      <c r="BV10" s="150"/>
      <c r="BX10" s="126"/>
      <c r="BY10" s="19" t="s">
        <v>271</v>
      </c>
      <c r="BZ10" s="19">
        <v>34</v>
      </c>
      <c r="CA10" s="19">
        <v>55</v>
      </c>
      <c r="CB10" s="152" t="s">
        <v>325</v>
      </c>
      <c r="CD10" s="148" t="s">
        <v>280</v>
      </c>
      <c r="CF10" s="157" t="s">
        <v>1311</v>
      </c>
      <c r="CG10" s="19" t="s">
        <v>369</v>
      </c>
      <c r="CH10" s="126"/>
      <c r="CI10" s="19" t="s">
        <v>269</v>
      </c>
      <c r="CL10" s="156"/>
      <c r="CN10" s="152"/>
      <c r="CP10" s="148"/>
      <c r="CR10" s="150"/>
      <c r="CT10" s="126"/>
      <c r="CU10" s="170" t="s">
        <v>271</v>
      </c>
      <c r="CV10" s="126"/>
      <c r="CW10" s="92" t="s">
        <v>271</v>
      </c>
      <c r="CX10" s="19">
        <v>3</v>
      </c>
      <c r="CY10" s="19">
        <v>15</v>
      </c>
      <c r="CZ10" s="145" t="s">
        <v>429</v>
      </c>
      <c r="DA10" s="171" t="s">
        <v>280</v>
      </c>
      <c r="DB10" s="126"/>
      <c r="DC10" s="19" t="s">
        <v>271</v>
      </c>
      <c r="DD10" s="19">
        <v>2</v>
      </c>
      <c r="DE10" s="19">
        <v>15</v>
      </c>
      <c r="DF10" s="19" t="s">
        <v>429</v>
      </c>
      <c r="DG10" s="19" t="s">
        <v>281</v>
      </c>
      <c r="DH10" s="126"/>
      <c r="DI10" s="19" t="s">
        <v>271</v>
      </c>
      <c r="DJ10" s="19">
        <v>1</v>
      </c>
      <c r="DK10" s="19">
        <v>20</v>
      </c>
      <c r="DL10" s="19" t="s">
        <v>429</v>
      </c>
      <c r="DM10" s="19" t="s">
        <v>281</v>
      </c>
      <c r="DN10" s="126"/>
      <c r="DO10" s="19" t="s">
        <v>269</v>
      </c>
      <c r="DT10" s="126"/>
      <c r="DU10" s="19" t="s">
        <v>269</v>
      </c>
      <c r="DZ10" s="126"/>
      <c r="EA10" s="19" t="s">
        <v>269</v>
      </c>
      <c r="EF10" s="126"/>
      <c r="EG10" s="174" t="s">
        <v>269</v>
      </c>
      <c r="EL10" s="126"/>
      <c r="EM10" s="174" t="s">
        <v>269</v>
      </c>
      <c r="ER10" s="126"/>
      <c r="ES10" s="174" t="s">
        <v>269</v>
      </c>
      <c r="EX10" s="126"/>
      <c r="EY10" s="174" t="s">
        <v>269</v>
      </c>
      <c r="FD10" s="126"/>
      <c r="FE10" s="174" t="s">
        <v>269</v>
      </c>
      <c r="FJ10" s="126"/>
      <c r="FK10" s="19" t="s">
        <v>271</v>
      </c>
      <c r="FL10" s="126"/>
      <c r="FM10" s="19" t="s">
        <v>271</v>
      </c>
      <c r="FN10" s="19">
        <v>3</v>
      </c>
      <c r="FO10" s="19">
        <v>30</v>
      </c>
      <c r="FP10" s="20"/>
      <c r="FQ10" s="19" t="s">
        <v>225</v>
      </c>
      <c r="FV10" s="19" t="s">
        <v>269</v>
      </c>
      <c r="FW10" s="126"/>
      <c r="FX10" s="19" t="s">
        <v>271</v>
      </c>
      <c r="FY10" s="19">
        <v>2</v>
      </c>
      <c r="FZ10" s="19">
        <v>130</v>
      </c>
      <c r="GA10" s="20"/>
      <c r="GD10" s="19" t="s">
        <v>229</v>
      </c>
      <c r="GF10" s="126"/>
      <c r="GG10" s="19" t="s">
        <v>269</v>
      </c>
      <c r="GJ10" s="20"/>
      <c r="GP10" s="126"/>
      <c r="GQ10" s="19" t="s">
        <v>269</v>
      </c>
      <c r="GT10" s="20"/>
      <c r="GY10" s="126"/>
      <c r="GZ10" s="19" t="s">
        <v>269</v>
      </c>
      <c r="HC10" s="20"/>
      <c r="HJ10" s="126"/>
      <c r="HK10" s="19" t="s">
        <v>269</v>
      </c>
      <c r="HN10" s="20"/>
      <c r="HS10" s="126"/>
      <c r="HT10" s="19" t="s">
        <v>269</v>
      </c>
      <c r="HW10" s="20"/>
      <c r="IB10" s="126"/>
      <c r="IC10" s="19" t="s">
        <v>269</v>
      </c>
      <c r="IF10" s="20"/>
      <c r="IJ10" s="126"/>
      <c r="IK10" s="19" t="s">
        <v>269</v>
      </c>
      <c r="IN10" s="20"/>
      <c r="IP10" s="126"/>
      <c r="IQ10" s="19" t="s">
        <v>269</v>
      </c>
      <c r="IT10" s="20"/>
      <c r="IY10" s="126"/>
      <c r="IZ10" s="19" t="s">
        <v>271</v>
      </c>
      <c r="JA10" s="19">
        <v>4</v>
      </c>
      <c r="JB10" s="19">
        <v>25</v>
      </c>
      <c r="JC10" s="20"/>
      <c r="JD10" s="19" t="s">
        <v>225</v>
      </c>
      <c r="JG10" s="19" t="s">
        <v>229</v>
      </c>
      <c r="JH10" s="126"/>
      <c r="JI10" s="19" t="s">
        <v>269</v>
      </c>
      <c r="JL10" s="20"/>
      <c r="JR10" s="126"/>
      <c r="JS10" s="19" t="s">
        <v>271</v>
      </c>
      <c r="JT10" s="19">
        <v>2</v>
      </c>
      <c r="JU10" s="19">
        <v>740</v>
      </c>
      <c r="JV10" s="20"/>
      <c r="JZ10" s="19" t="s">
        <v>229</v>
      </c>
      <c r="KB10" s="19" t="s">
        <v>309</v>
      </c>
      <c r="KC10" s="19" t="s">
        <v>269</v>
      </c>
      <c r="KD10" s="126"/>
      <c r="KE10" s="19" t="s">
        <v>269</v>
      </c>
      <c r="KH10" s="20"/>
      <c r="KL10" s="126"/>
      <c r="KM10" s="171" t="s">
        <v>269</v>
      </c>
      <c r="KQ10" s="126"/>
      <c r="KR10" s="174" t="s">
        <v>269</v>
      </c>
      <c r="KV10" s="126"/>
      <c r="KW10" s="171" t="s">
        <v>269</v>
      </c>
      <c r="LA10" s="126"/>
      <c r="LB10" s="171" t="s">
        <v>269</v>
      </c>
      <c r="LF10" s="126"/>
      <c r="LG10" s="171" t="s">
        <v>269</v>
      </c>
      <c r="LK10" s="126"/>
      <c r="LL10" s="19" t="s">
        <v>271</v>
      </c>
      <c r="LM10" s="19" t="s">
        <v>762</v>
      </c>
      <c r="LN10" s="126"/>
      <c r="LO10" s="20"/>
      <c r="LQ10" s="19" t="s">
        <v>231</v>
      </c>
      <c r="LS10" s="19" t="s">
        <v>233</v>
      </c>
      <c r="LZ10" s="19">
        <v>29</v>
      </c>
      <c r="MA10" s="19" t="s">
        <v>269</v>
      </c>
      <c r="MC10" s="126"/>
      <c r="MD10" s="20"/>
      <c r="ME10" s="19" t="s">
        <v>238</v>
      </c>
      <c r="MJ10" s="19" t="s">
        <v>243</v>
      </c>
      <c r="MK10" s="19" t="s">
        <v>244</v>
      </c>
      <c r="ML10" s="19" t="s">
        <v>245</v>
      </c>
      <c r="MN10" s="19" t="s">
        <v>247</v>
      </c>
      <c r="MT10" s="19" t="s">
        <v>253</v>
      </c>
      <c r="MW10" s="19" t="s">
        <v>256</v>
      </c>
      <c r="MY10" s="19">
        <v>40</v>
      </c>
      <c r="MZ10" s="19">
        <v>40</v>
      </c>
      <c r="NA10" s="19" t="s">
        <v>763</v>
      </c>
      <c r="NB10" s="138" t="s">
        <v>269</v>
      </c>
      <c r="NC10" s="19" t="s">
        <v>822</v>
      </c>
      <c r="ND10" s="138" t="s">
        <v>269</v>
      </c>
      <c r="NE10" s="126"/>
      <c r="NF10" s="19" t="s">
        <v>271</v>
      </c>
      <c r="NG10" s="19" t="s">
        <v>269</v>
      </c>
      <c r="NH10" s="19" t="s">
        <v>764</v>
      </c>
      <c r="NI10" s="19" t="s">
        <v>271</v>
      </c>
      <c r="NJ10" s="126"/>
      <c r="NK10" s="20"/>
      <c r="NP10" s="19" t="s">
        <v>261</v>
      </c>
      <c r="NU10" s="126"/>
      <c r="NW10" s="145" t="s">
        <v>271</v>
      </c>
      <c r="NX10" s="156" t="s">
        <v>324</v>
      </c>
      <c r="NY10" s="163"/>
      <c r="NZ10" s="152" t="s">
        <v>325</v>
      </c>
      <c r="OA10" s="148" t="s">
        <v>280</v>
      </c>
      <c r="OB10" s="157" t="s">
        <v>1311</v>
      </c>
      <c r="OC10" s="89">
        <v>647828</v>
      </c>
      <c r="OD10" s="88">
        <v>604.4</v>
      </c>
      <c r="OE10" s="84">
        <f t="shared" si="1"/>
        <v>1071.8530774321641</v>
      </c>
      <c r="OF10" s="91">
        <f t="shared" si="2"/>
        <v>7.8770908327519037E-3</v>
      </c>
    </row>
    <row r="11" spans="2:396" ht="204" x14ac:dyDescent="0.2">
      <c r="B11" s="19" t="s">
        <v>699</v>
      </c>
      <c r="C11" s="19">
        <v>4</v>
      </c>
      <c r="D11" s="19">
        <v>1649</v>
      </c>
      <c r="E11" s="19">
        <v>22</v>
      </c>
      <c r="F11" s="84">
        <f t="shared" si="0"/>
        <v>74.954545454545453</v>
      </c>
      <c r="G11" s="19">
        <v>6</v>
      </c>
      <c r="H11" s="19" t="s">
        <v>271</v>
      </c>
      <c r="I11" s="19" t="s">
        <v>269</v>
      </c>
      <c r="J11" s="19">
        <v>0</v>
      </c>
      <c r="K11" s="126"/>
      <c r="L11" s="20"/>
      <c r="X11" s="19" t="s">
        <v>206</v>
      </c>
      <c r="AA11" s="20"/>
      <c r="AB11" s="19">
        <v>294</v>
      </c>
      <c r="AC11" s="19">
        <v>438</v>
      </c>
      <c r="AD11" s="19">
        <v>175</v>
      </c>
      <c r="AE11" s="19">
        <v>15</v>
      </c>
      <c r="AF11" s="19" t="s">
        <v>213</v>
      </c>
      <c r="AG11" s="19" t="s">
        <v>702</v>
      </c>
      <c r="AH11" s="19" t="s">
        <v>271</v>
      </c>
      <c r="AI11" s="126"/>
      <c r="AJ11" s="19" t="s">
        <v>271</v>
      </c>
      <c r="AK11" s="20"/>
      <c r="AM11" s="19" t="s">
        <v>215</v>
      </c>
      <c r="AN11" s="19" t="s">
        <v>216</v>
      </c>
      <c r="AO11" s="19" t="s">
        <v>217</v>
      </c>
      <c r="AS11" s="19" t="s">
        <v>221</v>
      </c>
      <c r="AV11" s="19" t="s">
        <v>273</v>
      </c>
      <c r="AW11" s="19">
        <v>1</v>
      </c>
      <c r="AX11" s="19">
        <v>502</v>
      </c>
      <c r="AY11" s="126"/>
      <c r="AZ11" s="112" t="s">
        <v>269</v>
      </c>
      <c r="BC11" s="156"/>
      <c r="BF11" s="126"/>
      <c r="BG11" s="19" t="s">
        <v>269</v>
      </c>
      <c r="BJ11" s="152"/>
      <c r="BL11" s="126"/>
      <c r="BM11" s="19" t="s">
        <v>269</v>
      </c>
      <c r="BP11" s="148"/>
      <c r="BR11" s="126"/>
      <c r="BS11" s="19" t="s">
        <v>269</v>
      </c>
      <c r="BV11" s="150"/>
      <c r="BX11" s="126"/>
      <c r="BY11" s="19" t="s">
        <v>271</v>
      </c>
      <c r="BZ11" s="19">
        <v>7</v>
      </c>
      <c r="CA11" s="19">
        <v>76</v>
      </c>
      <c r="CB11" s="152" t="s">
        <v>405</v>
      </c>
      <c r="CD11" s="148" t="s">
        <v>325</v>
      </c>
      <c r="CF11" s="150" t="s">
        <v>280</v>
      </c>
      <c r="CH11" s="126"/>
      <c r="CI11" s="19" t="s">
        <v>269</v>
      </c>
      <c r="CL11" s="156"/>
      <c r="CN11" s="152"/>
      <c r="CP11" s="148"/>
      <c r="CR11" s="150"/>
      <c r="CT11" s="126"/>
      <c r="CU11" s="170" t="s">
        <v>271</v>
      </c>
      <c r="CV11" s="126"/>
      <c r="CW11" s="92" t="s">
        <v>271</v>
      </c>
      <c r="CX11" s="19">
        <v>1</v>
      </c>
      <c r="CY11" s="19">
        <v>24</v>
      </c>
      <c r="CZ11" s="19" t="s">
        <v>286</v>
      </c>
      <c r="DA11" s="19" t="s">
        <v>281</v>
      </c>
      <c r="DB11" s="126"/>
      <c r="DC11" s="19" t="s">
        <v>271</v>
      </c>
      <c r="DD11" s="19">
        <v>1</v>
      </c>
      <c r="DE11" s="19">
        <v>22</v>
      </c>
      <c r="DF11" s="19" t="s">
        <v>286</v>
      </c>
      <c r="DG11" s="19" t="s">
        <v>281</v>
      </c>
      <c r="DH11" s="126"/>
      <c r="DI11" s="19" t="s">
        <v>271</v>
      </c>
      <c r="DJ11" s="19">
        <v>1</v>
      </c>
      <c r="DK11" s="19">
        <v>33</v>
      </c>
      <c r="DL11" s="19" t="s">
        <v>286</v>
      </c>
      <c r="DM11" s="19" t="s">
        <v>281</v>
      </c>
      <c r="DN11" s="126"/>
      <c r="DO11" s="19" t="s">
        <v>269</v>
      </c>
      <c r="DT11" s="126"/>
      <c r="DU11" s="19" t="s">
        <v>269</v>
      </c>
      <c r="DZ11" s="126"/>
      <c r="EA11" s="19" t="s">
        <v>269</v>
      </c>
      <c r="EF11" s="126"/>
      <c r="EG11" s="174" t="s">
        <v>269</v>
      </c>
      <c r="EL11" s="126"/>
      <c r="EM11" s="174" t="s">
        <v>269</v>
      </c>
      <c r="ER11" s="126"/>
      <c r="ES11" s="174" t="s">
        <v>269</v>
      </c>
      <c r="EX11" s="126"/>
      <c r="EY11" s="174" t="s">
        <v>269</v>
      </c>
      <c r="FD11" s="126"/>
      <c r="FE11" s="174" t="s">
        <v>269</v>
      </c>
      <c r="FJ11" s="126"/>
      <c r="FK11" s="19" t="s">
        <v>271</v>
      </c>
      <c r="FL11" s="126"/>
      <c r="FM11" s="19" t="s">
        <v>271</v>
      </c>
      <c r="FN11" s="19" t="s">
        <v>703</v>
      </c>
      <c r="FO11" s="19">
        <v>74</v>
      </c>
      <c r="FP11" s="20"/>
      <c r="FQ11" s="19" t="s">
        <v>225</v>
      </c>
      <c r="FV11" s="19" t="s">
        <v>269</v>
      </c>
      <c r="FW11" s="126"/>
      <c r="FX11" s="19" t="s">
        <v>271</v>
      </c>
      <c r="FY11" s="19" t="s">
        <v>644</v>
      </c>
      <c r="FZ11" s="19">
        <v>3</v>
      </c>
      <c r="GA11" s="20"/>
      <c r="GB11" s="19" t="s">
        <v>225</v>
      </c>
      <c r="GF11" s="126"/>
      <c r="GG11" s="19" t="s">
        <v>271</v>
      </c>
      <c r="GH11" s="19">
        <v>1</v>
      </c>
      <c r="GI11" s="19">
        <v>58</v>
      </c>
      <c r="GJ11" s="20"/>
      <c r="GM11" s="19" t="s">
        <v>227</v>
      </c>
      <c r="GP11" s="126"/>
      <c r="GQ11" s="19" t="s">
        <v>269</v>
      </c>
      <c r="GT11" s="20"/>
      <c r="GY11" s="126"/>
      <c r="GZ11" s="19" t="s">
        <v>269</v>
      </c>
      <c r="HC11" s="20"/>
      <c r="HJ11" s="126"/>
      <c r="HK11" s="19" t="s">
        <v>269</v>
      </c>
      <c r="HN11" s="20"/>
      <c r="HS11" s="126"/>
      <c r="HT11" s="19" t="s">
        <v>271</v>
      </c>
      <c r="HU11" s="19">
        <v>1</v>
      </c>
      <c r="HV11" s="19">
        <v>40</v>
      </c>
      <c r="HW11" s="20"/>
      <c r="HX11" s="19" t="s">
        <v>225</v>
      </c>
      <c r="IB11" s="126"/>
      <c r="IC11" s="19" t="s">
        <v>269</v>
      </c>
      <c r="IF11" s="20"/>
      <c r="IJ11" s="126"/>
      <c r="IK11" s="19" t="s">
        <v>269</v>
      </c>
      <c r="IN11" s="20"/>
      <c r="IP11" s="126"/>
      <c r="IQ11" s="138" t="s">
        <v>271</v>
      </c>
      <c r="IR11" s="19">
        <v>1</v>
      </c>
      <c r="IS11" s="19">
        <v>19</v>
      </c>
      <c r="IT11" s="20"/>
      <c r="IU11" s="19" t="s">
        <v>225</v>
      </c>
      <c r="IW11" s="19" t="s">
        <v>228</v>
      </c>
      <c r="IY11" s="126"/>
      <c r="IZ11" s="19" t="s">
        <v>271</v>
      </c>
      <c r="JA11" s="19">
        <v>2</v>
      </c>
      <c r="JB11" s="19">
        <v>36</v>
      </c>
      <c r="JC11" s="20"/>
      <c r="JD11" s="19" t="s">
        <v>225</v>
      </c>
      <c r="JH11" s="126"/>
      <c r="JI11" s="19" t="s">
        <v>271</v>
      </c>
      <c r="JJ11" s="19">
        <v>1</v>
      </c>
      <c r="JK11" s="19">
        <v>298</v>
      </c>
      <c r="JL11" s="20"/>
      <c r="JO11" s="19" t="s">
        <v>229</v>
      </c>
      <c r="JP11" s="19" t="s">
        <v>273</v>
      </c>
      <c r="JQ11" s="19" t="s">
        <v>269</v>
      </c>
      <c r="JR11" s="126"/>
      <c r="JS11" s="19" t="s">
        <v>271</v>
      </c>
      <c r="JT11" s="19">
        <v>2</v>
      </c>
      <c r="JU11" s="19">
        <v>122</v>
      </c>
      <c r="JV11" s="20"/>
      <c r="JZ11" s="19" t="s">
        <v>229</v>
      </c>
      <c r="KB11" s="19" t="s">
        <v>309</v>
      </c>
      <c r="KC11" s="19" t="s">
        <v>269</v>
      </c>
      <c r="KD11" s="126"/>
      <c r="KE11" s="19" t="s">
        <v>269</v>
      </c>
      <c r="KH11" s="20"/>
      <c r="KL11" s="126"/>
      <c r="KM11" s="171" t="s">
        <v>269</v>
      </c>
      <c r="KQ11" s="126"/>
      <c r="KR11" s="174" t="s">
        <v>269</v>
      </c>
      <c r="KV11" s="126"/>
      <c r="KW11" s="171" t="s">
        <v>269</v>
      </c>
      <c r="LA11" s="126"/>
      <c r="LB11" s="171" t="s">
        <v>269</v>
      </c>
      <c r="LF11" s="126"/>
      <c r="LG11" s="171" t="s">
        <v>269</v>
      </c>
      <c r="LK11" s="126"/>
      <c r="LL11" s="19" t="s">
        <v>271</v>
      </c>
      <c r="LM11" s="19" t="s">
        <v>705</v>
      </c>
      <c r="LN11" s="126"/>
      <c r="LO11" s="20"/>
      <c r="LQ11" s="19" t="s">
        <v>231</v>
      </c>
      <c r="LS11" s="19" t="s">
        <v>233</v>
      </c>
      <c r="LT11" s="19" t="s">
        <v>234</v>
      </c>
      <c r="LU11" s="19" t="s">
        <v>235</v>
      </c>
      <c r="LZ11" s="19">
        <v>52</v>
      </c>
      <c r="MA11" s="19" t="s">
        <v>269</v>
      </c>
      <c r="MC11" s="126"/>
      <c r="MD11" s="20"/>
      <c r="ME11" s="19" t="s">
        <v>238</v>
      </c>
      <c r="MF11" s="19" t="s">
        <v>239</v>
      </c>
      <c r="MJ11" s="19" t="s">
        <v>243</v>
      </c>
      <c r="MK11" s="19" t="s">
        <v>244</v>
      </c>
      <c r="ML11" s="19" t="s">
        <v>245</v>
      </c>
      <c r="MM11" s="19" t="s">
        <v>246</v>
      </c>
      <c r="MP11" s="19" t="s">
        <v>249</v>
      </c>
      <c r="MQ11" s="19" t="s">
        <v>250</v>
      </c>
      <c r="MR11" s="19" t="s">
        <v>251</v>
      </c>
      <c r="MT11" s="19" t="s">
        <v>253</v>
      </c>
      <c r="MU11" s="19" t="s">
        <v>254</v>
      </c>
      <c r="MV11" s="19" t="s">
        <v>255</v>
      </c>
      <c r="MW11" s="19" t="s">
        <v>256</v>
      </c>
      <c r="MX11" s="19" t="s">
        <v>706</v>
      </c>
      <c r="MY11" s="19">
        <v>40</v>
      </c>
      <c r="MZ11" s="19">
        <v>40</v>
      </c>
      <c r="NA11" s="19" t="s">
        <v>369</v>
      </c>
      <c r="NB11" s="19" t="s">
        <v>269</v>
      </c>
      <c r="NC11" s="19" t="s">
        <v>269</v>
      </c>
      <c r="ND11" s="138" t="s">
        <v>269</v>
      </c>
      <c r="NE11" s="126"/>
      <c r="NF11" s="19" t="s">
        <v>269</v>
      </c>
      <c r="NG11" s="19" t="s">
        <v>269</v>
      </c>
      <c r="NH11" s="181" t="s">
        <v>708</v>
      </c>
      <c r="NI11" s="19" t="s">
        <v>271</v>
      </c>
      <c r="NJ11" s="126"/>
      <c r="NK11" s="20"/>
      <c r="NL11" s="19" t="s">
        <v>257</v>
      </c>
      <c r="NM11" s="19" t="s">
        <v>258</v>
      </c>
      <c r="NN11" s="19" t="s">
        <v>259</v>
      </c>
      <c r="NO11" s="19" t="s">
        <v>260</v>
      </c>
      <c r="NP11" s="19" t="s">
        <v>261</v>
      </c>
      <c r="NQ11" s="19" t="s">
        <v>262</v>
      </c>
      <c r="NR11" s="19" t="s">
        <v>263</v>
      </c>
      <c r="NS11" s="19" t="s">
        <v>264</v>
      </c>
      <c r="NU11" s="126"/>
      <c r="NW11" s="145" t="s">
        <v>271</v>
      </c>
      <c r="NX11" s="156"/>
      <c r="NY11" s="163"/>
      <c r="NZ11" s="152" t="s">
        <v>405</v>
      </c>
      <c r="OA11" s="148" t="s">
        <v>325</v>
      </c>
      <c r="OB11" s="150" t="s">
        <v>280</v>
      </c>
      <c r="OC11" s="89">
        <v>200169</v>
      </c>
      <c r="OD11" s="88">
        <v>789</v>
      </c>
      <c r="OE11" s="84">
        <f t="shared" si="1"/>
        <v>253.69961977186313</v>
      </c>
      <c r="OF11" s="91">
        <f t="shared" si="2"/>
        <v>8.2380388571656957E-3</v>
      </c>
    </row>
    <row r="12" spans="2:396" ht="51" x14ac:dyDescent="0.2">
      <c r="B12" s="19" t="s">
        <v>570</v>
      </c>
      <c r="C12" s="19">
        <v>4</v>
      </c>
      <c r="D12" s="19">
        <v>1276</v>
      </c>
      <c r="E12" s="19">
        <v>19</v>
      </c>
      <c r="F12" s="84">
        <f t="shared" si="0"/>
        <v>67.15789473684211</v>
      </c>
      <c r="G12" s="19">
        <v>5</v>
      </c>
      <c r="H12" s="19" t="s">
        <v>269</v>
      </c>
      <c r="I12" s="19" t="s">
        <v>269</v>
      </c>
      <c r="J12" s="19">
        <v>0</v>
      </c>
      <c r="K12" s="126"/>
      <c r="L12" s="20"/>
      <c r="P12" s="19" t="s">
        <v>198</v>
      </c>
      <c r="Q12" s="19" t="s">
        <v>199</v>
      </c>
      <c r="AA12" s="20"/>
      <c r="AB12" s="19">
        <v>59</v>
      </c>
      <c r="AC12" s="19">
        <v>97</v>
      </c>
      <c r="AD12" s="19">
        <v>38</v>
      </c>
      <c r="AE12" s="19">
        <v>5</v>
      </c>
      <c r="AF12" s="19" t="s">
        <v>428</v>
      </c>
      <c r="AH12" s="19" t="s">
        <v>271</v>
      </c>
      <c r="AI12" s="126"/>
      <c r="AJ12" s="19" t="s">
        <v>271</v>
      </c>
      <c r="AK12" s="20"/>
      <c r="AM12" s="19" t="s">
        <v>215</v>
      </c>
      <c r="AV12" s="19" t="s">
        <v>309</v>
      </c>
      <c r="AW12" s="19">
        <v>1</v>
      </c>
      <c r="AX12" s="19">
        <v>2000</v>
      </c>
      <c r="AY12" s="126"/>
      <c r="AZ12" s="112" t="s">
        <v>271</v>
      </c>
      <c r="BA12" s="19">
        <v>2</v>
      </c>
      <c r="BB12" s="19">
        <v>86</v>
      </c>
      <c r="BC12" s="156" t="s">
        <v>465</v>
      </c>
      <c r="BE12" s="19" t="s">
        <v>271</v>
      </c>
      <c r="BF12" s="126"/>
      <c r="BG12" s="19" t="s">
        <v>271</v>
      </c>
      <c r="BH12" s="19">
        <v>3</v>
      </c>
      <c r="BI12" s="19">
        <v>52</v>
      </c>
      <c r="BJ12" s="152" t="s">
        <v>405</v>
      </c>
      <c r="BL12" s="126"/>
      <c r="BM12" s="19" t="s">
        <v>271</v>
      </c>
      <c r="BN12" s="19">
        <v>2</v>
      </c>
      <c r="BO12" s="19">
        <v>83</v>
      </c>
      <c r="BP12" s="148" t="s">
        <v>280</v>
      </c>
      <c r="BR12" s="126"/>
      <c r="BS12" s="19" t="s">
        <v>271</v>
      </c>
      <c r="BT12" s="19">
        <v>3</v>
      </c>
      <c r="BU12" s="19">
        <v>68</v>
      </c>
      <c r="BV12" s="150" t="s">
        <v>281</v>
      </c>
      <c r="BX12" s="126"/>
      <c r="BY12" s="19" t="s">
        <v>269</v>
      </c>
      <c r="CB12" s="152"/>
      <c r="CD12" s="148"/>
      <c r="CF12" s="150"/>
      <c r="CH12" s="126"/>
      <c r="CI12" s="19" t="s">
        <v>269</v>
      </c>
      <c r="CL12" s="156"/>
      <c r="CN12" s="152"/>
      <c r="CP12" s="148"/>
      <c r="CR12" s="150"/>
      <c r="CT12" s="126"/>
      <c r="CU12" s="170" t="s">
        <v>271</v>
      </c>
      <c r="CV12" s="126"/>
      <c r="CW12" s="19" t="s">
        <v>269</v>
      </c>
      <c r="DB12" s="126"/>
      <c r="DC12" s="19" t="s">
        <v>271</v>
      </c>
      <c r="DD12" s="19">
        <v>1</v>
      </c>
      <c r="DE12" s="19">
        <v>17</v>
      </c>
      <c r="DF12" s="19" t="s">
        <v>286</v>
      </c>
      <c r="DG12" s="19" t="s">
        <v>281</v>
      </c>
      <c r="DH12" s="126"/>
      <c r="DI12" s="19" t="s">
        <v>271</v>
      </c>
      <c r="DJ12" s="19">
        <v>1</v>
      </c>
      <c r="DK12" s="19">
        <v>13</v>
      </c>
      <c r="DL12" s="19" t="s">
        <v>286</v>
      </c>
      <c r="DM12" s="19" t="s">
        <v>281</v>
      </c>
      <c r="DN12" s="126"/>
      <c r="DO12" s="19" t="s">
        <v>269</v>
      </c>
      <c r="DT12" s="126"/>
      <c r="DU12" s="19" t="s">
        <v>269</v>
      </c>
      <c r="DZ12" s="126"/>
      <c r="EA12" s="19" t="s">
        <v>269</v>
      </c>
      <c r="EF12" s="126"/>
      <c r="EG12" s="174" t="s">
        <v>269</v>
      </c>
      <c r="EL12" s="126"/>
      <c r="EM12" s="174" t="s">
        <v>269</v>
      </c>
      <c r="ER12" s="126"/>
      <c r="ES12" s="174" t="s">
        <v>269</v>
      </c>
      <c r="EX12" s="126"/>
      <c r="EY12" s="174" t="s">
        <v>269</v>
      </c>
      <c r="FD12" s="126"/>
      <c r="FE12" s="174" t="s">
        <v>269</v>
      </c>
      <c r="FJ12" s="126"/>
      <c r="FK12" s="19" t="s">
        <v>271</v>
      </c>
      <c r="FL12" s="126"/>
      <c r="FM12" s="19" t="s">
        <v>271</v>
      </c>
      <c r="FN12" s="19">
        <v>1</v>
      </c>
      <c r="FO12" s="19">
        <v>78</v>
      </c>
      <c r="FP12" s="20"/>
      <c r="FU12" s="19" t="s">
        <v>573</v>
      </c>
      <c r="FV12" s="19" t="s">
        <v>269</v>
      </c>
      <c r="FW12" s="126"/>
      <c r="FX12" s="19" t="s">
        <v>269</v>
      </c>
      <c r="GA12" s="20"/>
      <c r="GF12" s="126"/>
      <c r="GG12" s="19" t="s">
        <v>271</v>
      </c>
      <c r="GH12" s="19">
        <v>1</v>
      </c>
      <c r="GI12" s="19">
        <v>84</v>
      </c>
      <c r="GJ12" s="20"/>
      <c r="GN12" s="19" t="s">
        <v>228</v>
      </c>
      <c r="GP12" s="126"/>
      <c r="GQ12" s="19" t="s">
        <v>269</v>
      </c>
      <c r="GT12" s="20"/>
      <c r="GY12" s="126"/>
      <c r="GZ12" s="19" t="s">
        <v>271</v>
      </c>
      <c r="HA12" s="19">
        <v>1</v>
      </c>
      <c r="HB12" s="19">
        <v>189</v>
      </c>
      <c r="HC12" s="20"/>
      <c r="HG12" s="19" t="s">
        <v>228</v>
      </c>
      <c r="HI12" s="19" t="s">
        <v>269</v>
      </c>
      <c r="HJ12" s="126"/>
      <c r="HK12" s="19" t="s">
        <v>269</v>
      </c>
      <c r="HN12" s="20"/>
      <c r="HS12" s="126"/>
      <c r="HT12" s="19" t="s">
        <v>269</v>
      </c>
      <c r="HW12" s="20"/>
      <c r="IB12" s="126"/>
      <c r="IC12" s="19" t="s">
        <v>269</v>
      </c>
      <c r="IF12" s="20"/>
      <c r="IJ12" s="126"/>
      <c r="IK12" s="19" t="s">
        <v>269</v>
      </c>
      <c r="IN12" s="20"/>
      <c r="IP12" s="126"/>
      <c r="IQ12" s="19" t="s">
        <v>269</v>
      </c>
      <c r="IT12" s="20"/>
      <c r="IY12" s="126"/>
      <c r="IZ12" s="19" t="s">
        <v>271</v>
      </c>
      <c r="JA12" s="19">
        <v>1</v>
      </c>
      <c r="JB12" s="19">
        <v>28</v>
      </c>
      <c r="JC12" s="20"/>
      <c r="JF12" s="19" t="s">
        <v>228</v>
      </c>
      <c r="JH12" s="126"/>
      <c r="JI12" s="19" t="s">
        <v>271</v>
      </c>
      <c r="JJ12" s="19">
        <v>1</v>
      </c>
      <c r="JK12" s="19">
        <v>242</v>
      </c>
      <c r="JL12" s="20"/>
      <c r="JN12" s="19" t="s">
        <v>228</v>
      </c>
      <c r="JP12" s="19" t="s">
        <v>273</v>
      </c>
      <c r="JQ12" s="19" t="s">
        <v>269</v>
      </c>
      <c r="JR12" s="126"/>
      <c r="JS12" s="19" t="s">
        <v>271</v>
      </c>
      <c r="JT12" s="19">
        <v>1</v>
      </c>
      <c r="JU12" s="19">
        <v>149</v>
      </c>
      <c r="JV12" s="20"/>
      <c r="JW12" s="19" t="s">
        <v>225</v>
      </c>
      <c r="KB12" s="19" t="s">
        <v>452</v>
      </c>
      <c r="KC12" s="19" t="s">
        <v>269</v>
      </c>
      <c r="KD12" s="126"/>
      <c r="KE12" s="19" t="s">
        <v>269</v>
      </c>
      <c r="KH12" s="20"/>
      <c r="KL12" s="126"/>
      <c r="KM12" s="171" t="s">
        <v>269</v>
      </c>
      <c r="KQ12" s="126"/>
      <c r="KR12" s="174" t="s">
        <v>269</v>
      </c>
      <c r="KV12" s="126"/>
      <c r="KW12" s="171" t="s">
        <v>269</v>
      </c>
      <c r="LA12" s="126"/>
      <c r="LB12" s="171" t="s">
        <v>269</v>
      </c>
      <c r="LF12" s="126"/>
      <c r="LG12" s="171" t="s">
        <v>269</v>
      </c>
      <c r="LK12" s="126"/>
      <c r="LL12" s="19" t="s">
        <v>271</v>
      </c>
      <c r="LM12" s="19" t="s">
        <v>574</v>
      </c>
      <c r="LN12" s="126"/>
      <c r="LO12" s="20"/>
      <c r="LP12" s="19" t="s">
        <v>230</v>
      </c>
      <c r="LR12" s="19" t="s">
        <v>232</v>
      </c>
      <c r="LZ12" s="19">
        <v>453</v>
      </c>
      <c r="MA12" s="19" t="s">
        <v>271</v>
      </c>
      <c r="MB12" s="19">
        <v>4</v>
      </c>
      <c r="MC12" s="126"/>
      <c r="MD12" s="20"/>
      <c r="MK12" s="19" t="s">
        <v>244</v>
      </c>
      <c r="ML12" s="19" t="s">
        <v>245</v>
      </c>
      <c r="MM12" s="19" t="s">
        <v>246</v>
      </c>
      <c r="MY12" s="19">
        <v>35</v>
      </c>
      <c r="MZ12" s="19">
        <v>20</v>
      </c>
      <c r="NA12" s="19" t="s">
        <v>369</v>
      </c>
      <c r="NB12" s="19" t="s">
        <v>269</v>
      </c>
      <c r="NC12" s="19" t="s">
        <v>269</v>
      </c>
      <c r="ND12" s="138" t="s">
        <v>269</v>
      </c>
      <c r="NE12" s="126"/>
      <c r="NF12" s="19" t="s">
        <v>269</v>
      </c>
      <c r="NG12" s="19" t="s">
        <v>269</v>
      </c>
      <c r="NH12" s="19" t="s">
        <v>575</v>
      </c>
      <c r="NI12" s="181" t="s">
        <v>271</v>
      </c>
      <c r="NJ12" s="126"/>
      <c r="NK12" s="20"/>
      <c r="NL12" s="19" t="s">
        <v>257</v>
      </c>
      <c r="NU12" s="126"/>
      <c r="NW12" s="145" t="s">
        <v>271</v>
      </c>
      <c r="NX12" s="156" t="s">
        <v>465</v>
      </c>
      <c r="NY12" s="163"/>
      <c r="NZ12" s="152" t="s">
        <v>405</v>
      </c>
      <c r="OA12" s="148" t="s">
        <v>280</v>
      </c>
      <c r="OB12" s="150" t="s">
        <v>281</v>
      </c>
      <c r="OC12" s="89">
        <v>128968</v>
      </c>
      <c r="OD12" s="88">
        <v>688</v>
      </c>
      <c r="OE12" s="84">
        <f t="shared" si="1"/>
        <v>187.45348837209303</v>
      </c>
      <c r="OF12" s="91">
        <f t="shared" si="2"/>
        <v>9.8939271757335148E-3</v>
      </c>
    </row>
    <row r="13" spans="2:396" ht="85" x14ac:dyDescent="0.2">
      <c r="B13" s="19" t="s">
        <v>766</v>
      </c>
      <c r="C13" s="19">
        <v>8</v>
      </c>
      <c r="D13" s="19">
        <v>32</v>
      </c>
      <c r="E13" s="19">
        <v>2</v>
      </c>
      <c r="F13" s="84">
        <f t="shared" si="0"/>
        <v>16</v>
      </c>
      <c r="G13" s="19">
        <v>2</v>
      </c>
      <c r="H13" s="19" t="s">
        <v>271</v>
      </c>
      <c r="I13" s="19" t="s">
        <v>271</v>
      </c>
      <c r="J13" s="19">
        <v>1</v>
      </c>
      <c r="K13" s="126"/>
      <c r="L13" s="20"/>
      <c r="P13" s="19" t="s">
        <v>198</v>
      </c>
      <c r="Q13" s="19" t="s">
        <v>199</v>
      </c>
      <c r="AA13" s="20"/>
      <c r="AB13" s="19">
        <v>19</v>
      </c>
      <c r="AC13" s="19">
        <v>6</v>
      </c>
      <c r="AD13" s="19">
        <v>0</v>
      </c>
      <c r="AE13" s="19">
        <v>0</v>
      </c>
      <c r="AF13" s="19" t="s">
        <v>213</v>
      </c>
      <c r="AG13" s="19" t="s">
        <v>769</v>
      </c>
      <c r="AH13" s="19" t="s">
        <v>271</v>
      </c>
      <c r="AI13" s="126"/>
      <c r="AJ13" s="19" t="s">
        <v>269</v>
      </c>
      <c r="AK13" s="20"/>
      <c r="AY13" s="126"/>
      <c r="AZ13" s="112" t="s">
        <v>269</v>
      </c>
      <c r="BC13" s="156"/>
      <c r="BF13" s="126"/>
      <c r="BG13" s="19" t="s">
        <v>269</v>
      </c>
      <c r="BJ13" s="152"/>
      <c r="BL13" s="126"/>
      <c r="BM13" s="19" t="s">
        <v>269</v>
      </c>
      <c r="BP13" s="148"/>
      <c r="BR13" s="126"/>
      <c r="BS13" s="19" t="s">
        <v>269</v>
      </c>
      <c r="BV13" s="150"/>
      <c r="BX13" s="126"/>
      <c r="BY13" s="19" t="s">
        <v>269</v>
      </c>
      <c r="CB13" s="152"/>
      <c r="CD13" s="148"/>
      <c r="CF13" s="150"/>
      <c r="CH13" s="126"/>
      <c r="CI13" s="19" t="s">
        <v>271</v>
      </c>
      <c r="CJ13" s="19">
        <v>2</v>
      </c>
      <c r="CK13" s="19">
        <v>30</v>
      </c>
      <c r="CL13" s="156" t="s">
        <v>325</v>
      </c>
      <c r="CN13" s="152" t="s">
        <v>280</v>
      </c>
      <c r="CP13" s="148" t="s">
        <v>281</v>
      </c>
      <c r="CR13" s="150" t="s">
        <v>515</v>
      </c>
      <c r="CT13" s="126"/>
      <c r="CU13" s="170" t="s">
        <v>269</v>
      </c>
      <c r="CV13" s="126"/>
      <c r="CW13" s="174" t="s">
        <v>269</v>
      </c>
      <c r="DB13" s="126"/>
      <c r="DC13" s="174" t="s">
        <v>269</v>
      </c>
      <c r="DH13" s="126"/>
      <c r="DI13" s="174" t="s">
        <v>269</v>
      </c>
      <c r="DN13" s="126"/>
      <c r="DO13" s="174" t="s">
        <v>269</v>
      </c>
      <c r="DT13" s="126"/>
      <c r="DU13" s="174" t="s">
        <v>269</v>
      </c>
      <c r="DZ13" s="126"/>
      <c r="EA13" s="174" t="s">
        <v>269</v>
      </c>
      <c r="EF13" s="126"/>
      <c r="EG13" s="174" t="s">
        <v>269</v>
      </c>
      <c r="EL13" s="126"/>
      <c r="EM13" s="174" t="s">
        <v>269</v>
      </c>
      <c r="ER13" s="126"/>
      <c r="ES13" s="174" t="s">
        <v>269</v>
      </c>
      <c r="EX13" s="126"/>
      <c r="EY13" s="174" t="s">
        <v>269</v>
      </c>
      <c r="FD13" s="126"/>
      <c r="FE13" s="174" t="s">
        <v>269</v>
      </c>
      <c r="FJ13" s="126"/>
      <c r="FK13" s="19" t="s">
        <v>269</v>
      </c>
      <c r="FL13" s="126"/>
      <c r="FM13" s="174" t="s">
        <v>269</v>
      </c>
      <c r="FP13" s="20"/>
      <c r="FW13" s="126"/>
      <c r="FX13" s="174" t="s">
        <v>269</v>
      </c>
      <c r="GA13" s="20"/>
      <c r="GF13" s="126"/>
      <c r="GG13" s="174" t="s">
        <v>269</v>
      </c>
      <c r="GJ13" s="20"/>
      <c r="GP13" s="126"/>
      <c r="GQ13" s="174" t="s">
        <v>269</v>
      </c>
      <c r="GT13" s="20"/>
      <c r="GY13" s="126"/>
      <c r="GZ13" s="174" t="s">
        <v>269</v>
      </c>
      <c r="HC13" s="20"/>
      <c r="HJ13" s="126"/>
      <c r="HK13" s="174" t="s">
        <v>269</v>
      </c>
      <c r="HN13" s="20"/>
      <c r="HS13" s="126"/>
      <c r="HT13" s="174" t="s">
        <v>269</v>
      </c>
      <c r="HW13" s="20"/>
      <c r="IB13" s="126"/>
      <c r="IC13" s="174" t="s">
        <v>269</v>
      </c>
      <c r="IF13" s="20"/>
      <c r="IJ13" s="126"/>
      <c r="IK13" s="174" t="s">
        <v>269</v>
      </c>
      <c r="IN13" s="20"/>
      <c r="IP13" s="126"/>
      <c r="IQ13" s="174" t="s">
        <v>269</v>
      </c>
      <c r="IT13" s="20"/>
      <c r="IY13" s="126"/>
      <c r="IZ13" s="174" t="s">
        <v>269</v>
      </c>
      <c r="JC13" s="20"/>
      <c r="JH13" s="126"/>
      <c r="JI13" s="174" t="s">
        <v>269</v>
      </c>
      <c r="JL13" s="20"/>
      <c r="JR13" s="126"/>
      <c r="JS13" s="174" t="s">
        <v>269</v>
      </c>
      <c r="JV13" s="20"/>
      <c r="KD13" s="126"/>
      <c r="KE13" s="174" t="s">
        <v>269</v>
      </c>
      <c r="KH13" s="20"/>
      <c r="KL13" s="126"/>
      <c r="KM13" s="171" t="s">
        <v>269</v>
      </c>
      <c r="KQ13" s="126"/>
      <c r="KR13" s="174" t="s">
        <v>269</v>
      </c>
      <c r="KV13" s="126"/>
      <c r="KW13" s="171" t="s">
        <v>269</v>
      </c>
      <c r="LA13" s="126"/>
      <c r="LB13" s="171" t="s">
        <v>269</v>
      </c>
      <c r="LF13" s="126"/>
      <c r="LG13" s="171" t="s">
        <v>269</v>
      </c>
      <c r="LK13" s="126"/>
      <c r="LL13" s="19" t="s">
        <v>269</v>
      </c>
      <c r="LN13" s="126"/>
      <c r="LO13" s="20"/>
      <c r="LY13" s="19" t="s">
        <v>770</v>
      </c>
      <c r="LZ13" s="19">
        <v>7</v>
      </c>
      <c r="MA13" s="19" t="s">
        <v>269</v>
      </c>
      <c r="MC13" s="126"/>
      <c r="MD13" s="20"/>
      <c r="ME13" s="19" t="s">
        <v>238</v>
      </c>
      <c r="MF13" s="19" t="s">
        <v>239</v>
      </c>
      <c r="MG13" s="19" t="s">
        <v>240</v>
      </c>
      <c r="MI13" s="19" t="s">
        <v>242</v>
      </c>
      <c r="MK13" s="19" t="s">
        <v>244</v>
      </c>
      <c r="ML13" s="19" t="s">
        <v>245</v>
      </c>
      <c r="MN13" s="19" t="s">
        <v>247</v>
      </c>
      <c r="MO13" s="19" t="s">
        <v>248</v>
      </c>
      <c r="MP13" s="19" t="s">
        <v>249</v>
      </c>
      <c r="MQ13" s="19" t="s">
        <v>250</v>
      </c>
      <c r="MR13" s="19" t="s">
        <v>251</v>
      </c>
      <c r="MS13" s="19" t="s">
        <v>252</v>
      </c>
      <c r="MT13" s="19" t="s">
        <v>253</v>
      </c>
      <c r="MU13" s="19" t="s">
        <v>254</v>
      </c>
      <c r="MV13" s="19" t="s">
        <v>255</v>
      </c>
      <c r="MW13" s="19" t="s">
        <v>256</v>
      </c>
      <c r="MY13" s="19">
        <v>35</v>
      </c>
      <c r="MZ13" s="19">
        <v>25</v>
      </c>
      <c r="NA13" s="19" t="s">
        <v>333</v>
      </c>
      <c r="NB13" s="19" t="s">
        <v>771</v>
      </c>
      <c r="NC13" s="19" t="s">
        <v>822</v>
      </c>
      <c r="ND13" s="138" t="s">
        <v>269</v>
      </c>
      <c r="NE13" s="126"/>
      <c r="NF13" s="19" t="s">
        <v>269</v>
      </c>
      <c r="NG13" s="19" t="s">
        <v>269</v>
      </c>
      <c r="NH13" s="19" t="s">
        <v>772</v>
      </c>
      <c r="NI13" s="19" t="s">
        <v>269</v>
      </c>
      <c r="NJ13" s="126"/>
      <c r="NK13" s="20"/>
      <c r="NU13" s="126"/>
      <c r="NW13" s="145" t="s">
        <v>271</v>
      </c>
      <c r="NX13" s="156"/>
      <c r="NY13" s="163" t="s">
        <v>325</v>
      </c>
      <c r="NZ13" s="152" t="s">
        <v>280</v>
      </c>
      <c r="OA13" s="148" t="s">
        <v>281</v>
      </c>
      <c r="OB13" s="150" t="s">
        <v>515</v>
      </c>
      <c r="OC13" s="89">
        <v>4211</v>
      </c>
      <c r="OD13" s="88">
        <v>396.2</v>
      </c>
      <c r="OE13" s="84">
        <f t="shared" si="1"/>
        <v>10.628470469459868</v>
      </c>
      <c r="OF13" s="91">
        <f t="shared" si="2"/>
        <v>7.5991450961766802E-3</v>
      </c>
    </row>
    <row r="14" spans="2:396" ht="187" x14ac:dyDescent="0.2">
      <c r="B14" s="19" t="s">
        <v>744</v>
      </c>
      <c r="C14" s="19">
        <v>6</v>
      </c>
      <c r="D14" s="19">
        <v>1112</v>
      </c>
      <c r="E14" s="19">
        <v>11</v>
      </c>
      <c r="F14" s="84">
        <f t="shared" si="0"/>
        <v>101.09090909090909</v>
      </c>
      <c r="G14" s="19">
        <v>15</v>
      </c>
      <c r="H14" s="19" t="s">
        <v>271</v>
      </c>
      <c r="I14" s="19" t="s">
        <v>269</v>
      </c>
      <c r="J14" s="19">
        <v>2</v>
      </c>
      <c r="K14" s="126"/>
      <c r="L14" s="20"/>
      <c r="M14" s="19" t="s">
        <v>195</v>
      </c>
      <c r="N14" s="19" t="s">
        <v>196</v>
      </c>
      <c r="O14" s="19" t="s">
        <v>197</v>
      </c>
      <c r="P14" s="19" t="s">
        <v>198</v>
      </c>
      <c r="Q14" s="19" t="s">
        <v>199</v>
      </c>
      <c r="R14" s="19" t="s">
        <v>200</v>
      </c>
      <c r="S14" s="19" t="s">
        <v>201</v>
      </c>
      <c r="T14" s="19" t="s">
        <v>202</v>
      </c>
      <c r="U14" s="19" t="s">
        <v>203</v>
      </c>
      <c r="AA14" s="20"/>
      <c r="AB14" s="19">
        <v>144</v>
      </c>
      <c r="AC14" s="19">
        <v>134</v>
      </c>
      <c r="AD14" s="19">
        <v>61</v>
      </c>
      <c r="AE14" s="19">
        <v>3</v>
      </c>
      <c r="AF14" s="19" t="s">
        <v>270</v>
      </c>
      <c r="AH14" s="19" t="s">
        <v>271</v>
      </c>
      <c r="AI14" s="126"/>
      <c r="AJ14" s="19" t="s">
        <v>271</v>
      </c>
      <c r="AK14" s="20"/>
      <c r="AL14" s="19" t="s">
        <v>214</v>
      </c>
      <c r="AN14" s="19" t="s">
        <v>216</v>
      </c>
      <c r="AO14" s="19" t="s">
        <v>217</v>
      </c>
      <c r="AS14" s="19" t="s">
        <v>221</v>
      </c>
      <c r="AV14" s="19" t="s">
        <v>452</v>
      </c>
      <c r="AW14" s="19">
        <v>3</v>
      </c>
      <c r="AX14" s="19">
        <v>216</v>
      </c>
      <c r="AY14" s="126"/>
      <c r="AZ14" s="112" t="s">
        <v>271</v>
      </c>
      <c r="BA14" s="19">
        <v>1</v>
      </c>
      <c r="BB14" s="19">
        <v>260</v>
      </c>
      <c r="BC14" s="156" t="s">
        <v>229</v>
      </c>
      <c r="BE14" s="19" t="s">
        <v>269</v>
      </c>
      <c r="BF14" s="126"/>
      <c r="BJ14" s="152"/>
      <c r="BL14" s="126"/>
      <c r="BP14" s="148"/>
      <c r="BR14" s="126"/>
      <c r="BV14" s="150"/>
      <c r="BX14" s="126"/>
      <c r="BY14" s="19" t="s">
        <v>269</v>
      </c>
      <c r="CB14" s="152"/>
      <c r="CD14" s="148"/>
      <c r="CF14" s="150"/>
      <c r="CH14" s="126"/>
      <c r="CI14" s="19" t="s">
        <v>271</v>
      </c>
      <c r="CJ14" s="19">
        <v>6</v>
      </c>
      <c r="CK14" s="19">
        <v>106</v>
      </c>
      <c r="CL14" s="156" t="s">
        <v>229</v>
      </c>
      <c r="CN14" s="152" t="s">
        <v>325</v>
      </c>
      <c r="CP14" s="148" t="s">
        <v>325</v>
      </c>
      <c r="CR14" s="157" t="s">
        <v>325</v>
      </c>
      <c r="CS14" s="19" t="s">
        <v>747</v>
      </c>
      <c r="CT14" s="126"/>
      <c r="CU14" s="170" t="s">
        <v>271</v>
      </c>
      <c r="CV14" s="126"/>
      <c r="CW14" s="92" t="s">
        <v>271</v>
      </c>
      <c r="CX14" s="19">
        <v>2</v>
      </c>
      <c r="CY14" s="19">
        <v>13</v>
      </c>
      <c r="CZ14" s="19" t="s">
        <v>286</v>
      </c>
      <c r="DA14" s="19" t="s">
        <v>287</v>
      </c>
      <c r="DB14" s="126"/>
      <c r="DC14" s="19" t="s">
        <v>269</v>
      </c>
      <c r="DH14" s="126"/>
      <c r="DI14" s="19" t="s">
        <v>271</v>
      </c>
      <c r="DJ14" s="19">
        <v>2</v>
      </c>
      <c r="DK14" s="19">
        <v>1</v>
      </c>
      <c r="DL14" s="19" t="s">
        <v>286</v>
      </c>
      <c r="DM14" s="19" t="s">
        <v>287</v>
      </c>
      <c r="DN14" s="126"/>
      <c r="DO14" s="19" t="s">
        <v>269</v>
      </c>
      <c r="DT14" s="126"/>
      <c r="DU14" s="19" t="s">
        <v>269</v>
      </c>
      <c r="DZ14" s="126"/>
      <c r="EA14" s="19" t="s">
        <v>269</v>
      </c>
      <c r="EF14" s="126"/>
      <c r="EG14" s="174" t="s">
        <v>269</v>
      </c>
      <c r="EL14" s="126"/>
      <c r="EM14" s="174" t="s">
        <v>269</v>
      </c>
      <c r="ER14" s="126"/>
      <c r="ES14" s="174" t="s">
        <v>269</v>
      </c>
      <c r="EX14" s="126"/>
      <c r="EY14" s="174" t="s">
        <v>269</v>
      </c>
      <c r="FD14" s="126"/>
      <c r="FE14" s="174" t="s">
        <v>269</v>
      </c>
      <c r="FJ14" s="126"/>
      <c r="FK14" s="19" t="s">
        <v>271</v>
      </c>
      <c r="FL14" s="126"/>
      <c r="FM14" s="19" t="s">
        <v>269</v>
      </c>
      <c r="FP14" s="20"/>
      <c r="FW14" s="126"/>
      <c r="FX14" s="19" t="s">
        <v>269</v>
      </c>
      <c r="GA14" s="20"/>
      <c r="GF14" s="126"/>
      <c r="GG14" s="19" t="s">
        <v>271</v>
      </c>
      <c r="GH14" s="19">
        <v>1</v>
      </c>
      <c r="GI14" s="19">
        <v>15</v>
      </c>
      <c r="GJ14" s="20"/>
      <c r="GK14" s="19" t="s">
        <v>225</v>
      </c>
      <c r="GL14" s="19" t="s">
        <v>226</v>
      </c>
      <c r="GM14" s="19" t="s">
        <v>227</v>
      </c>
      <c r="GN14" s="19" t="s">
        <v>228</v>
      </c>
      <c r="GO14" s="19" t="s">
        <v>229</v>
      </c>
      <c r="GP14" s="126"/>
      <c r="GQ14" s="19" t="s">
        <v>269</v>
      </c>
      <c r="GT14" s="20"/>
      <c r="GY14" s="126"/>
      <c r="GZ14" s="19" t="s">
        <v>269</v>
      </c>
      <c r="HC14" s="20"/>
      <c r="HJ14" s="126"/>
      <c r="HK14" s="19" t="s">
        <v>269</v>
      </c>
      <c r="HN14" s="20"/>
      <c r="HS14" s="126"/>
      <c r="HT14" s="19" t="s">
        <v>269</v>
      </c>
      <c r="HW14" s="20"/>
      <c r="IB14" s="126"/>
      <c r="IC14" s="19" t="s">
        <v>269</v>
      </c>
      <c r="IF14" s="20"/>
      <c r="IJ14" s="126"/>
      <c r="IK14" s="19" t="s">
        <v>269</v>
      </c>
      <c r="IN14" s="20"/>
      <c r="IP14" s="126"/>
      <c r="IQ14" s="19" t="s">
        <v>269</v>
      </c>
      <c r="IT14" s="20"/>
      <c r="IY14" s="126"/>
      <c r="IZ14" s="19" t="s">
        <v>271</v>
      </c>
      <c r="JA14" s="19">
        <v>1</v>
      </c>
      <c r="JB14" s="19">
        <v>15</v>
      </c>
      <c r="JC14" s="20"/>
      <c r="JD14" s="19" t="s">
        <v>225</v>
      </c>
      <c r="JG14" s="19" t="s">
        <v>229</v>
      </c>
      <c r="JH14" s="126"/>
      <c r="JI14" s="19" t="s">
        <v>271</v>
      </c>
      <c r="JJ14" s="19">
        <v>1</v>
      </c>
      <c r="JK14" s="19">
        <v>260</v>
      </c>
      <c r="JL14" s="20"/>
      <c r="JM14" s="19" t="s">
        <v>225</v>
      </c>
      <c r="JO14" s="19" t="s">
        <v>229</v>
      </c>
      <c r="JP14" s="19" t="s">
        <v>452</v>
      </c>
      <c r="JQ14" s="19" t="s">
        <v>271</v>
      </c>
      <c r="JR14" s="126"/>
      <c r="JS14" s="19" t="s">
        <v>271</v>
      </c>
      <c r="JT14" s="19">
        <v>1</v>
      </c>
      <c r="JU14" s="19">
        <v>140</v>
      </c>
      <c r="JV14" s="20"/>
      <c r="JW14" s="19" t="s">
        <v>225</v>
      </c>
      <c r="KB14" s="19" t="s">
        <v>452</v>
      </c>
      <c r="KC14" s="19" t="s">
        <v>271</v>
      </c>
      <c r="KD14" s="126"/>
      <c r="KE14" s="19" t="s">
        <v>269</v>
      </c>
      <c r="KH14" s="20"/>
      <c r="KL14" s="126"/>
      <c r="KM14" s="171" t="s">
        <v>269</v>
      </c>
      <c r="KQ14" s="126"/>
      <c r="KR14" s="174" t="s">
        <v>269</v>
      </c>
      <c r="KV14" s="126"/>
      <c r="KW14" s="171" t="s">
        <v>269</v>
      </c>
      <c r="LA14" s="126"/>
      <c r="LB14" s="171" t="s">
        <v>269</v>
      </c>
      <c r="LF14" s="126"/>
      <c r="LG14" s="171" t="s">
        <v>269</v>
      </c>
      <c r="LK14" s="126"/>
      <c r="LL14" s="19" t="s">
        <v>269</v>
      </c>
      <c r="LN14" s="126"/>
      <c r="LO14" s="20"/>
      <c r="LQ14" s="19" t="s">
        <v>231</v>
      </c>
      <c r="LV14" s="19" t="s">
        <v>236</v>
      </c>
      <c r="LX14" s="138" t="s">
        <v>1299</v>
      </c>
      <c r="LY14" s="138" t="s">
        <v>1299</v>
      </c>
      <c r="LZ14" s="19">
        <v>42</v>
      </c>
      <c r="MA14" s="19" t="s">
        <v>269</v>
      </c>
      <c r="MC14" s="126"/>
      <c r="MD14" s="20"/>
      <c r="MF14" s="19" t="s">
        <v>239</v>
      </c>
      <c r="MG14" s="19" t="s">
        <v>240</v>
      </c>
      <c r="MI14" s="19" t="s">
        <v>242</v>
      </c>
      <c r="MJ14" s="19" t="s">
        <v>243</v>
      </c>
      <c r="ML14" s="19" t="s">
        <v>245</v>
      </c>
      <c r="MN14" s="19" t="s">
        <v>247</v>
      </c>
      <c r="MO14" s="19" t="s">
        <v>248</v>
      </c>
      <c r="MP14" s="19" t="s">
        <v>249</v>
      </c>
      <c r="MQ14" s="19" t="s">
        <v>250</v>
      </c>
      <c r="MR14" s="19" t="s">
        <v>251</v>
      </c>
      <c r="MS14" s="19" t="s">
        <v>252</v>
      </c>
      <c r="MT14" s="19" t="s">
        <v>253</v>
      </c>
      <c r="MU14" s="19" t="s">
        <v>254</v>
      </c>
      <c r="MV14" s="19" t="s">
        <v>255</v>
      </c>
      <c r="MW14" s="19" t="s">
        <v>256</v>
      </c>
      <c r="MX14" s="19" t="s">
        <v>750</v>
      </c>
      <c r="MY14" s="19" t="s">
        <v>751</v>
      </c>
      <c r="MZ14" s="19">
        <v>30</v>
      </c>
      <c r="NA14" s="19" t="s">
        <v>752</v>
      </c>
      <c r="NB14" s="19" t="s">
        <v>753</v>
      </c>
      <c r="NC14" s="19" t="s">
        <v>754</v>
      </c>
      <c r="ND14" s="138" t="s">
        <v>269</v>
      </c>
      <c r="NE14" s="126"/>
      <c r="NF14" s="19" t="s">
        <v>269</v>
      </c>
      <c r="NG14" s="19" t="s">
        <v>269</v>
      </c>
      <c r="NH14" s="19" t="s">
        <v>755</v>
      </c>
      <c r="NI14" s="19" t="s">
        <v>269</v>
      </c>
      <c r="NJ14" s="126"/>
      <c r="NK14" s="20"/>
      <c r="NT14" s="19" t="s">
        <v>756</v>
      </c>
      <c r="NU14" s="126"/>
      <c r="NV14" s="19" t="s">
        <v>757</v>
      </c>
      <c r="NW14" s="145" t="s">
        <v>271</v>
      </c>
      <c r="NX14" s="156" t="s">
        <v>229</v>
      </c>
      <c r="NY14" s="163" t="s">
        <v>229</v>
      </c>
      <c r="NZ14" s="152" t="s">
        <v>325</v>
      </c>
      <c r="OA14" s="148" t="s">
        <v>325</v>
      </c>
      <c r="OB14" s="157" t="s">
        <v>325</v>
      </c>
      <c r="OC14" s="89">
        <v>65868</v>
      </c>
      <c r="OD14" s="88">
        <v>381.4</v>
      </c>
      <c r="OE14" s="84">
        <f t="shared" si="1"/>
        <v>172.7005768222339</v>
      </c>
      <c r="OF14" s="91">
        <f t="shared" si="2"/>
        <v>1.6882249347179207E-2</v>
      </c>
    </row>
    <row r="15" spans="2:396" ht="68" x14ac:dyDescent="0.2">
      <c r="B15" s="19" t="s">
        <v>868</v>
      </c>
      <c r="C15" s="19">
        <v>4</v>
      </c>
      <c r="D15" s="19">
        <v>1484</v>
      </c>
      <c r="E15" s="19">
        <v>15</v>
      </c>
      <c r="F15" s="84">
        <f t="shared" si="0"/>
        <v>98.933333333333337</v>
      </c>
      <c r="G15" s="19">
        <v>8</v>
      </c>
      <c r="H15" s="19" t="s">
        <v>271</v>
      </c>
      <c r="I15" s="19" t="s">
        <v>269</v>
      </c>
      <c r="J15" s="19">
        <v>1</v>
      </c>
      <c r="K15" s="126"/>
      <c r="L15" s="20"/>
      <c r="P15" s="19" t="s">
        <v>198</v>
      </c>
      <c r="Q15" s="19" t="s">
        <v>199</v>
      </c>
      <c r="AA15" s="20"/>
      <c r="AB15" s="19">
        <v>161</v>
      </c>
      <c r="AC15" s="19">
        <v>75</v>
      </c>
      <c r="AD15" s="19">
        <v>13</v>
      </c>
      <c r="AE15" s="19">
        <v>0</v>
      </c>
      <c r="AF15" s="19" t="s">
        <v>428</v>
      </c>
      <c r="AH15" s="19" t="s">
        <v>271</v>
      </c>
      <c r="AI15" s="126"/>
      <c r="AJ15" s="19" t="s">
        <v>269</v>
      </c>
      <c r="AK15" s="20"/>
      <c r="AY15" s="126"/>
      <c r="AZ15" s="112" t="s">
        <v>269</v>
      </c>
      <c r="BC15" s="156"/>
      <c r="BF15" s="126"/>
      <c r="BG15" s="19" t="s">
        <v>269</v>
      </c>
      <c r="BJ15" s="152"/>
      <c r="BL15" s="126"/>
      <c r="BM15" s="19" t="s">
        <v>269</v>
      </c>
      <c r="BP15" s="148"/>
      <c r="BR15" s="126"/>
      <c r="BS15" s="19" t="s">
        <v>269</v>
      </c>
      <c r="BV15" s="150"/>
      <c r="BX15" s="126"/>
      <c r="BY15" s="19" t="s">
        <v>271</v>
      </c>
      <c r="BZ15" s="19">
        <v>2</v>
      </c>
      <c r="CA15" s="19">
        <v>62</v>
      </c>
      <c r="CB15" s="152" t="s">
        <v>325</v>
      </c>
      <c r="CD15" s="148" t="s">
        <v>280</v>
      </c>
      <c r="CF15" s="150" t="s">
        <v>326</v>
      </c>
      <c r="CH15" s="126"/>
      <c r="CI15" s="19" t="s">
        <v>271</v>
      </c>
      <c r="CJ15" s="19">
        <v>10</v>
      </c>
      <c r="CK15" s="19">
        <v>70</v>
      </c>
      <c r="CL15" s="156" t="s">
        <v>489</v>
      </c>
      <c r="CN15" s="152" t="s">
        <v>325</v>
      </c>
      <c r="CP15" s="148" t="s">
        <v>280</v>
      </c>
      <c r="CR15" s="150" t="s">
        <v>281</v>
      </c>
      <c r="CT15" s="126"/>
      <c r="CU15" s="170" t="s">
        <v>271</v>
      </c>
      <c r="CV15" s="126"/>
      <c r="CW15" s="92" t="s">
        <v>271</v>
      </c>
      <c r="CX15" s="19">
        <v>2</v>
      </c>
      <c r="CY15" s="19">
        <v>17</v>
      </c>
      <c r="CZ15" s="19" t="s">
        <v>286</v>
      </c>
      <c r="DA15" s="19" t="s">
        <v>287</v>
      </c>
      <c r="DB15" s="126"/>
      <c r="DC15" s="19" t="s">
        <v>271</v>
      </c>
      <c r="DD15" s="19">
        <v>2</v>
      </c>
      <c r="DE15" s="19">
        <v>8</v>
      </c>
      <c r="DF15" s="19" t="s">
        <v>429</v>
      </c>
      <c r="DG15" s="19" t="s">
        <v>287</v>
      </c>
      <c r="DH15" s="126"/>
      <c r="DI15" s="19" t="s">
        <v>271</v>
      </c>
      <c r="DJ15" s="19">
        <v>1</v>
      </c>
      <c r="DK15" s="19">
        <v>3</v>
      </c>
      <c r="DL15" s="19" t="s">
        <v>429</v>
      </c>
      <c r="DM15" s="19" t="s">
        <v>281</v>
      </c>
      <c r="DN15" s="126"/>
      <c r="DO15" s="19" t="s">
        <v>271</v>
      </c>
      <c r="DP15" s="19">
        <v>2</v>
      </c>
      <c r="DQ15" s="19">
        <v>20</v>
      </c>
      <c r="DR15" s="19" t="s">
        <v>429</v>
      </c>
      <c r="DS15" s="19" t="s">
        <v>287</v>
      </c>
      <c r="DT15" s="126"/>
      <c r="DU15" s="19" t="s">
        <v>269</v>
      </c>
      <c r="DZ15" s="126"/>
      <c r="EA15" s="19" t="s">
        <v>269</v>
      </c>
      <c r="EF15" s="126"/>
      <c r="EG15" s="174" t="s">
        <v>269</v>
      </c>
      <c r="EL15" s="126"/>
      <c r="EM15" s="174" t="s">
        <v>269</v>
      </c>
      <c r="ER15" s="126"/>
      <c r="ES15" s="174" t="s">
        <v>269</v>
      </c>
      <c r="EX15" s="126"/>
      <c r="EY15" s="174" t="s">
        <v>269</v>
      </c>
      <c r="FD15" s="126"/>
      <c r="FE15" s="174" t="s">
        <v>269</v>
      </c>
      <c r="FJ15" s="126"/>
      <c r="FK15" s="19" t="s">
        <v>271</v>
      </c>
      <c r="FL15" s="126"/>
      <c r="FM15" s="19" t="s">
        <v>269</v>
      </c>
      <c r="FP15" s="20"/>
      <c r="FW15" s="126"/>
      <c r="FX15" s="19" t="s">
        <v>269</v>
      </c>
      <c r="GA15" s="20"/>
      <c r="GF15" s="126"/>
      <c r="GG15" s="19" t="s">
        <v>269</v>
      </c>
      <c r="GJ15" s="20"/>
      <c r="GP15" s="126"/>
      <c r="GQ15" s="19" t="s">
        <v>271</v>
      </c>
      <c r="GR15" s="19">
        <v>1</v>
      </c>
      <c r="GS15" s="19">
        <v>70</v>
      </c>
      <c r="GT15" s="20"/>
      <c r="GU15" s="19" t="s">
        <v>225</v>
      </c>
      <c r="GY15" s="126"/>
      <c r="GZ15" s="19" t="s">
        <v>269</v>
      </c>
      <c r="HC15" s="20"/>
      <c r="HJ15" s="126"/>
      <c r="HK15" s="19" t="s">
        <v>269</v>
      </c>
      <c r="HN15" s="20"/>
      <c r="HS15" s="126"/>
      <c r="HT15" s="19" t="s">
        <v>269</v>
      </c>
      <c r="HW15" s="20"/>
      <c r="IB15" s="126"/>
      <c r="IC15" s="19" t="s">
        <v>269</v>
      </c>
      <c r="IF15" s="20"/>
      <c r="IJ15" s="126"/>
      <c r="IK15" s="19" t="s">
        <v>269</v>
      </c>
      <c r="IN15" s="20"/>
      <c r="IP15" s="126"/>
      <c r="IQ15" s="19" t="s">
        <v>269</v>
      </c>
      <c r="IT15" s="20"/>
      <c r="IY15" s="126"/>
      <c r="IZ15" s="19" t="s">
        <v>269</v>
      </c>
      <c r="JC15" s="20"/>
      <c r="JH15" s="126"/>
      <c r="JI15" s="19" t="s">
        <v>271</v>
      </c>
      <c r="JJ15" s="19">
        <v>2</v>
      </c>
      <c r="JK15" s="19">
        <v>310</v>
      </c>
      <c r="JL15" s="20"/>
      <c r="JO15" s="19" t="s">
        <v>229</v>
      </c>
      <c r="JP15" s="19" t="s">
        <v>273</v>
      </c>
      <c r="JQ15" s="19" t="s">
        <v>269</v>
      </c>
      <c r="JR15" s="126"/>
      <c r="JS15" s="19" t="s">
        <v>269</v>
      </c>
      <c r="JV15" s="20"/>
      <c r="KD15" s="126"/>
      <c r="KE15" s="19" t="s">
        <v>269</v>
      </c>
      <c r="KH15" s="20"/>
      <c r="KL15" s="126"/>
      <c r="KM15" s="171" t="s">
        <v>269</v>
      </c>
      <c r="KQ15" s="126"/>
      <c r="KR15" s="174" t="s">
        <v>269</v>
      </c>
      <c r="KV15" s="126"/>
      <c r="KW15" s="171" t="s">
        <v>269</v>
      </c>
      <c r="LA15" s="126"/>
      <c r="LB15" s="171" t="s">
        <v>269</v>
      </c>
      <c r="LF15" s="126"/>
      <c r="LG15" s="171" t="s">
        <v>269</v>
      </c>
      <c r="LK15" s="126"/>
      <c r="LL15" s="19" t="s">
        <v>269</v>
      </c>
      <c r="LN15" s="126"/>
      <c r="LO15" s="20"/>
      <c r="LQ15" s="19" t="s">
        <v>231</v>
      </c>
      <c r="LR15" s="19" t="s">
        <v>232</v>
      </c>
      <c r="LS15" s="19" t="s">
        <v>233</v>
      </c>
      <c r="LT15" s="19" t="s">
        <v>234</v>
      </c>
      <c r="LZ15" s="19">
        <v>247</v>
      </c>
      <c r="MA15" s="19" t="s">
        <v>269</v>
      </c>
      <c r="MC15" s="126"/>
      <c r="MD15" s="20"/>
      <c r="NA15" s="19" t="s">
        <v>333</v>
      </c>
      <c r="NB15" s="19" t="s">
        <v>269</v>
      </c>
      <c r="NC15" s="19" t="s">
        <v>269</v>
      </c>
      <c r="ND15" s="138" t="s">
        <v>269</v>
      </c>
      <c r="NE15" s="126"/>
      <c r="NF15" s="19" t="s">
        <v>269</v>
      </c>
      <c r="NG15" s="19" t="s">
        <v>269</v>
      </c>
      <c r="NI15" s="19" t="s">
        <v>269</v>
      </c>
      <c r="NJ15" s="126"/>
      <c r="NK15" s="20"/>
      <c r="NU15" s="126"/>
      <c r="NW15" s="145" t="s">
        <v>271</v>
      </c>
      <c r="NX15" s="156"/>
      <c r="NY15" s="163" t="s">
        <v>489</v>
      </c>
      <c r="NZ15" s="152" t="s">
        <v>325</v>
      </c>
      <c r="OA15" s="148" t="s">
        <v>280</v>
      </c>
      <c r="OB15" s="150" t="s">
        <v>281</v>
      </c>
      <c r="OC15" s="89">
        <v>157393</v>
      </c>
      <c r="OD15" s="88">
        <v>1107.3</v>
      </c>
      <c r="OE15" s="84">
        <f t="shared" si="1"/>
        <v>142.14124446852705</v>
      </c>
      <c r="OF15" s="91">
        <f t="shared" si="2"/>
        <v>9.4286277026297237E-3</v>
      </c>
    </row>
    <row r="16" spans="2:396" ht="306" x14ac:dyDescent="0.2">
      <c r="B16" s="19" t="s">
        <v>462</v>
      </c>
      <c r="C16" s="19">
        <v>3</v>
      </c>
      <c r="D16" s="19">
        <v>7746</v>
      </c>
      <c r="E16" s="19">
        <v>50</v>
      </c>
      <c r="F16" s="84">
        <f t="shared" si="0"/>
        <v>154.91999999999999</v>
      </c>
      <c r="G16" s="19">
        <v>6</v>
      </c>
      <c r="H16" s="19" t="s">
        <v>269</v>
      </c>
      <c r="I16" s="19" t="s">
        <v>269</v>
      </c>
      <c r="J16" s="19">
        <v>2</v>
      </c>
      <c r="K16" s="126"/>
      <c r="L16" s="20"/>
      <c r="P16" s="19" t="s">
        <v>198</v>
      </c>
      <c r="Q16" s="19" t="s">
        <v>199</v>
      </c>
      <c r="V16" s="19" t="s">
        <v>204</v>
      </c>
      <c r="Y16" s="19" t="s">
        <v>207</v>
      </c>
      <c r="AA16" s="20"/>
      <c r="AB16" s="19">
        <v>1810</v>
      </c>
      <c r="AC16" s="19">
        <v>450</v>
      </c>
      <c r="AD16" s="19">
        <v>892</v>
      </c>
      <c r="AE16" s="19">
        <v>3</v>
      </c>
      <c r="AF16" s="19" t="s">
        <v>270</v>
      </c>
      <c r="AH16" s="19" t="s">
        <v>271</v>
      </c>
      <c r="AI16" s="126"/>
      <c r="AJ16" s="19" t="s">
        <v>271</v>
      </c>
      <c r="AK16" s="20"/>
      <c r="AL16" s="19" t="s">
        <v>214</v>
      </c>
      <c r="AP16" s="19" t="s">
        <v>218</v>
      </c>
      <c r="AS16" s="19" t="s">
        <v>221</v>
      </c>
      <c r="AV16" s="19" t="s">
        <v>273</v>
      </c>
      <c r="AW16" s="19">
        <v>3</v>
      </c>
      <c r="AX16" s="19">
        <v>542</v>
      </c>
      <c r="AY16" s="126"/>
      <c r="AZ16" s="112" t="s">
        <v>271</v>
      </c>
      <c r="BA16" s="19">
        <v>5</v>
      </c>
      <c r="BB16" s="19">
        <v>116</v>
      </c>
      <c r="BC16" s="156" t="s">
        <v>465</v>
      </c>
      <c r="BE16" s="19" t="s">
        <v>269</v>
      </c>
      <c r="BF16" s="126"/>
      <c r="BJ16" s="152"/>
      <c r="BL16" s="126"/>
      <c r="BP16" s="148"/>
      <c r="BR16" s="126"/>
      <c r="BV16" s="150"/>
      <c r="BX16" s="126"/>
      <c r="BY16" s="19" t="s">
        <v>271</v>
      </c>
      <c r="BZ16" s="19">
        <v>12</v>
      </c>
      <c r="CA16" s="19">
        <v>100</v>
      </c>
      <c r="CB16" s="152" t="s">
        <v>405</v>
      </c>
      <c r="CD16" s="148" t="s">
        <v>325</v>
      </c>
      <c r="CF16" s="150" t="s">
        <v>326</v>
      </c>
      <c r="CH16" s="126"/>
      <c r="CI16" s="19" t="s">
        <v>269</v>
      </c>
      <c r="CL16" s="156"/>
      <c r="CN16" s="152"/>
      <c r="CP16" s="148"/>
      <c r="CR16" s="150"/>
      <c r="CT16" s="126"/>
      <c r="CU16" s="170" t="s">
        <v>271</v>
      </c>
      <c r="CV16" s="126"/>
      <c r="CW16" s="92" t="s">
        <v>271</v>
      </c>
      <c r="CX16" s="19">
        <v>2</v>
      </c>
      <c r="CY16" s="19">
        <v>29</v>
      </c>
      <c r="CZ16" s="19" t="s">
        <v>429</v>
      </c>
      <c r="DA16" s="19" t="s">
        <v>281</v>
      </c>
      <c r="DB16" s="126"/>
      <c r="DC16" s="19" t="s">
        <v>271</v>
      </c>
      <c r="DD16" s="19">
        <v>2</v>
      </c>
      <c r="DE16" s="19">
        <v>32</v>
      </c>
      <c r="DF16" s="19" t="s">
        <v>429</v>
      </c>
      <c r="DG16" s="19" t="s">
        <v>281</v>
      </c>
      <c r="DH16" s="126"/>
      <c r="DI16" s="19" t="s">
        <v>271</v>
      </c>
      <c r="DJ16" s="19">
        <v>1</v>
      </c>
      <c r="DK16" s="19">
        <v>20</v>
      </c>
      <c r="DL16" s="19" t="s">
        <v>429</v>
      </c>
      <c r="DM16" s="19" t="s">
        <v>281</v>
      </c>
      <c r="DN16" s="126"/>
      <c r="DO16" s="19" t="s">
        <v>271</v>
      </c>
      <c r="DP16" s="19">
        <v>2</v>
      </c>
      <c r="DQ16" s="19">
        <v>21</v>
      </c>
      <c r="DR16" s="19" t="s">
        <v>429</v>
      </c>
      <c r="DS16" s="19" t="s">
        <v>281</v>
      </c>
      <c r="DT16" s="126"/>
      <c r="DU16" s="19" t="s">
        <v>269</v>
      </c>
      <c r="DZ16" s="126"/>
      <c r="EA16" s="19" t="s">
        <v>269</v>
      </c>
      <c r="EF16" s="126"/>
      <c r="EG16" s="174" t="s">
        <v>269</v>
      </c>
      <c r="EL16" s="126"/>
      <c r="EM16" s="174" t="s">
        <v>269</v>
      </c>
      <c r="ER16" s="126"/>
      <c r="ES16" s="174" t="s">
        <v>269</v>
      </c>
      <c r="EX16" s="126"/>
      <c r="EY16" s="174" t="s">
        <v>269</v>
      </c>
      <c r="FD16" s="126"/>
      <c r="FE16" s="174" t="s">
        <v>269</v>
      </c>
      <c r="FJ16" s="126"/>
      <c r="FK16" s="19" t="s">
        <v>271</v>
      </c>
      <c r="FL16" s="126"/>
      <c r="FM16" s="19" t="s">
        <v>271</v>
      </c>
      <c r="FN16" s="19">
        <v>5</v>
      </c>
      <c r="FO16" s="19">
        <v>960</v>
      </c>
      <c r="FP16" s="20"/>
      <c r="FT16" s="19" t="s">
        <v>229</v>
      </c>
      <c r="FV16" s="19" t="s">
        <v>269</v>
      </c>
      <c r="FW16" s="126"/>
      <c r="FX16" s="19" t="s">
        <v>271</v>
      </c>
      <c r="FY16" s="19">
        <v>2</v>
      </c>
      <c r="FZ16" s="19">
        <v>88</v>
      </c>
      <c r="GA16" s="20"/>
      <c r="GE16" s="19" t="s">
        <v>466</v>
      </c>
      <c r="GF16" s="126"/>
      <c r="GG16" s="19" t="s">
        <v>271</v>
      </c>
      <c r="GH16" s="19">
        <v>3</v>
      </c>
      <c r="GI16" s="19">
        <v>50</v>
      </c>
      <c r="GJ16" s="20"/>
      <c r="GK16" s="19" t="s">
        <v>225</v>
      </c>
      <c r="GP16" s="126"/>
      <c r="GQ16" s="19" t="s">
        <v>271</v>
      </c>
      <c r="GR16" s="19">
        <v>1</v>
      </c>
      <c r="GS16" s="19">
        <v>48</v>
      </c>
      <c r="GT16" s="20"/>
      <c r="GU16" s="19" t="s">
        <v>225</v>
      </c>
      <c r="GY16" s="126"/>
      <c r="GZ16" s="19" t="s">
        <v>269</v>
      </c>
      <c r="HC16" s="20"/>
      <c r="HJ16" s="126"/>
      <c r="HK16" s="19" t="s">
        <v>271</v>
      </c>
      <c r="HL16" s="19" t="s">
        <v>366</v>
      </c>
      <c r="HM16" s="19">
        <v>64</v>
      </c>
      <c r="HN16" s="20"/>
      <c r="HO16" s="19" t="s">
        <v>225</v>
      </c>
      <c r="HS16" s="126"/>
      <c r="HT16" s="19" t="s">
        <v>271</v>
      </c>
      <c r="HU16" s="19">
        <v>3</v>
      </c>
      <c r="HV16" s="19">
        <v>50</v>
      </c>
      <c r="HW16" s="20"/>
      <c r="HX16" s="19" t="s">
        <v>225</v>
      </c>
      <c r="IB16" s="126"/>
      <c r="IC16" s="19" t="s">
        <v>269</v>
      </c>
      <c r="IF16" s="20"/>
      <c r="IJ16" s="126"/>
      <c r="IK16" s="19" t="s">
        <v>269</v>
      </c>
      <c r="IN16" s="20"/>
      <c r="IP16" s="126"/>
      <c r="IQ16" s="19" t="s">
        <v>271</v>
      </c>
      <c r="IR16" s="19">
        <v>3</v>
      </c>
      <c r="IS16" s="19">
        <v>50</v>
      </c>
      <c r="IT16" s="20"/>
      <c r="IW16" s="19" t="s">
        <v>228</v>
      </c>
      <c r="IY16" s="126"/>
      <c r="IZ16" s="19" t="s">
        <v>271</v>
      </c>
      <c r="JA16" s="19">
        <v>3</v>
      </c>
      <c r="JB16" s="19">
        <v>58</v>
      </c>
      <c r="JC16" s="20"/>
      <c r="JF16" s="19" t="s">
        <v>228</v>
      </c>
      <c r="JH16" s="126"/>
      <c r="JI16" s="19" t="s">
        <v>271</v>
      </c>
      <c r="JJ16" s="19" t="s">
        <v>469</v>
      </c>
      <c r="JK16" s="19">
        <v>260</v>
      </c>
      <c r="JL16" s="20"/>
      <c r="JO16" s="19" t="s">
        <v>229</v>
      </c>
      <c r="JP16" s="19" t="s">
        <v>452</v>
      </c>
      <c r="JQ16" s="19" t="s">
        <v>271</v>
      </c>
      <c r="JR16" s="126"/>
      <c r="JS16" s="19" t="s">
        <v>271</v>
      </c>
      <c r="JT16" s="19">
        <v>2</v>
      </c>
      <c r="JU16" s="19">
        <v>548</v>
      </c>
      <c r="JV16" s="20"/>
      <c r="JZ16" s="19" t="s">
        <v>229</v>
      </c>
      <c r="KB16" s="19" t="s">
        <v>452</v>
      </c>
      <c r="KC16" s="19" t="s">
        <v>269</v>
      </c>
      <c r="KD16" s="126"/>
      <c r="KE16" s="19" t="s">
        <v>271</v>
      </c>
      <c r="KF16" s="19">
        <v>5</v>
      </c>
      <c r="KG16" s="19">
        <v>2148</v>
      </c>
      <c r="KH16" s="20"/>
      <c r="KI16" s="19" t="s">
        <v>229</v>
      </c>
      <c r="KJ16" s="19" t="s">
        <v>309</v>
      </c>
      <c r="KK16" s="19" t="s">
        <v>269</v>
      </c>
      <c r="KL16" s="126"/>
      <c r="KM16" s="138" t="s">
        <v>271</v>
      </c>
      <c r="KN16" s="19">
        <v>2.75</v>
      </c>
      <c r="KO16" s="19">
        <v>38</v>
      </c>
      <c r="KP16" s="206" t="s">
        <v>225</v>
      </c>
      <c r="KQ16" s="126"/>
      <c r="KR16" s="174" t="s">
        <v>269</v>
      </c>
      <c r="KV16" s="126"/>
      <c r="KW16" s="171" t="s">
        <v>269</v>
      </c>
      <c r="LA16" s="126"/>
      <c r="LB16" s="171" t="s">
        <v>269</v>
      </c>
      <c r="LF16" s="126"/>
      <c r="LG16" s="171" t="s">
        <v>269</v>
      </c>
      <c r="LK16" s="126"/>
      <c r="LL16" s="19" t="s">
        <v>269</v>
      </c>
      <c r="LN16" s="126"/>
      <c r="LO16" s="20"/>
      <c r="LQ16" s="19" t="s">
        <v>231</v>
      </c>
      <c r="LX16" s="138" t="s">
        <v>1299</v>
      </c>
      <c r="LY16" s="138" t="s">
        <v>1299</v>
      </c>
      <c r="LZ16" s="19">
        <v>135</v>
      </c>
      <c r="MA16" s="19" t="s">
        <v>271</v>
      </c>
      <c r="MB16" s="19">
        <v>2</v>
      </c>
      <c r="MC16" s="126"/>
      <c r="MD16" s="20"/>
      <c r="MI16" s="19" t="s">
        <v>242</v>
      </c>
      <c r="MJ16" s="19" t="s">
        <v>243</v>
      </c>
      <c r="MK16" s="19" t="s">
        <v>244</v>
      </c>
      <c r="MM16" s="19" t="s">
        <v>246</v>
      </c>
      <c r="MO16" s="19" t="s">
        <v>248</v>
      </c>
      <c r="MT16" s="19" t="s">
        <v>253</v>
      </c>
      <c r="MU16" s="19" t="s">
        <v>254</v>
      </c>
      <c r="MY16" s="19">
        <v>40</v>
      </c>
      <c r="MZ16" s="19">
        <v>37</v>
      </c>
      <c r="NA16" s="19" t="s">
        <v>315</v>
      </c>
      <c r="NB16" s="19" t="s">
        <v>269</v>
      </c>
      <c r="NC16" s="19" t="s">
        <v>822</v>
      </c>
      <c r="ND16" s="138" t="s">
        <v>269</v>
      </c>
      <c r="NE16" s="126"/>
      <c r="NF16" s="19" t="s">
        <v>269</v>
      </c>
      <c r="NG16" s="19" t="s">
        <v>1281</v>
      </c>
      <c r="NH16" s="19" t="s">
        <v>475</v>
      </c>
      <c r="NI16" s="19" t="s">
        <v>271</v>
      </c>
      <c r="NJ16" s="126"/>
      <c r="NK16" s="20"/>
      <c r="NM16" s="19" t="s">
        <v>258</v>
      </c>
      <c r="NN16" s="19" t="s">
        <v>259</v>
      </c>
      <c r="NO16" s="19" t="s">
        <v>260</v>
      </c>
      <c r="NT16" s="19" t="s">
        <v>476</v>
      </c>
      <c r="NU16" s="126"/>
      <c r="NV16" s="19" t="s">
        <v>477</v>
      </c>
      <c r="NW16" s="145" t="s">
        <v>271</v>
      </c>
      <c r="NX16" s="156" t="s">
        <v>465</v>
      </c>
      <c r="NY16" s="163"/>
      <c r="NZ16" s="152" t="s">
        <v>405</v>
      </c>
      <c r="OA16" s="148" t="s">
        <v>325</v>
      </c>
      <c r="OB16" s="167"/>
      <c r="OC16" s="89">
        <v>557116</v>
      </c>
      <c r="OD16" s="88">
        <v>750.5</v>
      </c>
      <c r="OE16" s="84">
        <f t="shared" si="1"/>
        <v>742.32644903397738</v>
      </c>
      <c r="OF16" s="91">
        <f t="shared" si="2"/>
        <v>1.3903747154991061E-2</v>
      </c>
    </row>
    <row r="17" spans="2:396" ht="68" x14ac:dyDescent="0.2">
      <c r="B17" s="19" t="s">
        <v>585</v>
      </c>
      <c r="C17" s="19">
        <v>6</v>
      </c>
      <c r="D17" s="19">
        <v>462</v>
      </c>
      <c r="E17" s="19">
        <v>7</v>
      </c>
      <c r="F17" s="84">
        <f t="shared" si="0"/>
        <v>66</v>
      </c>
      <c r="G17" s="19">
        <v>7</v>
      </c>
      <c r="H17" s="19" t="s">
        <v>269</v>
      </c>
      <c r="I17" s="19" t="s">
        <v>269</v>
      </c>
      <c r="J17" s="19">
        <v>1</v>
      </c>
      <c r="K17" s="126"/>
      <c r="L17" s="20"/>
      <c r="P17" s="19" t="s">
        <v>198</v>
      </c>
      <c r="AA17" s="20"/>
      <c r="AB17" s="19">
        <v>112</v>
      </c>
      <c r="AC17" s="19">
        <v>61</v>
      </c>
      <c r="AD17" s="19">
        <v>6</v>
      </c>
      <c r="AE17" s="19">
        <v>0</v>
      </c>
      <c r="AF17" s="19" t="s">
        <v>213</v>
      </c>
      <c r="AG17" s="19" t="s">
        <v>588</v>
      </c>
      <c r="AH17" s="19" t="s">
        <v>271</v>
      </c>
      <c r="AI17" s="126"/>
      <c r="AJ17" s="19" t="s">
        <v>269</v>
      </c>
      <c r="AK17" s="20"/>
      <c r="AY17" s="126"/>
      <c r="AZ17" s="112" t="s">
        <v>269</v>
      </c>
      <c r="BC17" s="156"/>
      <c r="BF17" s="126"/>
      <c r="BG17" s="19" t="s">
        <v>269</v>
      </c>
      <c r="BJ17" s="152"/>
      <c r="BL17" s="126"/>
      <c r="BM17" s="19" t="s">
        <v>269</v>
      </c>
      <c r="BP17" s="148"/>
      <c r="BR17" s="126"/>
      <c r="BS17" s="19" t="s">
        <v>269</v>
      </c>
      <c r="BV17" s="150"/>
      <c r="BX17" s="126"/>
      <c r="BY17" s="19" t="s">
        <v>269</v>
      </c>
      <c r="CB17" s="152"/>
      <c r="CD17" s="148"/>
      <c r="CF17" s="150"/>
      <c r="CH17" s="126"/>
      <c r="CI17" s="19" t="s">
        <v>271</v>
      </c>
      <c r="CJ17" s="19">
        <v>6</v>
      </c>
      <c r="CK17" s="19">
        <v>80</v>
      </c>
      <c r="CL17" s="156" t="s">
        <v>405</v>
      </c>
      <c r="CN17" s="152" t="s">
        <v>325</v>
      </c>
      <c r="CP17" s="148" t="s">
        <v>280</v>
      </c>
      <c r="CR17" s="150" t="s">
        <v>281</v>
      </c>
      <c r="CT17" s="126"/>
      <c r="CU17" s="170" t="s">
        <v>271</v>
      </c>
      <c r="CV17" s="126"/>
      <c r="CW17" s="19" t="s">
        <v>269</v>
      </c>
      <c r="DB17" s="126"/>
      <c r="DC17" s="19" t="s">
        <v>271</v>
      </c>
      <c r="DD17" s="19" t="s">
        <v>589</v>
      </c>
      <c r="DE17" s="19">
        <v>4</v>
      </c>
      <c r="DF17" s="19" t="s">
        <v>286</v>
      </c>
      <c r="DG17" s="19" t="s">
        <v>287</v>
      </c>
      <c r="DH17" s="126"/>
      <c r="DI17" s="19" t="s">
        <v>269</v>
      </c>
      <c r="DN17" s="126"/>
      <c r="DO17" s="19" t="s">
        <v>269</v>
      </c>
      <c r="DT17" s="126"/>
      <c r="DU17" s="19" t="s">
        <v>271</v>
      </c>
      <c r="DV17" s="19" t="s">
        <v>589</v>
      </c>
      <c r="DW17" s="19">
        <v>12</v>
      </c>
      <c r="DX17" s="19" t="s">
        <v>286</v>
      </c>
      <c r="DY17" s="19" t="s">
        <v>287</v>
      </c>
      <c r="DZ17" s="126"/>
      <c r="EA17" s="19" t="s">
        <v>269</v>
      </c>
      <c r="EF17" s="126"/>
      <c r="EG17" s="174" t="s">
        <v>269</v>
      </c>
      <c r="EL17" s="126"/>
      <c r="EM17" s="174" t="s">
        <v>269</v>
      </c>
      <c r="ER17" s="126"/>
      <c r="ES17" s="174" t="s">
        <v>269</v>
      </c>
      <c r="EX17" s="126"/>
      <c r="EY17" s="174" t="s">
        <v>269</v>
      </c>
      <c r="FD17" s="126"/>
      <c r="FE17" s="174" t="s">
        <v>269</v>
      </c>
      <c r="FJ17" s="126"/>
      <c r="FK17" s="19" t="s">
        <v>269</v>
      </c>
      <c r="FL17" s="126"/>
      <c r="FM17" s="174" t="s">
        <v>269</v>
      </c>
      <c r="FP17" s="20"/>
      <c r="FW17" s="126"/>
      <c r="FX17" s="174" t="s">
        <v>269</v>
      </c>
      <c r="GA17" s="20"/>
      <c r="GF17" s="126"/>
      <c r="GG17" s="174" t="s">
        <v>269</v>
      </c>
      <c r="GJ17" s="20"/>
      <c r="GP17" s="126"/>
      <c r="GQ17" s="174" t="s">
        <v>269</v>
      </c>
      <c r="GT17" s="20"/>
      <c r="GY17" s="126"/>
      <c r="GZ17" s="174" t="s">
        <v>269</v>
      </c>
      <c r="HC17" s="20"/>
      <c r="HJ17" s="126"/>
      <c r="HK17" s="174" t="s">
        <v>269</v>
      </c>
      <c r="HN17" s="20"/>
      <c r="HS17" s="126"/>
      <c r="HT17" s="174" t="s">
        <v>269</v>
      </c>
      <c r="HW17" s="20"/>
      <c r="IB17" s="126"/>
      <c r="IC17" s="174" t="s">
        <v>269</v>
      </c>
      <c r="IF17" s="20"/>
      <c r="IJ17" s="126"/>
      <c r="IK17" s="174" t="s">
        <v>269</v>
      </c>
      <c r="IN17" s="20"/>
      <c r="IP17" s="126"/>
      <c r="IQ17" s="174" t="s">
        <v>269</v>
      </c>
      <c r="IT17" s="20"/>
      <c r="IY17" s="126"/>
      <c r="IZ17" s="174" t="s">
        <v>269</v>
      </c>
      <c r="JC17" s="20"/>
      <c r="JH17" s="126"/>
      <c r="JI17" s="174" t="s">
        <v>269</v>
      </c>
      <c r="JL17" s="20"/>
      <c r="JR17" s="126"/>
      <c r="JS17" s="174" t="s">
        <v>269</v>
      </c>
      <c r="JV17" s="20"/>
      <c r="KD17" s="126"/>
      <c r="KE17" s="174" t="s">
        <v>269</v>
      </c>
      <c r="KH17" s="20"/>
      <c r="KL17" s="126"/>
      <c r="KM17" s="171" t="s">
        <v>269</v>
      </c>
      <c r="KQ17" s="126"/>
      <c r="KR17" s="174" t="s">
        <v>269</v>
      </c>
      <c r="KV17" s="126"/>
      <c r="KW17" s="171" t="s">
        <v>269</v>
      </c>
      <c r="LA17" s="126"/>
      <c r="LB17" s="171" t="s">
        <v>269</v>
      </c>
      <c r="LF17" s="126"/>
      <c r="LG17" s="171" t="s">
        <v>269</v>
      </c>
      <c r="LK17" s="126"/>
      <c r="LL17" s="19" t="s">
        <v>269</v>
      </c>
      <c r="LN17" s="126"/>
      <c r="LO17" s="20"/>
      <c r="LP17" s="19" t="s">
        <v>230</v>
      </c>
      <c r="LZ17" s="19">
        <v>256</v>
      </c>
      <c r="MA17" s="19" t="s">
        <v>269</v>
      </c>
      <c r="MC17" s="126"/>
      <c r="MD17" s="20"/>
      <c r="ME17" s="19" t="s">
        <v>238</v>
      </c>
      <c r="MF17" s="19" t="s">
        <v>239</v>
      </c>
      <c r="MG17" s="19" t="s">
        <v>240</v>
      </c>
      <c r="MI17" s="19" t="s">
        <v>242</v>
      </c>
      <c r="MJ17" s="19" t="s">
        <v>243</v>
      </c>
      <c r="MK17" s="19" t="s">
        <v>244</v>
      </c>
      <c r="ML17" s="19" t="s">
        <v>245</v>
      </c>
      <c r="MN17" s="19" t="s">
        <v>247</v>
      </c>
      <c r="MO17" s="19" t="s">
        <v>248</v>
      </c>
      <c r="MP17" s="19" t="s">
        <v>249</v>
      </c>
      <c r="MQ17" s="19" t="s">
        <v>250</v>
      </c>
      <c r="MT17" s="19" t="s">
        <v>253</v>
      </c>
      <c r="MU17" s="19" t="s">
        <v>254</v>
      </c>
      <c r="MV17" s="19" t="s">
        <v>255</v>
      </c>
      <c r="MW17" s="19" t="s">
        <v>256</v>
      </c>
      <c r="MX17" s="19" t="s">
        <v>590</v>
      </c>
      <c r="MY17" s="19">
        <v>40</v>
      </c>
      <c r="MZ17" s="19">
        <v>35</v>
      </c>
      <c r="NA17" s="19" t="s">
        <v>369</v>
      </c>
      <c r="NB17" s="19" t="s">
        <v>591</v>
      </c>
      <c r="NC17" s="19" t="s">
        <v>592</v>
      </c>
      <c r="ND17" s="138" t="s">
        <v>269</v>
      </c>
      <c r="NE17" s="126"/>
      <c r="NF17" s="19" t="s">
        <v>269</v>
      </c>
      <c r="NG17" s="19" t="s">
        <v>269</v>
      </c>
      <c r="NH17" s="19" t="s">
        <v>593</v>
      </c>
      <c r="NI17" s="19" t="s">
        <v>271</v>
      </c>
      <c r="NJ17" s="126"/>
      <c r="NK17" s="20"/>
      <c r="NL17" s="19" t="s">
        <v>257</v>
      </c>
      <c r="NM17" s="19" t="s">
        <v>258</v>
      </c>
      <c r="NN17" s="19" t="s">
        <v>259</v>
      </c>
      <c r="NO17" s="19" t="s">
        <v>260</v>
      </c>
      <c r="NP17" s="19" t="s">
        <v>261</v>
      </c>
      <c r="NU17" s="126"/>
      <c r="NW17" s="145" t="s">
        <v>271</v>
      </c>
      <c r="NX17" s="156"/>
      <c r="NY17" s="163" t="s">
        <v>405</v>
      </c>
      <c r="NZ17" s="152" t="s">
        <v>325</v>
      </c>
      <c r="OA17" s="148" t="s">
        <v>280</v>
      </c>
      <c r="OB17" s="150" t="s">
        <v>281</v>
      </c>
      <c r="OC17" s="89">
        <v>36680</v>
      </c>
      <c r="OD17" s="88">
        <v>600.79999999999995</v>
      </c>
      <c r="OE17" s="84">
        <f t="shared" si="1"/>
        <v>61.051930758988021</v>
      </c>
      <c r="OF17" s="91">
        <f t="shared" si="2"/>
        <v>1.2595419847328244E-2</v>
      </c>
    </row>
    <row r="18" spans="2:396" ht="68" x14ac:dyDescent="0.2">
      <c r="B18" s="19" t="s">
        <v>601</v>
      </c>
      <c r="C18" s="19">
        <v>6</v>
      </c>
      <c r="D18" s="19">
        <v>975</v>
      </c>
      <c r="E18" s="19">
        <v>10</v>
      </c>
      <c r="F18" s="84">
        <f t="shared" si="0"/>
        <v>97.5</v>
      </c>
      <c r="G18" s="19">
        <v>10</v>
      </c>
      <c r="H18" s="19" t="s">
        <v>269</v>
      </c>
      <c r="I18" s="19" t="s">
        <v>269</v>
      </c>
      <c r="J18" s="19">
        <v>1</v>
      </c>
      <c r="K18" s="126"/>
      <c r="L18" s="20"/>
      <c r="Y18" s="19" t="s">
        <v>207</v>
      </c>
      <c r="AA18" s="20"/>
      <c r="AB18" s="19">
        <v>0</v>
      </c>
      <c r="AC18" s="19">
        <v>0</v>
      </c>
      <c r="AD18" s="19">
        <v>0</v>
      </c>
      <c r="AE18" s="19">
        <v>0</v>
      </c>
      <c r="AF18" s="19" t="s">
        <v>428</v>
      </c>
      <c r="AH18" s="19" t="s">
        <v>269</v>
      </c>
      <c r="AI18" s="126"/>
      <c r="AJ18" s="19" t="s">
        <v>269</v>
      </c>
      <c r="AK18" s="20"/>
      <c r="AY18" s="126"/>
      <c r="AZ18" s="112" t="s">
        <v>269</v>
      </c>
      <c r="BC18" s="156"/>
      <c r="BF18" s="126"/>
      <c r="BG18" s="19" t="s">
        <v>269</v>
      </c>
      <c r="BJ18" s="152"/>
      <c r="BL18" s="126"/>
      <c r="BM18" s="19" t="s">
        <v>269</v>
      </c>
      <c r="BN18" s="19">
        <v>1</v>
      </c>
      <c r="BO18" s="19">
        <v>82</v>
      </c>
      <c r="BP18" s="148" t="s">
        <v>229</v>
      </c>
      <c r="BR18" s="126"/>
      <c r="BS18" s="19" t="s">
        <v>269</v>
      </c>
      <c r="BV18" s="150"/>
      <c r="BX18" s="126"/>
      <c r="BY18" s="19" t="s">
        <v>269</v>
      </c>
      <c r="CB18" s="152"/>
      <c r="CD18" s="148"/>
      <c r="CF18" s="150"/>
      <c r="CH18" s="126"/>
      <c r="CI18" s="19" t="s">
        <v>269</v>
      </c>
      <c r="CL18" s="156"/>
      <c r="CN18" s="152"/>
      <c r="CP18" s="148"/>
      <c r="CR18" s="150"/>
      <c r="CT18" s="126"/>
      <c r="CU18" s="170" t="s">
        <v>271</v>
      </c>
      <c r="CV18" s="126"/>
      <c r="CW18" s="19" t="s">
        <v>269</v>
      </c>
      <c r="DB18" s="126"/>
      <c r="DC18" s="19" t="s">
        <v>269</v>
      </c>
      <c r="DH18" s="126"/>
      <c r="DI18" s="19" t="s">
        <v>271</v>
      </c>
      <c r="DJ18" s="19">
        <v>1</v>
      </c>
      <c r="DK18" s="19">
        <v>3</v>
      </c>
      <c r="DL18" s="19" t="s">
        <v>286</v>
      </c>
      <c r="DM18" s="19" t="s">
        <v>281</v>
      </c>
      <c r="DN18" s="126"/>
      <c r="DO18" s="19" t="s">
        <v>269</v>
      </c>
      <c r="DT18" s="126"/>
      <c r="DU18" s="19" t="s">
        <v>269</v>
      </c>
      <c r="DZ18" s="126"/>
      <c r="EA18" s="19" t="s">
        <v>269</v>
      </c>
      <c r="EF18" s="126"/>
      <c r="EG18" s="174" t="s">
        <v>269</v>
      </c>
      <c r="EL18" s="126"/>
      <c r="EM18" s="174" t="s">
        <v>269</v>
      </c>
      <c r="ER18" s="126"/>
      <c r="ES18" s="174" t="s">
        <v>269</v>
      </c>
      <c r="EX18" s="126"/>
      <c r="EY18" s="174" t="s">
        <v>269</v>
      </c>
      <c r="FD18" s="126"/>
      <c r="FE18" s="174" t="s">
        <v>269</v>
      </c>
      <c r="FJ18" s="126"/>
      <c r="FK18" s="19" t="s">
        <v>269</v>
      </c>
      <c r="FL18" s="126"/>
      <c r="FM18" s="174" t="s">
        <v>269</v>
      </c>
      <c r="FP18" s="20"/>
      <c r="FW18" s="126"/>
      <c r="FX18" s="174" t="s">
        <v>269</v>
      </c>
      <c r="GA18" s="20"/>
      <c r="GF18" s="126"/>
      <c r="GG18" s="174" t="s">
        <v>269</v>
      </c>
      <c r="GJ18" s="20"/>
      <c r="GP18" s="126"/>
      <c r="GQ18" s="174" t="s">
        <v>269</v>
      </c>
      <c r="GT18" s="20"/>
      <c r="GY18" s="126"/>
      <c r="GZ18" s="174" t="s">
        <v>269</v>
      </c>
      <c r="HC18" s="20"/>
      <c r="HJ18" s="126"/>
      <c r="HK18" s="174" t="s">
        <v>269</v>
      </c>
      <c r="HN18" s="20"/>
      <c r="HS18" s="126"/>
      <c r="HT18" s="174" t="s">
        <v>269</v>
      </c>
      <c r="HW18" s="20"/>
      <c r="IB18" s="126"/>
      <c r="IC18" s="174" t="s">
        <v>269</v>
      </c>
      <c r="IF18" s="20"/>
      <c r="IJ18" s="126"/>
      <c r="IK18" s="174" t="s">
        <v>269</v>
      </c>
      <c r="IN18" s="20"/>
      <c r="IP18" s="126"/>
      <c r="IQ18" s="174" t="s">
        <v>269</v>
      </c>
      <c r="IT18" s="20"/>
      <c r="IY18" s="126"/>
      <c r="IZ18" s="174" t="s">
        <v>269</v>
      </c>
      <c r="JC18" s="20"/>
      <c r="JH18" s="126"/>
      <c r="JI18" s="174" t="s">
        <v>269</v>
      </c>
      <c r="JL18" s="20"/>
      <c r="JR18" s="126"/>
      <c r="JS18" s="174" t="s">
        <v>269</v>
      </c>
      <c r="JV18" s="20"/>
      <c r="KD18" s="126"/>
      <c r="KE18" s="174" t="s">
        <v>269</v>
      </c>
      <c r="KH18" s="20"/>
      <c r="KL18" s="126"/>
      <c r="KM18" s="171" t="s">
        <v>269</v>
      </c>
      <c r="KQ18" s="126"/>
      <c r="KR18" s="174" t="s">
        <v>269</v>
      </c>
      <c r="KV18" s="126"/>
      <c r="KW18" s="171" t="s">
        <v>269</v>
      </c>
      <c r="LA18" s="126"/>
      <c r="LB18" s="171" t="s">
        <v>269</v>
      </c>
      <c r="LF18" s="126"/>
      <c r="LG18" s="171" t="s">
        <v>269</v>
      </c>
      <c r="LK18" s="126"/>
      <c r="LL18" s="19" t="s">
        <v>269</v>
      </c>
      <c r="LN18" s="126"/>
      <c r="LO18" s="20"/>
      <c r="LP18" s="19" t="s">
        <v>230</v>
      </c>
      <c r="LZ18" s="19">
        <v>770</v>
      </c>
      <c r="MA18" s="19" t="s">
        <v>269</v>
      </c>
      <c r="MC18" s="126"/>
      <c r="MD18" s="20"/>
      <c r="ME18" s="19" t="s">
        <v>238</v>
      </c>
      <c r="MF18" s="19" t="s">
        <v>239</v>
      </c>
      <c r="MG18" s="19" t="s">
        <v>240</v>
      </c>
      <c r="MH18" s="19" t="s">
        <v>241</v>
      </c>
      <c r="MK18" s="19" t="s">
        <v>244</v>
      </c>
      <c r="ML18" s="19" t="s">
        <v>245</v>
      </c>
      <c r="MM18" s="19" t="s">
        <v>246</v>
      </c>
      <c r="MP18" s="19" t="s">
        <v>249</v>
      </c>
      <c r="MQ18" s="19" t="s">
        <v>250</v>
      </c>
      <c r="MV18" s="19" t="s">
        <v>255</v>
      </c>
      <c r="MW18" s="19" t="s">
        <v>256</v>
      </c>
      <c r="MY18" s="19" t="s">
        <v>604</v>
      </c>
      <c r="MZ18" s="19">
        <v>16</v>
      </c>
      <c r="NA18" s="19" t="s">
        <v>369</v>
      </c>
      <c r="NB18" s="19" t="s">
        <v>269</v>
      </c>
      <c r="NC18" s="19" t="s">
        <v>822</v>
      </c>
      <c r="ND18" s="138" t="s">
        <v>269</v>
      </c>
      <c r="NE18" s="126"/>
      <c r="NF18" s="19" t="s">
        <v>269</v>
      </c>
      <c r="NG18" s="19" t="s">
        <v>269</v>
      </c>
      <c r="NH18" s="19" t="s">
        <v>605</v>
      </c>
      <c r="NI18" s="19" t="s">
        <v>269</v>
      </c>
      <c r="NJ18" s="126"/>
      <c r="NK18" s="20"/>
      <c r="NU18" s="126"/>
      <c r="NW18" s="145" t="s">
        <v>271</v>
      </c>
      <c r="NX18" s="156"/>
      <c r="NY18" s="163"/>
      <c r="NZ18" s="165"/>
      <c r="OA18" s="148" t="s">
        <v>229</v>
      </c>
      <c r="OB18" s="150"/>
      <c r="OC18" s="89">
        <v>78100</v>
      </c>
      <c r="OD18" s="88">
        <v>1145.0999999999999</v>
      </c>
      <c r="OE18" s="84">
        <f t="shared" si="1"/>
        <v>68.203650336215176</v>
      </c>
      <c r="OF18" s="91">
        <f t="shared" si="2"/>
        <v>1.2483994878361075E-2</v>
      </c>
    </row>
    <row r="19" spans="2:396" ht="102" x14ac:dyDescent="0.2">
      <c r="B19" s="19" t="s">
        <v>409</v>
      </c>
      <c r="C19" s="19">
        <v>6</v>
      </c>
      <c r="D19" s="19">
        <v>524</v>
      </c>
      <c r="E19" s="19">
        <v>9</v>
      </c>
      <c r="F19" s="84">
        <f t="shared" si="0"/>
        <v>58.222222222222221</v>
      </c>
      <c r="G19" s="19">
        <v>9</v>
      </c>
      <c r="H19" s="19" t="s">
        <v>269</v>
      </c>
      <c r="I19" s="19" t="s">
        <v>269</v>
      </c>
      <c r="J19" s="19">
        <v>0</v>
      </c>
      <c r="K19" s="126"/>
      <c r="L19" s="20"/>
      <c r="P19" s="19" t="s">
        <v>198</v>
      </c>
      <c r="Q19" s="19" t="s">
        <v>199</v>
      </c>
      <c r="AA19" s="20"/>
      <c r="AB19" s="19">
        <v>83</v>
      </c>
      <c r="AC19" s="19">
        <v>69</v>
      </c>
      <c r="AD19" s="19">
        <v>5</v>
      </c>
      <c r="AE19" s="19">
        <v>0</v>
      </c>
      <c r="AF19" s="19" t="s">
        <v>213</v>
      </c>
      <c r="AG19" s="19" t="s">
        <v>412</v>
      </c>
      <c r="AH19" s="19" t="s">
        <v>271</v>
      </c>
      <c r="AI19" s="126"/>
      <c r="AJ19" s="19" t="s">
        <v>271</v>
      </c>
      <c r="AK19" s="20"/>
      <c r="AL19" s="19" t="s">
        <v>214</v>
      </c>
      <c r="AN19" s="19" t="s">
        <v>216</v>
      </c>
      <c r="AO19" s="19" t="s">
        <v>217</v>
      </c>
      <c r="AQ19" s="19" t="s">
        <v>219</v>
      </c>
      <c r="AS19" s="19" t="s">
        <v>221</v>
      </c>
      <c r="AV19" s="19" t="s">
        <v>273</v>
      </c>
      <c r="AW19" s="19">
        <v>2</v>
      </c>
      <c r="AX19" s="19">
        <v>150</v>
      </c>
      <c r="AY19" s="126"/>
      <c r="AZ19" s="112" t="s">
        <v>269</v>
      </c>
      <c r="BC19" s="156"/>
      <c r="BF19" s="126"/>
      <c r="BG19" s="19" t="s">
        <v>269</v>
      </c>
      <c r="BH19" s="19">
        <v>3</v>
      </c>
      <c r="BI19" s="19">
        <v>80</v>
      </c>
      <c r="BJ19" s="152" t="s">
        <v>325</v>
      </c>
      <c r="BL19" s="126"/>
      <c r="BM19" s="19" t="s">
        <v>269</v>
      </c>
      <c r="BP19" s="148"/>
      <c r="BR19" s="126"/>
      <c r="BS19" s="19" t="s">
        <v>269</v>
      </c>
      <c r="BV19" s="150"/>
      <c r="BX19" s="126"/>
      <c r="BY19" s="19" t="s">
        <v>269</v>
      </c>
      <c r="BZ19" s="19">
        <v>3</v>
      </c>
      <c r="CA19" s="19">
        <v>80</v>
      </c>
      <c r="CB19" s="152" t="s">
        <v>325</v>
      </c>
      <c r="CD19" s="148" t="s">
        <v>280</v>
      </c>
      <c r="CF19" s="150" t="s">
        <v>326</v>
      </c>
      <c r="CH19" s="126"/>
      <c r="CI19" s="19" t="s">
        <v>271</v>
      </c>
      <c r="CJ19" s="19">
        <v>3</v>
      </c>
      <c r="CK19" s="19">
        <v>80</v>
      </c>
      <c r="CL19" s="156" t="s">
        <v>405</v>
      </c>
      <c r="CN19" s="152" t="s">
        <v>325</v>
      </c>
      <c r="CP19" s="148" t="s">
        <v>280</v>
      </c>
      <c r="CR19" s="150" t="s">
        <v>281</v>
      </c>
      <c r="CT19" s="126"/>
      <c r="CU19" s="170" t="s">
        <v>271</v>
      </c>
      <c r="CV19" s="126"/>
      <c r="CW19" s="145" t="s">
        <v>271</v>
      </c>
      <c r="CX19" s="19">
        <v>2</v>
      </c>
      <c r="CY19" s="19">
        <v>28</v>
      </c>
      <c r="CZ19" s="19" t="s">
        <v>286</v>
      </c>
      <c r="DA19" s="19" t="s">
        <v>281</v>
      </c>
      <c r="DB19" s="126"/>
      <c r="DC19" s="19" t="s">
        <v>271</v>
      </c>
      <c r="DD19" s="19">
        <v>2</v>
      </c>
      <c r="DE19" s="19">
        <v>17</v>
      </c>
      <c r="DF19" s="19" t="s">
        <v>286</v>
      </c>
      <c r="DG19" s="19" t="s">
        <v>281</v>
      </c>
      <c r="DH19" s="126"/>
      <c r="DI19" s="19" t="s">
        <v>271</v>
      </c>
      <c r="DJ19" s="19">
        <v>1</v>
      </c>
      <c r="DK19" s="19">
        <v>4</v>
      </c>
      <c r="DL19" s="19" t="s">
        <v>286</v>
      </c>
      <c r="DM19" s="19" t="s">
        <v>281</v>
      </c>
      <c r="DN19" s="126"/>
      <c r="DO19" s="19" t="s">
        <v>269</v>
      </c>
      <c r="DT19" s="126"/>
      <c r="DU19" s="19" t="s">
        <v>271</v>
      </c>
      <c r="DV19" s="19">
        <v>2</v>
      </c>
      <c r="DW19" s="19">
        <v>27</v>
      </c>
      <c r="DX19" s="19" t="s">
        <v>286</v>
      </c>
      <c r="DY19" s="19" t="s">
        <v>281</v>
      </c>
      <c r="DZ19" s="126"/>
      <c r="EA19" s="19" t="s">
        <v>269</v>
      </c>
      <c r="EF19" s="126"/>
      <c r="EG19" s="174" t="s">
        <v>269</v>
      </c>
      <c r="EL19" s="126"/>
      <c r="EM19" s="174" t="s">
        <v>269</v>
      </c>
      <c r="ER19" s="126"/>
      <c r="ES19" s="174" t="s">
        <v>269</v>
      </c>
      <c r="EX19" s="126"/>
      <c r="EY19" s="174" t="s">
        <v>269</v>
      </c>
      <c r="FD19" s="126"/>
      <c r="FE19" s="174" t="s">
        <v>269</v>
      </c>
      <c r="FJ19" s="126"/>
      <c r="FK19" s="19" t="s">
        <v>269</v>
      </c>
      <c r="FL19" s="126"/>
      <c r="FM19" s="174" t="s">
        <v>269</v>
      </c>
      <c r="FP19" s="20"/>
      <c r="FW19" s="126"/>
      <c r="FX19" s="174" t="s">
        <v>269</v>
      </c>
      <c r="GA19" s="20"/>
      <c r="GF19" s="126"/>
      <c r="GG19" s="174" t="s">
        <v>269</v>
      </c>
      <c r="GJ19" s="20"/>
      <c r="GP19" s="126"/>
      <c r="GQ19" s="174" t="s">
        <v>269</v>
      </c>
      <c r="GT19" s="20"/>
      <c r="GY19" s="126"/>
      <c r="GZ19" s="174" t="s">
        <v>269</v>
      </c>
      <c r="HC19" s="20"/>
      <c r="HJ19" s="126"/>
      <c r="HK19" s="174" t="s">
        <v>269</v>
      </c>
      <c r="HN19" s="20"/>
      <c r="HS19" s="126"/>
      <c r="HT19" s="174" t="s">
        <v>269</v>
      </c>
      <c r="HW19" s="20"/>
      <c r="IB19" s="126"/>
      <c r="IC19" s="174" t="s">
        <v>269</v>
      </c>
      <c r="IF19" s="20"/>
      <c r="IJ19" s="126"/>
      <c r="IK19" s="174" t="s">
        <v>269</v>
      </c>
      <c r="IN19" s="20"/>
      <c r="IP19" s="126"/>
      <c r="IQ19" s="174" t="s">
        <v>269</v>
      </c>
      <c r="IT19" s="20"/>
      <c r="IY19" s="126"/>
      <c r="IZ19" s="174" t="s">
        <v>269</v>
      </c>
      <c r="JC19" s="20"/>
      <c r="JH19" s="126"/>
      <c r="JI19" s="174" t="s">
        <v>269</v>
      </c>
      <c r="JL19" s="20"/>
      <c r="JR19" s="126"/>
      <c r="JS19" s="174" t="s">
        <v>269</v>
      </c>
      <c r="JV19" s="20"/>
      <c r="KD19" s="126"/>
      <c r="KE19" s="174" t="s">
        <v>269</v>
      </c>
      <c r="KH19" s="20"/>
      <c r="KL19" s="126"/>
      <c r="KM19" s="171" t="s">
        <v>269</v>
      </c>
      <c r="KQ19" s="126"/>
      <c r="KR19" s="174" t="s">
        <v>269</v>
      </c>
      <c r="KV19" s="126"/>
      <c r="KW19" s="171" t="s">
        <v>269</v>
      </c>
      <c r="LA19" s="126"/>
      <c r="LB19" s="171" t="s">
        <v>269</v>
      </c>
      <c r="LF19" s="126"/>
      <c r="LG19" s="171" t="s">
        <v>269</v>
      </c>
      <c r="LK19" s="126"/>
      <c r="LL19" s="19" t="s">
        <v>269</v>
      </c>
      <c r="LN19" s="126"/>
      <c r="LO19" s="20"/>
      <c r="LQ19" s="19" t="s">
        <v>231</v>
      </c>
      <c r="LR19" s="19" t="s">
        <v>232</v>
      </c>
      <c r="LS19" s="19" t="s">
        <v>233</v>
      </c>
      <c r="LV19" s="19" t="s">
        <v>236</v>
      </c>
      <c r="LZ19" s="19">
        <v>89</v>
      </c>
      <c r="MA19" s="19" t="s">
        <v>269</v>
      </c>
      <c r="MC19" s="126"/>
      <c r="MD19" s="20"/>
      <c r="ME19" s="19" t="s">
        <v>238</v>
      </c>
      <c r="MF19" s="19" t="s">
        <v>239</v>
      </c>
      <c r="MG19" s="19" t="s">
        <v>240</v>
      </c>
      <c r="MJ19" s="19" t="s">
        <v>243</v>
      </c>
      <c r="MK19" s="19" t="s">
        <v>244</v>
      </c>
      <c r="ML19" s="19" t="s">
        <v>245</v>
      </c>
      <c r="MN19" s="19" t="s">
        <v>247</v>
      </c>
      <c r="MP19" s="19" t="s">
        <v>249</v>
      </c>
      <c r="MQ19" s="19" t="s">
        <v>250</v>
      </c>
      <c r="MR19" s="19" t="s">
        <v>251</v>
      </c>
      <c r="MT19" s="19" t="s">
        <v>253</v>
      </c>
      <c r="MV19" s="19" t="s">
        <v>255</v>
      </c>
      <c r="MW19" s="19" t="s">
        <v>256</v>
      </c>
      <c r="MY19" s="19" t="s">
        <v>314</v>
      </c>
      <c r="MZ19" s="19">
        <v>25</v>
      </c>
      <c r="NA19" s="19" t="s">
        <v>369</v>
      </c>
      <c r="NB19" s="19" t="s">
        <v>269</v>
      </c>
      <c r="NC19" s="19" t="s">
        <v>269</v>
      </c>
      <c r="ND19" s="138" t="s">
        <v>269</v>
      </c>
      <c r="NE19" s="126"/>
      <c r="NF19" s="19" t="s">
        <v>269</v>
      </c>
      <c r="NG19" s="19" t="s">
        <v>269</v>
      </c>
      <c r="NH19" s="19" t="s">
        <v>271</v>
      </c>
      <c r="NI19" s="19" t="s">
        <v>269</v>
      </c>
      <c r="NJ19" s="126"/>
      <c r="NK19" s="20"/>
      <c r="NU19" s="126"/>
      <c r="NW19" s="145" t="s">
        <v>271</v>
      </c>
      <c r="NX19" s="156"/>
      <c r="NY19" s="163" t="s">
        <v>405</v>
      </c>
      <c r="NZ19" s="152" t="s">
        <v>325</v>
      </c>
      <c r="OA19" s="148" t="s">
        <v>280</v>
      </c>
      <c r="OB19" s="150" t="s">
        <v>281</v>
      </c>
      <c r="OC19" s="89">
        <v>37870</v>
      </c>
      <c r="OD19" s="88">
        <v>889.6</v>
      </c>
      <c r="OE19" s="84">
        <f t="shared" si="1"/>
        <v>42.569694244604314</v>
      </c>
      <c r="OF19" s="91">
        <f t="shared" si="2"/>
        <v>1.3836810139952469E-2</v>
      </c>
    </row>
    <row r="20" spans="2:396" ht="170" x14ac:dyDescent="0.2">
      <c r="B20" s="19" t="s">
        <v>660</v>
      </c>
      <c r="C20" s="19">
        <v>6</v>
      </c>
      <c r="D20" s="19">
        <v>829</v>
      </c>
      <c r="E20" s="19">
        <v>18</v>
      </c>
      <c r="F20" s="84">
        <f t="shared" si="0"/>
        <v>46.055555555555557</v>
      </c>
      <c r="G20" s="19">
        <v>6</v>
      </c>
      <c r="H20" s="19" t="s">
        <v>269</v>
      </c>
      <c r="I20" s="19" t="s">
        <v>269</v>
      </c>
      <c r="J20" s="19">
        <v>1</v>
      </c>
      <c r="K20" s="126"/>
      <c r="L20" s="20"/>
      <c r="P20" s="19" t="s">
        <v>198</v>
      </c>
      <c r="Q20" s="19" t="s">
        <v>199</v>
      </c>
      <c r="T20" s="19" t="s">
        <v>202</v>
      </c>
      <c r="AA20" s="20"/>
      <c r="AB20" s="19">
        <v>210</v>
      </c>
      <c r="AC20" s="19">
        <v>184</v>
      </c>
      <c r="AD20" s="19">
        <v>27</v>
      </c>
      <c r="AE20" s="19">
        <v>0</v>
      </c>
      <c r="AF20" s="19" t="s">
        <v>428</v>
      </c>
      <c r="AH20" s="19" t="s">
        <v>269</v>
      </c>
      <c r="AI20" s="126"/>
      <c r="AJ20" s="19" t="s">
        <v>271</v>
      </c>
      <c r="AK20" s="20"/>
      <c r="AP20" s="19" t="s">
        <v>218</v>
      </c>
      <c r="AV20" s="19" t="s">
        <v>273</v>
      </c>
      <c r="AW20" s="19">
        <v>9</v>
      </c>
      <c r="AX20" s="19" t="s">
        <v>663</v>
      </c>
      <c r="AY20" s="126"/>
      <c r="AZ20" s="112" t="s">
        <v>269</v>
      </c>
      <c r="BC20" s="156"/>
      <c r="BF20" s="126"/>
      <c r="BG20" s="19" t="s">
        <v>269</v>
      </c>
      <c r="BJ20" s="152"/>
      <c r="BL20" s="126"/>
      <c r="BM20" s="19" t="s">
        <v>269</v>
      </c>
      <c r="BP20" s="148"/>
      <c r="BR20" s="126"/>
      <c r="BS20" s="19" t="s">
        <v>269</v>
      </c>
      <c r="BV20" s="150"/>
      <c r="BX20" s="126"/>
      <c r="BY20" s="19" t="s">
        <v>269</v>
      </c>
      <c r="CB20" s="152"/>
      <c r="CD20" s="148"/>
      <c r="CF20" s="150"/>
      <c r="CH20" s="126"/>
      <c r="CI20" s="19" t="s">
        <v>271</v>
      </c>
      <c r="CJ20" s="19">
        <v>11</v>
      </c>
      <c r="CK20" s="19">
        <v>98</v>
      </c>
      <c r="CL20" s="156" t="s">
        <v>405</v>
      </c>
      <c r="CN20" s="152" t="s">
        <v>325</v>
      </c>
      <c r="CP20" s="148" t="s">
        <v>280</v>
      </c>
      <c r="CR20" s="150" t="s">
        <v>280</v>
      </c>
      <c r="CT20" s="126"/>
      <c r="CU20" s="170" t="s">
        <v>269</v>
      </c>
      <c r="CV20" s="126"/>
      <c r="CW20" s="174" t="s">
        <v>269</v>
      </c>
      <c r="DB20" s="126"/>
      <c r="DC20" s="174" t="s">
        <v>269</v>
      </c>
      <c r="DH20" s="126"/>
      <c r="DI20" s="174" t="s">
        <v>269</v>
      </c>
      <c r="DN20" s="126"/>
      <c r="DO20" s="174" t="s">
        <v>269</v>
      </c>
      <c r="DT20" s="126"/>
      <c r="DU20" s="174" t="s">
        <v>269</v>
      </c>
      <c r="DZ20" s="126"/>
      <c r="EA20" s="174" t="s">
        <v>269</v>
      </c>
      <c r="EF20" s="126"/>
      <c r="EG20" s="174" t="s">
        <v>269</v>
      </c>
      <c r="EL20" s="126"/>
      <c r="EM20" s="174" t="s">
        <v>269</v>
      </c>
      <c r="ER20" s="126"/>
      <c r="ES20" s="174" t="s">
        <v>269</v>
      </c>
      <c r="EX20" s="126"/>
      <c r="EY20" s="174" t="s">
        <v>269</v>
      </c>
      <c r="FD20" s="126"/>
      <c r="FE20" s="174" t="s">
        <v>269</v>
      </c>
      <c r="FJ20" s="126"/>
      <c r="FK20" s="19" t="s">
        <v>271</v>
      </c>
      <c r="FL20" s="126"/>
      <c r="FM20" s="19" t="s">
        <v>271</v>
      </c>
      <c r="FN20" s="19">
        <v>3</v>
      </c>
      <c r="FO20" s="19">
        <v>3</v>
      </c>
      <c r="FP20" s="20"/>
      <c r="FT20" s="19" t="s">
        <v>229</v>
      </c>
      <c r="FV20" s="19" t="s">
        <v>269</v>
      </c>
      <c r="FW20" s="126"/>
      <c r="FX20" s="19" t="s">
        <v>269</v>
      </c>
      <c r="GA20" s="20"/>
      <c r="GF20" s="126"/>
      <c r="GG20" s="19" t="s">
        <v>271</v>
      </c>
      <c r="GH20" s="19">
        <v>1</v>
      </c>
      <c r="GI20" s="19">
        <v>45</v>
      </c>
      <c r="GJ20" s="20"/>
      <c r="GK20" s="19" t="s">
        <v>225</v>
      </c>
      <c r="GN20" s="19" t="s">
        <v>228</v>
      </c>
      <c r="GO20" s="19" t="s">
        <v>229</v>
      </c>
      <c r="GP20" s="126"/>
      <c r="GQ20" s="19" t="s">
        <v>269</v>
      </c>
      <c r="GT20" s="20"/>
      <c r="GY20" s="126"/>
      <c r="GZ20" s="19" t="s">
        <v>269</v>
      </c>
      <c r="HC20" s="20"/>
      <c r="HJ20" s="126"/>
      <c r="HK20" s="19" t="s">
        <v>271</v>
      </c>
      <c r="HL20" s="19">
        <v>2</v>
      </c>
      <c r="HM20" s="19">
        <v>101</v>
      </c>
      <c r="HN20" s="20"/>
      <c r="HO20" s="19" t="s">
        <v>225</v>
      </c>
      <c r="HR20" s="19" t="s">
        <v>229</v>
      </c>
      <c r="HS20" s="126"/>
      <c r="HT20" s="19" t="s">
        <v>269</v>
      </c>
      <c r="HW20" s="20"/>
      <c r="IB20" s="126"/>
      <c r="IC20" s="19" t="s">
        <v>269</v>
      </c>
      <c r="IF20" s="20"/>
      <c r="IJ20" s="126"/>
      <c r="IK20" s="19" t="s">
        <v>269</v>
      </c>
      <c r="IN20" s="20"/>
      <c r="IP20" s="126"/>
      <c r="IQ20" s="138" t="s">
        <v>271</v>
      </c>
      <c r="IR20" s="19">
        <v>1</v>
      </c>
      <c r="IS20" s="19">
        <v>27</v>
      </c>
      <c r="IT20" s="20"/>
      <c r="IU20" s="19" t="s">
        <v>225</v>
      </c>
      <c r="IW20" s="19" t="s">
        <v>228</v>
      </c>
      <c r="IX20" s="19" t="s">
        <v>229</v>
      </c>
      <c r="IY20" s="126"/>
      <c r="IZ20" s="19" t="s">
        <v>271</v>
      </c>
      <c r="JA20" s="19">
        <v>2</v>
      </c>
      <c r="JB20" s="19">
        <v>27</v>
      </c>
      <c r="JC20" s="20"/>
      <c r="JD20" s="19" t="s">
        <v>225</v>
      </c>
      <c r="JF20" s="19" t="s">
        <v>228</v>
      </c>
      <c r="JG20" s="19" t="s">
        <v>229</v>
      </c>
      <c r="JH20" s="126"/>
      <c r="JI20" s="19" t="s">
        <v>271</v>
      </c>
      <c r="JJ20" s="19">
        <v>4</v>
      </c>
      <c r="JK20" s="19">
        <v>30</v>
      </c>
      <c r="JL20" s="20"/>
      <c r="JN20" s="19" t="s">
        <v>228</v>
      </c>
      <c r="JO20" s="19" t="s">
        <v>229</v>
      </c>
      <c r="JP20" s="19" t="s">
        <v>273</v>
      </c>
      <c r="JQ20" s="19" t="s">
        <v>269</v>
      </c>
      <c r="JR20" s="126"/>
      <c r="JS20" s="19" t="s">
        <v>271</v>
      </c>
      <c r="JT20" s="19">
        <v>13</v>
      </c>
      <c r="JU20" s="19">
        <v>15</v>
      </c>
      <c r="JV20" s="20"/>
      <c r="JZ20" s="19" t="s">
        <v>229</v>
      </c>
      <c r="KA20" s="19" t="s">
        <v>1365</v>
      </c>
      <c r="KB20" s="19" t="s">
        <v>309</v>
      </c>
      <c r="KC20" s="19" t="s">
        <v>269</v>
      </c>
      <c r="KD20" s="126"/>
      <c r="KE20" s="19" t="s">
        <v>269</v>
      </c>
      <c r="KH20" s="20"/>
      <c r="KL20" s="126"/>
      <c r="KM20" s="171" t="s">
        <v>269</v>
      </c>
      <c r="KQ20" s="126"/>
      <c r="KR20" s="174" t="s">
        <v>269</v>
      </c>
      <c r="KV20" s="126"/>
      <c r="KW20" s="171" t="s">
        <v>269</v>
      </c>
      <c r="LA20" s="126"/>
      <c r="LB20" s="171" t="s">
        <v>269</v>
      </c>
      <c r="LF20" s="126"/>
      <c r="LG20" s="171" t="s">
        <v>269</v>
      </c>
      <c r="LK20" s="126"/>
      <c r="LL20" s="19" t="s">
        <v>271</v>
      </c>
      <c r="LM20" s="19" t="s">
        <v>669</v>
      </c>
      <c r="LN20" s="126"/>
      <c r="LO20" s="20"/>
      <c r="LS20" s="19" t="s">
        <v>233</v>
      </c>
      <c r="LT20" s="19" t="s">
        <v>234</v>
      </c>
      <c r="LU20" s="19" t="s">
        <v>235</v>
      </c>
      <c r="LY20" s="19" t="s">
        <v>670</v>
      </c>
      <c r="LZ20" s="19">
        <v>107</v>
      </c>
      <c r="MA20" s="19" t="s">
        <v>271</v>
      </c>
      <c r="MB20" s="19">
        <v>2</v>
      </c>
      <c r="MC20" s="126"/>
      <c r="MD20" s="20"/>
      <c r="ME20" s="19" t="s">
        <v>238</v>
      </c>
      <c r="MI20" s="19" t="s">
        <v>242</v>
      </c>
      <c r="MJ20" s="19" t="s">
        <v>243</v>
      </c>
      <c r="MK20" s="19" t="s">
        <v>244</v>
      </c>
      <c r="ML20" s="19" t="s">
        <v>245</v>
      </c>
      <c r="MM20" s="19" t="s">
        <v>246</v>
      </c>
      <c r="MT20" s="19" t="s">
        <v>253</v>
      </c>
      <c r="MU20" s="19" t="s">
        <v>254</v>
      </c>
      <c r="MV20" s="19" t="s">
        <v>255</v>
      </c>
      <c r="MW20" s="19" t="s">
        <v>256</v>
      </c>
      <c r="MY20" s="19">
        <v>35</v>
      </c>
      <c r="MZ20" s="19">
        <v>25</v>
      </c>
      <c r="NA20" s="19" t="s">
        <v>671</v>
      </c>
      <c r="NB20" s="19" t="s">
        <v>269</v>
      </c>
      <c r="NC20" s="19" t="s">
        <v>822</v>
      </c>
      <c r="ND20" s="138" t="s">
        <v>269</v>
      </c>
      <c r="NE20" s="126"/>
      <c r="NF20" s="19" t="s">
        <v>269</v>
      </c>
      <c r="NG20" s="19" t="s">
        <v>269</v>
      </c>
      <c r="NH20" s="19" t="s">
        <v>672</v>
      </c>
      <c r="NI20" s="19" t="s">
        <v>271</v>
      </c>
      <c r="NJ20" s="126"/>
      <c r="NK20" s="20"/>
      <c r="NL20" s="19" t="s">
        <v>257</v>
      </c>
      <c r="NP20" s="19" t="s">
        <v>261</v>
      </c>
      <c r="NR20" s="19" t="s">
        <v>263</v>
      </c>
      <c r="NS20" s="19" t="s">
        <v>264</v>
      </c>
      <c r="NU20" s="126"/>
      <c r="NV20" s="19" t="s">
        <v>673</v>
      </c>
      <c r="NW20" s="145" t="s">
        <v>271</v>
      </c>
      <c r="NX20" s="156"/>
      <c r="NY20" s="163" t="s">
        <v>405</v>
      </c>
      <c r="NZ20" s="152" t="s">
        <v>325</v>
      </c>
      <c r="OA20" s="148" t="s">
        <v>280</v>
      </c>
      <c r="OB20" s="150" t="s">
        <v>280</v>
      </c>
      <c r="OC20" s="89">
        <v>81792</v>
      </c>
      <c r="OD20" s="88">
        <v>1012.4</v>
      </c>
      <c r="OE20" s="84">
        <f t="shared" si="1"/>
        <v>80.790201501382853</v>
      </c>
      <c r="OF20" s="91">
        <f t="shared" si="2"/>
        <v>1.0135465571205008E-2</v>
      </c>
    </row>
    <row r="21" spans="2:396" ht="68" x14ac:dyDescent="0.2">
      <c r="B21" s="19" t="s">
        <v>861</v>
      </c>
      <c r="C21" s="19">
        <v>3</v>
      </c>
      <c r="D21" s="19">
        <v>2408</v>
      </c>
      <c r="E21" s="19">
        <v>27</v>
      </c>
      <c r="F21" s="84">
        <f t="shared" si="0"/>
        <v>89.18518518518519</v>
      </c>
      <c r="G21" s="19">
        <v>8</v>
      </c>
      <c r="H21" s="19" t="s">
        <v>269</v>
      </c>
      <c r="I21" s="19" t="s">
        <v>269</v>
      </c>
      <c r="J21" s="19">
        <v>0</v>
      </c>
      <c r="K21" s="126"/>
      <c r="L21" s="20"/>
      <c r="M21" s="19" t="s">
        <v>195</v>
      </c>
      <c r="P21" s="19" t="s">
        <v>198</v>
      </c>
      <c r="Q21" s="19" t="s">
        <v>199</v>
      </c>
      <c r="AA21" s="20"/>
      <c r="AB21" s="19">
        <v>349</v>
      </c>
      <c r="AC21" s="19">
        <v>152</v>
      </c>
      <c r="AD21" s="19">
        <v>16</v>
      </c>
      <c r="AE21" s="19">
        <v>0</v>
      </c>
      <c r="AF21" s="19" t="s">
        <v>357</v>
      </c>
      <c r="AH21" s="19" t="s">
        <v>271</v>
      </c>
      <c r="AI21" s="126"/>
      <c r="AJ21" s="19" t="s">
        <v>271</v>
      </c>
      <c r="AK21" s="20"/>
      <c r="AL21" s="19" t="s">
        <v>214</v>
      </c>
      <c r="AS21" s="19" t="s">
        <v>221</v>
      </c>
      <c r="AV21" s="19" t="s">
        <v>309</v>
      </c>
      <c r="AW21" s="19">
        <v>3</v>
      </c>
      <c r="AX21" s="19">
        <v>75</v>
      </c>
      <c r="AY21" s="126"/>
      <c r="AZ21" s="112" t="s">
        <v>271</v>
      </c>
      <c r="BA21" s="19">
        <v>1</v>
      </c>
      <c r="BB21" s="19">
        <v>450</v>
      </c>
      <c r="BC21" s="156" t="s">
        <v>229</v>
      </c>
      <c r="BE21" s="19" t="s">
        <v>271</v>
      </c>
      <c r="BF21" s="126"/>
      <c r="BG21" s="19" t="s">
        <v>269</v>
      </c>
      <c r="BJ21" s="152"/>
      <c r="BL21" s="126"/>
      <c r="BM21" s="19" t="s">
        <v>269</v>
      </c>
      <c r="BP21" s="148"/>
      <c r="BR21" s="126"/>
      <c r="BS21" s="19" t="s">
        <v>269</v>
      </c>
      <c r="BV21" s="150"/>
      <c r="BX21" s="126"/>
      <c r="BY21" s="19" t="s">
        <v>271</v>
      </c>
      <c r="BZ21" s="19">
        <v>8</v>
      </c>
      <c r="CA21" s="19">
        <v>41</v>
      </c>
      <c r="CB21" s="152" t="s">
        <v>325</v>
      </c>
      <c r="CD21" s="148" t="s">
        <v>280</v>
      </c>
      <c r="CF21" s="150" t="s">
        <v>326</v>
      </c>
      <c r="CH21" s="126"/>
      <c r="CI21" s="19" t="s">
        <v>269</v>
      </c>
      <c r="CL21" s="156"/>
      <c r="CN21" s="152"/>
      <c r="CP21" s="148"/>
      <c r="CR21" s="150"/>
      <c r="CT21" s="126"/>
      <c r="CU21" s="170" t="s">
        <v>271</v>
      </c>
      <c r="CV21" s="126"/>
      <c r="CW21" s="92" t="s">
        <v>271</v>
      </c>
      <c r="CX21" s="19">
        <v>1</v>
      </c>
      <c r="CY21" s="19">
        <v>20</v>
      </c>
      <c r="CZ21" s="19" t="s">
        <v>286</v>
      </c>
      <c r="DA21" s="19" t="s">
        <v>280</v>
      </c>
      <c r="DB21" s="126"/>
      <c r="DC21" s="19" t="s">
        <v>271</v>
      </c>
      <c r="DD21" s="19">
        <v>1</v>
      </c>
      <c r="DE21" s="19">
        <v>20</v>
      </c>
      <c r="DF21" s="19" t="s">
        <v>286</v>
      </c>
      <c r="DG21" s="19" t="s">
        <v>280</v>
      </c>
      <c r="DH21" s="126"/>
      <c r="DI21" s="19" t="s">
        <v>269</v>
      </c>
      <c r="DN21" s="126"/>
      <c r="DO21" s="19" t="s">
        <v>271</v>
      </c>
      <c r="DP21" s="19">
        <v>1</v>
      </c>
      <c r="DQ21" s="19">
        <v>20</v>
      </c>
      <c r="DR21" s="19" t="s">
        <v>286</v>
      </c>
      <c r="DS21" s="19" t="s">
        <v>280</v>
      </c>
      <c r="DT21" s="126"/>
      <c r="DU21" s="19" t="s">
        <v>269</v>
      </c>
      <c r="DZ21" s="126"/>
      <c r="EA21" s="19" t="s">
        <v>269</v>
      </c>
      <c r="EF21" s="126"/>
      <c r="EG21" s="174" t="s">
        <v>269</v>
      </c>
      <c r="EL21" s="126"/>
      <c r="EM21" s="174" t="s">
        <v>269</v>
      </c>
      <c r="ER21" s="126"/>
      <c r="ES21" s="174" t="s">
        <v>269</v>
      </c>
      <c r="EX21" s="126"/>
      <c r="EY21" s="174" t="s">
        <v>269</v>
      </c>
      <c r="FD21" s="126"/>
      <c r="FE21" s="174" t="s">
        <v>269</v>
      </c>
      <c r="FJ21" s="126"/>
      <c r="FK21" s="19" t="s">
        <v>271</v>
      </c>
      <c r="FL21" s="126"/>
      <c r="FM21" s="19" t="s">
        <v>271</v>
      </c>
      <c r="FN21" s="19">
        <v>2</v>
      </c>
      <c r="FO21" s="19">
        <v>75</v>
      </c>
      <c r="FP21" s="20"/>
      <c r="FQ21" s="19" t="s">
        <v>225</v>
      </c>
      <c r="FV21" s="19" t="s">
        <v>269</v>
      </c>
      <c r="FW21" s="126"/>
      <c r="FX21" s="19" t="s">
        <v>269</v>
      </c>
      <c r="GA21" s="20"/>
      <c r="GF21" s="126"/>
      <c r="GG21" s="19" t="s">
        <v>271</v>
      </c>
      <c r="GH21" s="19">
        <v>2</v>
      </c>
      <c r="GI21" s="19">
        <v>55</v>
      </c>
      <c r="GJ21" s="20"/>
      <c r="GL21" s="19" t="s">
        <v>226</v>
      </c>
      <c r="GP21" s="126"/>
      <c r="GQ21" s="19" t="s">
        <v>269</v>
      </c>
      <c r="GT21" s="20"/>
      <c r="GY21" s="126"/>
      <c r="GZ21" s="19" t="s">
        <v>271</v>
      </c>
      <c r="HA21" s="19">
        <v>6</v>
      </c>
      <c r="HB21" s="19">
        <v>75</v>
      </c>
      <c r="HC21" s="20"/>
      <c r="HE21" s="19" t="s">
        <v>226</v>
      </c>
      <c r="HI21" s="19" t="s">
        <v>269</v>
      </c>
      <c r="HJ21" s="126"/>
      <c r="HK21" s="19" t="s">
        <v>269</v>
      </c>
      <c r="HN21" s="20"/>
      <c r="HS21" s="126"/>
      <c r="HT21" s="19" t="s">
        <v>269</v>
      </c>
      <c r="HW21" s="20"/>
      <c r="IB21" s="126"/>
      <c r="IC21" s="19" t="s">
        <v>269</v>
      </c>
      <c r="IF21" s="20"/>
      <c r="IJ21" s="126"/>
      <c r="IK21" s="19" t="s">
        <v>269</v>
      </c>
      <c r="IN21" s="20"/>
      <c r="IP21" s="126"/>
      <c r="IQ21" s="19" t="s">
        <v>269</v>
      </c>
      <c r="IT21" s="20"/>
      <c r="IY21" s="126"/>
      <c r="IZ21" s="19" t="s">
        <v>271</v>
      </c>
      <c r="JA21" s="19">
        <v>1</v>
      </c>
      <c r="JB21" s="19">
        <v>25</v>
      </c>
      <c r="JC21" s="20"/>
      <c r="JF21" s="19" t="s">
        <v>228</v>
      </c>
      <c r="JH21" s="126"/>
      <c r="JI21" s="19" t="s">
        <v>271</v>
      </c>
      <c r="JJ21" s="19">
        <v>1</v>
      </c>
      <c r="JK21" s="19">
        <v>150</v>
      </c>
      <c r="JL21" s="20"/>
      <c r="JO21" s="19" t="s">
        <v>229</v>
      </c>
      <c r="JP21" s="19" t="s">
        <v>309</v>
      </c>
      <c r="JQ21" s="19" t="s">
        <v>269</v>
      </c>
      <c r="JR21" s="126"/>
      <c r="JS21" s="19" t="s">
        <v>271</v>
      </c>
      <c r="JT21" s="19">
        <v>2</v>
      </c>
      <c r="JU21" s="19">
        <v>100</v>
      </c>
      <c r="JV21" s="20"/>
      <c r="JZ21" s="19" t="s">
        <v>229</v>
      </c>
      <c r="KB21" s="19" t="s">
        <v>309</v>
      </c>
      <c r="KC21" s="19" t="s">
        <v>269</v>
      </c>
      <c r="KD21" s="126"/>
      <c r="KE21" s="19" t="s">
        <v>269</v>
      </c>
      <c r="KH21" s="20"/>
      <c r="KL21" s="126"/>
      <c r="KM21" s="171" t="s">
        <v>269</v>
      </c>
      <c r="KQ21" s="126"/>
      <c r="KR21" s="174" t="s">
        <v>269</v>
      </c>
      <c r="KV21" s="126"/>
      <c r="KW21" s="171" t="s">
        <v>269</v>
      </c>
      <c r="LA21" s="126"/>
      <c r="LB21" s="171" t="s">
        <v>269</v>
      </c>
      <c r="LF21" s="126"/>
      <c r="LG21" s="171" t="s">
        <v>269</v>
      </c>
      <c r="LK21" s="126"/>
      <c r="LL21" s="19" t="s">
        <v>271</v>
      </c>
      <c r="LM21" s="19" t="s">
        <v>864</v>
      </c>
      <c r="LN21" s="126"/>
      <c r="LO21" s="20"/>
      <c r="LQ21" s="19" t="s">
        <v>231</v>
      </c>
      <c r="LR21" s="19" t="s">
        <v>232</v>
      </c>
      <c r="LS21" s="19" t="s">
        <v>233</v>
      </c>
      <c r="LT21" s="19" t="s">
        <v>234</v>
      </c>
      <c r="LU21" s="19" t="s">
        <v>235</v>
      </c>
      <c r="LZ21" s="19">
        <v>788</v>
      </c>
      <c r="MA21" s="19" t="s">
        <v>271</v>
      </c>
      <c r="MB21" s="19">
        <v>2</v>
      </c>
      <c r="MC21" s="126"/>
      <c r="MD21" s="20"/>
      <c r="ME21" s="19" t="s">
        <v>238</v>
      </c>
      <c r="MF21" s="19" t="s">
        <v>239</v>
      </c>
      <c r="MJ21" s="19" t="s">
        <v>243</v>
      </c>
      <c r="MK21" s="19" t="s">
        <v>244</v>
      </c>
      <c r="MM21" s="19" t="s">
        <v>246</v>
      </c>
      <c r="MT21" s="19" t="s">
        <v>253</v>
      </c>
      <c r="MV21" s="19" t="s">
        <v>255</v>
      </c>
      <c r="MY21" s="19">
        <v>40</v>
      </c>
      <c r="MZ21" s="19">
        <v>30</v>
      </c>
      <c r="NA21" s="19" t="s">
        <v>369</v>
      </c>
      <c r="NB21" s="19" t="s">
        <v>269</v>
      </c>
      <c r="NC21" s="19" t="s">
        <v>822</v>
      </c>
      <c r="ND21" s="138" t="s">
        <v>269</v>
      </c>
      <c r="NE21" s="126"/>
      <c r="NF21" s="19" t="s">
        <v>271</v>
      </c>
      <c r="NG21" s="19" t="s">
        <v>1280</v>
      </c>
      <c r="NH21" s="19" t="s">
        <v>866</v>
      </c>
      <c r="NI21" s="19" t="s">
        <v>271</v>
      </c>
      <c r="NJ21" s="126"/>
      <c r="NK21" s="20"/>
      <c r="NL21" s="19" t="s">
        <v>257</v>
      </c>
      <c r="NM21" s="19" t="s">
        <v>258</v>
      </c>
      <c r="NN21" s="19" t="s">
        <v>259</v>
      </c>
      <c r="NO21" s="19" t="s">
        <v>260</v>
      </c>
      <c r="NP21" s="19" t="s">
        <v>261</v>
      </c>
      <c r="NU21" s="126"/>
      <c r="NV21" s="19" t="s">
        <v>369</v>
      </c>
      <c r="NW21" s="145" t="s">
        <v>271</v>
      </c>
      <c r="NX21" s="156" t="s">
        <v>229</v>
      </c>
      <c r="NY21" s="163"/>
      <c r="NZ21" s="152" t="s">
        <v>325</v>
      </c>
      <c r="OA21" s="148" t="s">
        <v>280</v>
      </c>
      <c r="OB21" s="150"/>
      <c r="OC21" s="89">
        <v>277270</v>
      </c>
      <c r="OD21" s="88">
        <v>545.5</v>
      </c>
      <c r="OE21" s="84">
        <f t="shared" si="1"/>
        <v>508.28597616865261</v>
      </c>
      <c r="OF21" s="91">
        <f t="shared" si="2"/>
        <v>8.6846755869729869E-3</v>
      </c>
    </row>
    <row r="22" spans="2:396" ht="119" x14ac:dyDescent="0.2">
      <c r="B22" s="19" t="s">
        <v>543</v>
      </c>
      <c r="C22" s="19">
        <v>3</v>
      </c>
      <c r="D22" s="19">
        <v>4954</v>
      </c>
      <c r="E22" s="19">
        <v>43</v>
      </c>
      <c r="F22" s="84">
        <f t="shared" si="0"/>
        <v>115.20930232558139</v>
      </c>
      <c r="G22" s="19">
        <v>7</v>
      </c>
      <c r="H22" s="19" t="s">
        <v>269</v>
      </c>
      <c r="I22" s="19" t="s">
        <v>269</v>
      </c>
      <c r="J22" s="19">
        <v>12</v>
      </c>
      <c r="K22" s="126"/>
      <c r="L22" s="20"/>
      <c r="P22" s="19" t="s">
        <v>198</v>
      </c>
      <c r="Q22" s="19" t="s">
        <v>199</v>
      </c>
      <c r="AA22" s="20"/>
      <c r="AB22" s="19">
        <v>348</v>
      </c>
      <c r="AC22" s="19">
        <v>685</v>
      </c>
      <c r="AD22" s="19">
        <v>47</v>
      </c>
      <c r="AE22" s="19">
        <v>1</v>
      </c>
      <c r="AF22" s="19" t="s">
        <v>428</v>
      </c>
      <c r="AH22" s="19" t="s">
        <v>271</v>
      </c>
      <c r="AI22" s="126"/>
      <c r="AJ22" s="19" t="s">
        <v>271</v>
      </c>
      <c r="AK22" s="20"/>
      <c r="AL22" s="19" t="s">
        <v>214</v>
      </c>
      <c r="AN22" s="19" t="s">
        <v>216</v>
      </c>
      <c r="AO22" s="19" t="s">
        <v>217</v>
      </c>
      <c r="AP22" s="19" t="s">
        <v>218</v>
      </c>
      <c r="AQ22" s="19" t="s">
        <v>219</v>
      </c>
      <c r="AR22" s="19" t="s">
        <v>220</v>
      </c>
      <c r="AS22" s="19" t="s">
        <v>221</v>
      </c>
      <c r="AV22" s="19" t="s">
        <v>273</v>
      </c>
      <c r="AW22" s="19">
        <v>12</v>
      </c>
      <c r="AX22" s="19">
        <v>150</v>
      </c>
      <c r="AY22" s="126"/>
      <c r="AZ22" s="112" t="s">
        <v>271</v>
      </c>
      <c r="BA22" s="19">
        <v>2</v>
      </c>
      <c r="BB22" s="19">
        <v>150</v>
      </c>
      <c r="BC22" s="156" t="s">
        <v>465</v>
      </c>
      <c r="BE22" s="19" t="s">
        <v>271</v>
      </c>
      <c r="BF22" s="126"/>
      <c r="BG22" s="19" t="s">
        <v>271</v>
      </c>
      <c r="BH22" s="19">
        <v>17</v>
      </c>
      <c r="BI22" s="19">
        <v>50</v>
      </c>
      <c r="BJ22" s="153" t="s">
        <v>1302</v>
      </c>
      <c r="BL22" s="126"/>
      <c r="BM22" s="19" t="s">
        <v>271</v>
      </c>
      <c r="BN22" s="19">
        <v>6</v>
      </c>
      <c r="BO22" s="19">
        <v>35</v>
      </c>
      <c r="BP22" s="147" t="s">
        <v>1304</v>
      </c>
      <c r="BQ22" s="19" t="s">
        <v>547</v>
      </c>
      <c r="BR22" s="126"/>
      <c r="BS22" s="19" t="s">
        <v>269</v>
      </c>
      <c r="BV22" s="150"/>
      <c r="BX22" s="126"/>
      <c r="BY22" s="19" t="s">
        <v>271</v>
      </c>
      <c r="BZ22" s="19">
        <v>3</v>
      </c>
      <c r="CA22" s="19">
        <v>40</v>
      </c>
      <c r="CB22" s="153" t="s">
        <v>1308</v>
      </c>
      <c r="CC22" s="19" t="s">
        <v>548</v>
      </c>
      <c r="CD22" s="147" t="s">
        <v>1309</v>
      </c>
      <c r="CE22" s="19" t="s">
        <v>549</v>
      </c>
      <c r="CF22" s="157" t="s">
        <v>1310</v>
      </c>
      <c r="CG22" s="19" t="s">
        <v>550</v>
      </c>
      <c r="CH22" s="126"/>
      <c r="CI22" s="19" t="s">
        <v>269</v>
      </c>
      <c r="CL22" s="156"/>
      <c r="CN22" s="152"/>
      <c r="CP22" s="148"/>
      <c r="CR22" s="150"/>
      <c r="CT22" s="126"/>
      <c r="CU22" s="170" t="s">
        <v>271</v>
      </c>
      <c r="CV22" s="126"/>
      <c r="CW22" s="92" t="s">
        <v>271</v>
      </c>
      <c r="CX22" s="19">
        <v>2</v>
      </c>
      <c r="CY22" s="19">
        <v>20</v>
      </c>
      <c r="CZ22" s="19" t="s">
        <v>286</v>
      </c>
      <c r="DA22" s="19" t="s">
        <v>281</v>
      </c>
      <c r="DB22" s="126"/>
      <c r="DC22" s="19" t="s">
        <v>271</v>
      </c>
      <c r="DD22" s="19">
        <v>1</v>
      </c>
      <c r="DE22" s="19">
        <v>35</v>
      </c>
      <c r="DF22" s="19" t="s">
        <v>286</v>
      </c>
      <c r="DG22" s="19" t="s">
        <v>281</v>
      </c>
      <c r="DH22" s="126"/>
      <c r="DI22" s="19" t="s">
        <v>271</v>
      </c>
      <c r="DJ22" s="19">
        <v>1</v>
      </c>
      <c r="DK22" s="19">
        <v>20</v>
      </c>
      <c r="DL22" s="19" t="s">
        <v>286</v>
      </c>
      <c r="DM22" s="171" t="s">
        <v>281</v>
      </c>
      <c r="DN22" s="126"/>
      <c r="DO22" s="19" t="s">
        <v>269</v>
      </c>
      <c r="DT22" s="126"/>
      <c r="DU22" s="19" t="s">
        <v>269</v>
      </c>
      <c r="DZ22" s="126"/>
      <c r="EA22" s="19" t="s">
        <v>269</v>
      </c>
      <c r="EF22" s="126"/>
      <c r="EG22" s="174" t="s">
        <v>269</v>
      </c>
      <c r="EL22" s="126"/>
      <c r="EM22" s="174" t="s">
        <v>269</v>
      </c>
      <c r="ER22" s="126"/>
      <c r="ES22" s="174" t="s">
        <v>269</v>
      </c>
      <c r="EX22" s="126"/>
      <c r="EY22" s="174" t="s">
        <v>269</v>
      </c>
      <c r="FD22" s="126"/>
      <c r="FE22" s="174" t="s">
        <v>269</v>
      </c>
      <c r="FJ22" s="126"/>
      <c r="FK22" s="19" t="s">
        <v>271</v>
      </c>
      <c r="FL22" s="126"/>
      <c r="FM22" s="19" t="s">
        <v>269</v>
      </c>
      <c r="FP22" s="20"/>
      <c r="FW22" s="126"/>
      <c r="FX22" s="19" t="s">
        <v>269</v>
      </c>
      <c r="GA22" s="20"/>
      <c r="GF22" s="126"/>
      <c r="GG22" s="19" t="s">
        <v>271</v>
      </c>
      <c r="GH22" s="19">
        <v>4</v>
      </c>
      <c r="GI22" s="19">
        <v>30</v>
      </c>
      <c r="GJ22" s="20"/>
      <c r="GM22" s="19" t="s">
        <v>227</v>
      </c>
      <c r="GP22" s="126"/>
      <c r="GQ22" s="19" t="s">
        <v>269</v>
      </c>
      <c r="GT22" s="20"/>
      <c r="GY22" s="126"/>
      <c r="GZ22" s="19" t="s">
        <v>269</v>
      </c>
      <c r="HC22" s="20"/>
      <c r="HJ22" s="126"/>
      <c r="HK22" s="19" t="s">
        <v>271</v>
      </c>
      <c r="HL22" s="19">
        <v>3</v>
      </c>
      <c r="HM22" s="19">
        <v>35</v>
      </c>
      <c r="HN22" s="20"/>
      <c r="HP22" s="19" t="s">
        <v>227</v>
      </c>
      <c r="HS22" s="126"/>
      <c r="HT22" s="19" t="s">
        <v>269</v>
      </c>
      <c r="HW22" s="20"/>
      <c r="IB22" s="126"/>
      <c r="IC22" s="19" t="s">
        <v>271</v>
      </c>
      <c r="ID22" s="19">
        <v>2</v>
      </c>
      <c r="IE22" s="19">
        <v>30</v>
      </c>
      <c r="IF22" s="20"/>
      <c r="IG22" s="19" t="s">
        <v>225</v>
      </c>
      <c r="IJ22" s="126"/>
      <c r="IK22" s="19" t="s">
        <v>269</v>
      </c>
      <c r="IN22" s="20"/>
      <c r="IP22" s="126"/>
      <c r="IQ22" s="19" t="s">
        <v>269</v>
      </c>
      <c r="IT22" s="20"/>
      <c r="IY22" s="126"/>
      <c r="IZ22" s="19" t="s">
        <v>269</v>
      </c>
      <c r="JC22" s="20"/>
      <c r="JH22" s="126"/>
      <c r="JI22" s="19" t="s">
        <v>271</v>
      </c>
      <c r="JJ22" s="19">
        <v>3</v>
      </c>
      <c r="JK22" s="19">
        <v>300</v>
      </c>
      <c r="JL22" s="20"/>
      <c r="JN22" s="205" t="s">
        <v>228</v>
      </c>
      <c r="JP22" s="19" t="s">
        <v>273</v>
      </c>
      <c r="JQ22" s="19" t="s">
        <v>271</v>
      </c>
      <c r="JR22" s="126"/>
      <c r="JS22" s="19" t="s">
        <v>271</v>
      </c>
      <c r="JT22" s="19">
        <v>4</v>
      </c>
      <c r="JU22" s="19">
        <v>150</v>
      </c>
      <c r="JV22" s="20"/>
      <c r="JY22" s="205" t="s">
        <v>1511</v>
      </c>
      <c r="KB22" s="19" t="s">
        <v>452</v>
      </c>
      <c r="KC22" s="19" t="s">
        <v>271</v>
      </c>
      <c r="KD22" s="126"/>
      <c r="KE22" s="19" t="s">
        <v>269</v>
      </c>
      <c r="KH22" s="20"/>
      <c r="KL22" s="126"/>
      <c r="KM22" s="171" t="s">
        <v>269</v>
      </c>
      <c r="KQ22" s="126"/>
      <c r="KR22" s="174" t="s">
        <v>269</v>
      </c>
      <c r="KV22" s="126"/>
      <c r="KW22" s="171" t="s">
        <v>269</v>
      </c>
      <c r="LA22" s="126"/>
      <c r="LB22" s="171" t="s">
        <v>269</v>
      </c>
      <c r="LF22" s="126"/>
      <c r="LG22" s="171" t="s">
        <v>269</v>
      </c>
      <c r="LK22" s="126"/>
      <c r="LL22" s="19" t="s">
        <v>271</v>
      </c>
      <c r="LM22" s="19" t="s">
        <v>554</v>
      </c>
      <c r="LN22" s="126"/>
      <c r="LO22" s="20"/>
      <c r="LQ22" s="19" t="s">
        <v>231</v>
      </c>
      <c r="LS22" s="19" t="s">
        <v>233</v>
      </c>
      <c r="LT22" s="19" t="s">
        <v>234</v>
      </c>
      <c r="LU22" s="19" t="s">
        <v>235</v>
      </c>
      <c r="LW22" s="19" t="s">
        <v>237</v>
      </c>
      <c r="LZ22" s="19">
        <v>160</v>
      </c>
      <c r="MA22" s="19" t="s">
        <v>271</v>
      </c>
      <c r="MB22" s="19">
        <v>2</v>
      </c>
      <c r="MC22" s="126"/>
      <c r="MD22" s="20"/>
      <c r="ME22" s="19" t="s">
        <v>238</v>
      </c>
      <c r="MF22" s="19" t="s">
        <v>239</v>
      </c>
      <c r="MK22" s="19" t="s">
        <v>244</v>
      </c>
      <c r="MM22" s="19" t="s">
        <v>246</v>
      </c>
      <c r="MV22" s="19" t="s">
        <v>255</v>
      </c>
      <c r="MX22" s="19" t="s">
        <v>555</v>
      </c>
      <c r="MY22" s="19" t="s">
        <v>556</v>
      </c>
      <c r="MZ22" s="19">
        <v>37</v>
      </c>
      <c r="NA22" s="19" t="s">
        <v>369</v>
      </c>
      <c r="NB22" s="19" t="s">
        <v>269</v>
      </c>
      <c r="NC22" s="19" t="s">
        <v>557</v>
      </c>
      <c r="ND22" s="19" t="s">
        <v>557</v>
      </c>
      <c r="NE22" s="126"/>
      <c r="NF22" s="19" t="s">
        <v>271</v>
      </c>
      <c r="NG22" s="92" t="s">
        <v>269</v>
      </c>
      <c r="NI22" s="19" t="s">
        <v>269</v>
      </c>
      <c r="NJ22" s="126"/>
      <c r="NK22" s="20"/>
      <c r="NU22" s="126"/>
      <c r="NW22" s="145" t="s">
        <v>271</v>
      </c>
      <c r="NX22" s="156" t="s">
        <v>465</v>
      </c>
      <c r="NY22" s="163"/>
      <c r="NZ22" s="153" t="s">
        <v>280</v>
      </c>
      <c r="OA22" s="147" t="s">
        <v>1309</v>
      </c>
      <c r="OB22" s="150" t="s">
        <v>281</v>
      </c>
      <c r="OC22" s="89">
        <v>293351</v>
      </c>
      <c r="OD22" s="88">
        <v>524.9</v>
      </c>
      <c r="OE22" s="84">
        <f t="shared" si="1"/>
        <v>558.87026100209562</v>
      </c>
      <c r="OF22" s="91">
        <f t="shared" si="2"/>
        <v>1.6887619268384974E-2</v>
      </c>
    </row>
    <row r="23" spans="2:396" ht="187" x14ac:dyDescent="0.2">
      <c r="B23" s="19" t="s">
        <v>639</v>
      </c>
      <c r="C23" s="174" t="s">
        <v>1368</v>
      </c>
      <c r="D23" s="19">
        <v>10799</v>
      </c>
      <c r="E23" s="19">
        <v>64</v>
      </c>
      <c r="F23" s="84">
        <f t="shared" si="0"/>
        <v>168.734375</v>
      </c>
      <c r="G23" s="19">
        <v>7</v>
      </c>
      <c r="H23" s="19" t="s">
        <v>269</v>
      </c>
      <c r="I23" s="19" t="s">
        <v>269</v>
      </c>
      <c r="J23" s="19">
        <v>1</v>
      </c>
      <c r="K23" s="126"/>
      <c r="L23" s="20"/>
      <c r="P23" s="19" t="s">
        <v>198</v>
      </c>
      <c r="Q23" s="19" t="s">
        <v>199</v>
      </c>
      <c r="AA23" s="20"/>
      <c r="AB23" s="19">
        <v>5744</v>
      </c>
      <c r="AC23" s="19">
        <v>3486</v>
      </c>
      <c r="AD23" s="19">
        <v>609</v>
      </c>
      <c r="AE23" s="19">
        <v>0</v>
      </c>
      <c r="AF23" s="19" t="s">
        <v>270</v>
      </c>
      <c r="AH23" s="19" t="s">
        <v>269</v>
      </c>
      <c r="AI23" s="126"/>
      <c r="AJ23" s="19" t="s">
        <v>271</v>
      </c>
      <c r="AK23" s="20"/>
      <c r="AL23" s="19" t="s">
        <v>214</v>
      </c>
      <c r="AN23" s="19" t="s">
        <v>216</v>
      </c>
      <c r="AO23" s="19" t="s">
        <v>217</v>
      </c>
      <c r="AV23" s="19" t="s">
        <v>273</v>
      </c>
      <c r="AW23" s="19">
        <v>5</v>
      </c>
      <c r="AX23" s="19">
        <v>535</v>
      </c>
      <c r="AY23" s="126"/>
      <c r="AZ23" s="112" t="s">
        <v>269</v>
      </c>
      <c r="BC23" s="156"/>
      <c r="BF23" s="126"/>
      <c r="BG23" s="19" t="s">
        <v>269</v>
      </c>
      <c r="BJ23" s="152"/>
      <c r="BL23" s="126"/>
      <c r="BM23" s="19" t="s">
        <v>269</v>
      </c>
      <c r="BP23" s="148"/>
      <c r="BR23" s="126"/>
      <c r="BS23" s="19" t="s">
        <v>269</v>
      </c>
      <c r="BV23" s="150"/>
      <c r="BX23" s="126"/>
      <c r="BY23" s="19" t="s">
        <v>269</v>
      </c>
      <c r="CB23" s="152"/>
      <c r="CD23" s="148"/>
      <c r="CF23" s="150"/>
      <c r="CH23" s="126"/>
      <c r="CI23" s="19" t="s">
        <v>271</v>
      </c>
      <c r="CJ23" s="19">
        <v>48</v>
      </c>
      <c r="CK23" s="19">
        <v>135</v>
      </c>
      <c r="CL23" s="156" t="s">
        <v>394</v>
      </c>
      <c r="CN23" s="152" t="s">
        <v>405</v>
      </c>
      <c r="CP23" s="148" t="s">
        <v>325</v>
      </c>
      <c r="CR23" s="150" t="s">
        <v>281</v>
      </c>
      <c r="CS23" s="19" t="s">
        <v>642</v>
      </c>
      <c r="CT23" s="126"/>
      <c r="CU23" s="170" t="s">
        <v>271</v>
      </c>
      <c r="CV23" s="126"/>
      <c r="CW23" s="92" t="s">
        <v>271</v>
      </c>
      <c r="CX23" s="19">
        <v>2</v>
      </c>
      <c r="CY23" s="19">
        <v>60</v>
      </c>
      <c r="CZ23" s="19" t="s">
        <v>429</v>
      </c>
      <c r="DA23" s="19" t="s">
        <v>281</v>
      </c>
      <c r="DB23" s="126"/>
      <c r="DC23" s="19" t="s">
        <v>271</v>
      </c>
      <c r="DD23" s="19" t="s">
        <v>644</v>
      </c>
      <c r="DE23" s="19">
        <v>28</v>
      </c>
      <c r="DF23" s="19" t="s">
        <v>286</v>
      </c>
      <c r="DG23" s="19" t="s">
        <v>281</v>
      </c>
      <c r="DH23" s="126"/>
      <c r="DI23" s="19" t="s">
        <v>271</v>
      </c>
      <c r="DJ23" s="19" t="s">
        <v>645</v>
      </c>
      <c r="DK23" s="19">
        <v>15</v>
      </c>
      <c r="DL23" s="19" t="s">
        <v>286</v>
      </c>
      <c r="DM23" s="171" t="s">
        <v>281</v>
      </c>
      <c r="DN23" s="126"/>
      <c r="DO23" s="19" t="s">
        <v>269</v>
      </c>
      <c r="DT23" s="126"/>
      <c r="DU23" s="19" t="s">
        <v>269</v>
      </c>
      <c r="DZ23" s="126"/>
      <c r="EA23" s="19" t="s">
        <v>269</v>
      </c>
      <c r="EF23" s="126"/>
      <c r="EG23" s="174" t="s">
        <v>269</v>
      </c>
      <c r="EL23" s="126"/>
      <c r="EM23" s="174" t="s">
        <v>269</v>
      </c>
      <c r="ER23" s="126"/>
      <c r="ES23" s="174" t="s">
        <v>269</v>
      </c>
      <c r="EX23" s="126"/>
      <c r="EY23" s="174" t="s">
        <v>269</v>
      </c>
      <c r="FD23" s="126"/>
      <c r="FE23" s="174" t="s">
        <v>269</v>
      </c>
      <c r="FJ23" s="126"/>
      <c r="FK23" s="19" t="s">
        <v>271</v>
      </c>
      <c r="FL23" s="126"/>
      <c r="FM23" s="19" t="s">
        <v>269</v>
      </c>
      <c r="FP23" s="20"/>
      <c r="FW23" s="126"/>
      <c r="FX23" s="19" t="s">
        <v>271</v>
      </c>
      <c r="FY23" s="19">
        <v>1</v>
      </c>
      <c r="FZ23" s="19">
        <v>700</v>
      </c>
      <c r="GA23" s="20"/>
      <c r="GE23" s="19" t="s">
        <v>646</v>
      </c>
      <c r="GF23" s="126"/>
      <c r="GG23" s="19" t="s">
        <v>271</v>
      </c>
      <c r="GH23" s="19">
        <v>3</v>
      </c>
      <c r="GI23" s="19">
        <v>90</v>
      </c>
      <c r="GJ23" s="20"/>
      <c r="GL23" s="19" t="s">
        <v>226</v>
      </c>
      <c r="GN23" s="19" t="s">
        <v>228</v>
      </c>
      <c r="GO23" s="19" t="s">
        <v>229</v>
      </c>
      <c r="GP23" s="126"/>
      <c r="GQ23" s="19" t="s">
        <v>271</v>
      </c>
      <c r="GR23" s="19">
        <v>1</v>
      </c>
      <c r="GS23" s="19">
        <v>90</v>
      </c>
      <c r="GT23" s="20"/>
      <c r="GU23" s="19" t="s">
        <v>225</v>
      </c>
      <c r="GW23" s="19" t="s">
        <v>228</v>
      </c>
      <c r="GX23" s="19" t="s">
        <v>229</v>
      </c>
      <c r="GY23" s="126"/>
      <c r="GZ23" s="19" t="s">
        <v>269</v>
      </c>
      <c r="HC23" s="20"/>
      <c r="HJ23" s="126"/>
      <c r="HK23" s="19" t="s">
        <v>271</v>
      </c>
      <c r="HL23" s="19" t="s">
        <v>647</v>
      </c>
      <c r="HM23" s="19">
        <v>75</v>
      </c>
      <c r="HN23" s="20"/>
      <c r="HO23" s="19" t="s">
        <v>225</v>
      </c>
      <c r="HQ23" s="19" t="s">
        <v>228</v>
      </c>
      <c r="HR23" s="19" t="s">
        <v>229</v>
      </c>
      <c r="HS23" s="126"/>
      <c r="HT23" s="19" t="s">
        <v>271</v>
      </c>
      <c r="HU23" s="19">
        <v>1</v>
      </c>
      <c r="HV23" s="19">
        <v>55</v>
      </c>
      <c r="HW23" s="20"/>
      <c r="HX23" s="19" t="s">
        <v>225</v>
      </c>
      <c r="HZ23" s="19" t="s">
        <v>228</v>
      </c>
      <c r="IA23" s="19" t="s">
        <v>229</v>
      </c>
      <c r="IB23" s="126"/>
      <c r="IC23" s="19" t="s">
        <v>269</v>
      </c>
      <c r="IF23" s="20"/>
      <c r="IJ23" s="126"/>
      <c r="IK23" s="19" t="s">
        <v>269</v>
      </c>
      <c r="IN23" s="20"/>
      <c r="IP23" s="126"/>
      <c r="IQ23" s="19" t="s">
        <v>271</v>
      </c>
      <c r="IR23" s="19">
        <v>4</v>
      </c>
      <c r="IS23" s="19">
        <v>55</v>
      </c>
      <c r="IT23" s="20"/>
      <c r="IW23" s="19" t="s">
        <v>228</v>
      </c>
      <c r="IX23" s="19" t="s">
        <v>229</v>
      </c>
      <c r="IY23" s="126"/>
      <c r="IZ23" s="19" t="s">
        <v>269</v>
      </c>
      <c r="JC23" s="20"/>
      <c r="JH23" s="126"/>
      <c r="JI23" s="19" t="s">
        <v>271</v>
      </c>
      <c r="JJ23" s="19">
        <v>2</v>
      </c>
      <c r="JK23" s="19">
        <v>500</v>
      </c>
      <c r="JL23" s="20"/>
      <c r="JO23" s="19" t="s">
        <v>229</v>
      </c>
      <c r="JP23" s="19" t="s">
        <v>273</v>
      </c>
      <c r="JQ23" s="19" t="s">
        <v>271</v>
      </c>
      <c r="JR23" s="126"/>
      <c r="JS23" s="19" t="s">
        <v>271</v>
      </c>
      <c r="JT23" s="19">
        <v>2</v>
      </c>
      <c r="JU23" s="19">
        <v>525</v>
      </c>
      <c r="JV23" s="20"/>
      <c r="JW23" s="19" t="s">
        <v>225</v>
      </c>
      <c r="JZ23" s="19" t="s">
        <v>229</v>
      </c>
      <c r="KB23" s="19" t="s">
        <v>347</v>
      </c>
      <c r="KC23" s="19" t="s">
        <v>271</v>
      </c>
      <c r="KD23" s="126"/>
      <c r="KE23" s="19" t="s">
        <v>269</v>
      </c>
      <c r="KH23" s="20"/>
      <c r="KL23" s="126"/>
      <c r="KM23" s="171" t="s">
        <v>269</v>
      </c>
      <c r="KQ23" s="126"/>
      <c r="KR23" s="174" t="s">
        <v>269</v>
      </c>
      <c r="KV23" s="126"/>
      <c r="KW23" s="171" t="s">
        <v>269</v>
      </c>
      <c r="LA23" s="126"/>
      <c r="LB23" s="171" t="s">
        <v>269</v>
      </c>
      <c r="LF23" s="126"/>
      <c r="LG23" s="171" t="s">
        <v>269</v>
      </c>
      <c r="LK23" s="126"/>
      <c r="LL23" s="19" t="s">
        <v>271</v>
      </c>
      <c r="LM23" s="19" t="s">
        <v>652</v>
      </c>
      <c r="LN23" s="126"/>
      <c r="LO23" s="20"/>
      <c r="LQ23" s="19" t="s">
        <v>231</v>
      </c>
      <c r="LS23" s="19" t="s">
        <v>233</v>
      </c>
      <c r="LW23" s="19" t="s">
        <v>237</v>
      </c>
      <c r="LY23" s="19" t="s">
        <v>653</v>
      </c>
      <c r="LZ23" s="19">
        <v>188</v>
      </c>
      <c r="MA23" s="19" t="s">
        <v>269</v>
      </c>
      <c r="MC23" s="126"/>
      <c r="MD23" s="20"/>
      <c r="ME23" s="19" t="s">
        <v>238</v>
      </c>
      <c r="MJ23" s="19" t="s">
        <v>243</v>
      </c>
      <c r="MK23" s="19" t="s">
        <v>244</v>
      </c>
      <c r="ML23" s="19" t="s">
        <v>245</v>
      </c>
      <c r="MM23" s="19" t="s">
        <v>246</v>
      </c>
      <c r="MP23" s="19" t="s">
        <v>249</v>
      </c>
      <c r="MQ23" s="19" t="s">
        <v>250</v>
      </c>
      <c r="MT23" s="19" t="s">
        <v>253</v>
      </c>
      <c r="MU23" s="19" t="s">
        <v>254</v>
      </c>
      <c r="MV23" s="19" t="s">
        <v>255</v>
      </c>
      <c r="MW23" s="19" t="s">
        <v>256</v>
      </c>
      <c r="MX23" s="19" t="s">
        <v>654</v>
      </c>
      <c r="MY23" s="19" t="s">
        <v>314</v>
      </c>
      <c r="MZ23" s="19">
        <v>35</v>
      </c>
      <c r="NA23" s="19" t="s">
        <v>655</v>
      </c>
      <c r="NB23" s="19" t="s">
        <v>656</v>
      </c>
      <c r="NC23" s="19" t="s">
        <v>657</v>
      </c>
      <c r="ND23" s="138" t="s">
        <v>269</v>
      </c>
      <c r="NE23" s="126"/>
      <c r="NF23" s="19" t="s">
        <v>271</v>
      </c>
      <c r="NG23" s="92" t="s">
        <v>269</v>
      </c>
      <c r="NH23" s="19" t="s">
        <v>658</v>
      </c>
      <c r="NI23" s="19" t="s">
        <v>269</v>
      </c>
      <c r="NJ23" s="126"/>
      <c r="NK23" s="20"/>
      <c r="NU23" s="126"/>
      <c r="NW23" s="145" t="s">
        <v>271</v>
      </c>
      <c r="NX23" s="156"/>
      <c r="NY23" s="163" t="s">
        <v>394</v>
      </c>
      <c r="NZ23" s="152" t="s">
        <v>405</v>
      </c>
      <c r="OA23" s="148" t="s">
        <v>325</v>
      </c>
      <c r="OB23" s="150" t="s">
        <v>281</v>
      </c>
      <c r="OC23" s="89">
        <v>580937</v>
      </c>
      <c r="OD23" s="88">
        <v>183.8</v>
      </c>
      <c r="OE23" s="84">
        <f t="shared" si="1"/>
        <v>3160.7018498367788</v>
      </c>
      <c r="OF23" s="91">
        <f t="shared" si="2"/>
        <v>1.858893477261734E-2</v>
      </c>
    </row>
    <row r="24" spans="2:396" ht="102" x14ac:dyDescent="0.2">
      <c r="B24" s="19" t="s">
        <v>896</v>
      </c>
      <c r="C24" s="19">
        <v>6</v>
      </c>
      <c r="D24" s="19">
        <v>405</v>
      </c>
      <c r="E24" s="19">
        <v>9</v>
      </c>
      <c r="F24" s="84">
        <f t="shared" si="0"/>
        <v>45</v>
      </c>
      <c r="G24" s="19">
        <v>9</v>
      </c>
      <c r="H24" s="19" t="s">
        <v>271</v>
      </c>
      <c r="I24" s="19" t="s">
        <v>271</v>
      </c>
      <c r="J24" s="19">
        <v>1</v>
      </c>
      <c r="K24" s="126"/>
      <c r="L24" s="20"/>
      <c r="P24" s="19" t="s">
        <v>198</v>
      </c>
      <c r="Q24" s="19" t="s">
        <v>199</v>
      </c>
      <c r="AA24" s="20"/>
      <c r="AB24" s="19">
        <v>309</v>
      </c>
      <c r="AC24" s="19">
        <v>91</v>
      </c>
      <c r="AD24" s="19">
        <v>5</v>
      </c>
      <c r="AE24" s="19">
        <v>0</v>
      </c>
      <c r="AF24" s="19" t="s">
        <v>213</v>
      </c>
      <c r="AG24" s="19" t="s">
        <v>899</v>
      </c>
      <c r="AH24" s="19" t="s">
        <v>271</v>
      </c>
      <c r="AI24" s="126"/>
      <c r="AJ24" s="19" t="s">
        <v>271</v>
      </c>
      <c r="AK24" s="20"/>
      <c r="AL24" s="19" t="s">
        <v>214</v>
      </c>
      <c r="AM24" s="19" t="s">
        <v>215</v>
      </c>
      <c r="AQ24" s="19" t="s">
        <v>219</v>
      </c>
      <c r="AS24" s="19" t="s">
        <v>221</v>
      </c>
      <c r="AV24" s="19" t="s">
        <v>273</v>
      </c>
      <c r="AW24" s="19">
        <v>1</v>
      </c>
      <c r="AX24" s="19">
        <v>70</v>
      </c>
      <c r="AY24" s="126"/>
      <c r="AZ24" s="112" t="s">
        <v>269</v>
      </c>
      <c r="BC24" s="156"/>
      <c r="BF24" s="126"/>
      <c r="BG24" s="19" t="s">
        <v>269</v>
      </c>
      <c r="BJ24" s="152"/>
      <c r="BL24" s="126"/>
      <c r="BM24" s="19" t="s">
        <v>269</v>
      </c>
      <c r="BP24" s="148"/>
      <c r="BR24" s="126"/>
      <c r="BS24" s="19" t="s">
        <v>269</v>
      </c>
      <c r="BV24" s="150"/>
      <c r="BX24" s="126"/>
      <c r="BY24" s="19" t="s">
        <v>269</v>
      </c>
      <c r="CB24" s="152"/>
      <c r="CD24" s="148"/>
      <c r="CF24" s="150"/>
      <c r="CH24" s="126"/>
      <c r="CI24" s="19" t="s">
        <v>271</v>
      </c>
      <c r="CJ24" s="19">
        <v>7</v>
      </c>
      <c r="CK24" s="19">
        <v>65</v>
      </c>
      <c r="CL24" s="156" t="s">
        <v>325</v>
      </c>
      <c r="CN24" s="152" t="s">
        <v>280</v>
      </c>
      <c r="CP24" s="148" t="s">
        <v>281</v>
      </c>
      <c r="CR24" s="150" t="s">
        <v>281</v>
      </c>
      <c r="CT24" s="126"/>
      <c r="CU24" s="170" t="s">
        <v>269</v>
      </c>
      <c r="CV24" s="126"/>
      <c r="CW24" s="174" t="s">
        <v>269</v>
      </c>
      <c r="DB24" s="126"/>
      <c r="DC24" s="174" t="s">
        <v>269</v>
      </c>
      <c r="DH24" s="126"/>
      <c r="DI24" s="174" t="s">
        <v>269</v>
      </c>
      <c r="DN24" s="126"/>
      <c r="DO24" s="174" t="s">
        <v>269</v>
      </c>
      <c r="DT24" s="126"/>
      <c r="DU24" s="174" t="s">
        <v>269</v>
      </c>
      <c r="DZ24" s="126"/>
      <c r="EA24" s="174" t="s">
        <v>269</v>
      </c>
      <c r="EF24" s="126"/>
      <c r="EG24" s="174" t="s">
        <v>269</v>
      </c>
      <c r="EL24" s="126"/>
      <c r="EM24" s="174" t="s">
        <v>269</v>
      </c>
      <c r="ER24" s="126"/>
      <c r="ES24" s="174" t="s">
        <v>269</v>
      </c>
      <c r="EX24" s="126"/>
      <c r="EY24" s="174" t="s">
        <v>269</v>
      </c>
      <c r="FD24" s="126"/>
      <c r="FE24" s="174" t="s">
        <v>269</v>
      </c>
      <c r="FJ24" s="126"/>
      <c r="FK24" s="19" t="s">
        <v>271</v>
      </c>
      <c r="FL24" s="126"/>
      <c r="FM24" s="19" t="s">
        <v>269</v>
      </c>
      <c r="FP24" s="20"/>
      <c r="FW24" s="126"/>
      <c r="FX24" s="19" t="s">
        <v>269</v>
      </c>
      <c r="GA24" s="20"/>
      <c r="GF24" s="126"/>
      <c r="GG24" s="19" t="s">
        <v>271</v>
      </c>
      <c r="GH24" s="19">
        <v>1</v>
      </c>
      <c r="GI24" s="19">
        <v>10</v>
      </c>
      <c r="GJ24" s="20"/>
      <c r="GM24" s="19" t="s">
        <v>227</v>
      </c>
      <c r="GP24" s="126"/>
      <c r="GQ24" s="19" t="s">
        <v>269</v>
      </c>
      <c r="GT24" s="20"/>
      <c r="GY24" s="126"/>
      <c r="GZ24" s="19" t="s">
        <v>269</v>
      </c>
      <c r="HC24" s="20"/>
      <c r="HJ24" s="126"/>
      <c r="HK24" s="19" t="s">
        <v>269</v>
      </c>
      <c r="HN24" s="20"/>
      <c r="HS24" s="126"/>
      <c r="HT24" s="19" t="s">
        <v>269</v>
      </c>
      <c r="HW24" s="20"/>
      <c r="IB24" s="126"/>
      <c r="IC24" s="19" t="s">
        <v>269</v>
      </c>
      <c r="IF24" s="20"/>
      <c r="IJ24" s="126"/>
      <c r="IK24" s="19" t="s">
        <v>269</v>
      </c>
      <c r="IN24" s="20"/>
      <c r="IP24" s="126"/>
      <c r="IQ24" s="19" t="s">
        <v>269</v>
      </c>
      <c r="IT24" s="20"/>
      <c r="IY24" s="126"/>
      <c r="IZ24" s="19" t="s">
        <v>271</v>
      </c>
      <c r="JA24" s="19">
        <v>2</v>
      </c>
      <c r="JB24" s="19">
        <v>15</v>
      </c>
      <c r="JC24" s="20"/>
      <c r="JE24" s="19" t="s">
        <v>227</v>
      </c>
      <c r="JH24" s="126"/>
      <c r="JI24" s="19" t="s">
        <v>271</v>
      </c>
      <c r="JJ24" s="19">
        <v>1</v>
      </c>
      <c r="JK24" s="19">
        <v>75</v>
      </c>
      <c r="JL24" s="20"/>
      <c r="JN24" s="19" t="s">
        <v>228</v>
      </c>
      <c r="JP24" s="19" t="s">
        <v>273</v>
      </c>
      <c r="JQ24" s="19" t="s">
        <v>271</v>
      </c>
      <c r="JR24" s="126"/>
      <c r="JS24" s="19" t="s">
        <v>269</v>
      </c>
      <c r="JV24" s="20"/>
      <c r="KD24" s="126"/>
      <c r="KE24" s="19" t="s">
        <v>269</v>
      </c>
      <c r="KH24" s="20"/>
      <c r="KL24" s="126"/>
      <c r="KM24" s="171" t="s">
        <v>269</v>
      </c>
      <c r="KQ24" s="126"/>
      <c r="KR24" s="174" t="s">
        <v>269</v>
      </c>
      <c r="KV24" s="126"/>
      <c r="KW24" s="171" t="s">
        <v>269</v>
      </c>
      <c r="LA24" s="126"/>
      <c r="LB24" s="171" t="s">
        <v>269</v>
      </c>
      <c r="LF24" s="126"/>
      <c r="LG24" s="171" t="s">
        <v>269</v>
      </c>
      <c r="LK24" s="126"/>
      <c r="LL24" s="19" t="s">
        <v>269</v>
      </c>
      <c r="LN24" s="126"/>
      <c r="LO24" s="20"/>
      <c r="LQ24" s="19" t="s">
        <v>231</v>
      </c>
      <c r="LR24" s="19" t="s">
        <v>232</v>
      </c>
      <c r="LU24" s="19" t="s">
        <v>235</v>
      </c>
      <c r="LV24" s="19" t="s">
        <v>236</v>
      </c>
      <c r="LW24" s="19" t="s">
        <v>237</v>
      </c>
      <c r="LZ24" s="19">
        <v>12</v>
      </c>
      <c r="MA24" s="19" t="s">
        <v>269</v>
      </c>
      <c r="MC24" s="126"/>
      <c r="MD24" s="20"/>
      <c r="ME24" s="19" t="s">
        <v>238</v>
      </c>
      <c r="MF24" s="19" t="s">
        <v>239</v>
      </c>
      <c r="MI24" s="19" t="s">
        <v>242</v>
      </c>
      <c r="MK24" s="19" t="s">
        <v>244</v>
      </c>
      <c r="ML24" s="19" t="s">
        <v>245</v>
      </c>
      <c r="MM24" s="19" t="s">
        <v>246</v>
      </c>
      <c r="MN24" s="19" t="s">
        <v>247</v>
      </c>
      <c r="MO24" s="19" t="s">
        <v>248</v>
      </c>
      <c r="MP24" s="19" t="s">
        <v>249</v>
      </c>
      <c r="MQ24" s="19" t="s">
        <v>250</v>
      </c>
      <c r="MR24" s="19" t="s">
        <v>251</v>
      </c>
      <c r="MT24" s="19" t="s">
        <v>253</v>
      </c>
      <c r="MU24" s="19" t="s">
        <v>254</v>
      </c>
      <c r="MV24" s="19" t="s">
        <v>255</v>
      </c>
      <c r="MW24" s="19" t="s">
        <v>256</v>
      </c>
      <c r="MY24" s="19">
        <v>35</v>
      </c>
      <c r="MZ24" s="19">
        <v>25</v>
      </c>
      <c r="NA24" s="19" t="s">
        <v>333</v>
      </c>
      <c r="NB24" s="19" t="s">
        <v>269</v>
      </c>
      <c r="NC24" s="19" t="s">
        <v>822</v>
      </c>
      <c r="ND24" s="138" t="s">
        <v>269</v>
      </c>
      <c r="NE24" s="126"/>
      <c r="NF24" s="19" t="s">
        <v>269</v>
      </c>
      <c r="NG24" s="92" t="s">
        <v>269</v>
      </c>
      <c r="NI24" s="19" t="s">
        <v>269</v>
      </c>
      <c r="NJ24" s="126"/>
      <c r="NK24" s="20"/>
      <c r="NU24" s="126"/>
      <c r="NW24" s="145" t="s">
        <v>271</v>
      </c>
      <c r="NX24" s="156"/>
      <c r="NY24" s="163" t="s">
        <v>325</v>
      </c>
      <c r="NZ24" s="152" t="s">
        <v>280</v>
      </c>
      <c r="OA24" s="148" t="s">
        <v>281</v>
      </c>
      <c r="OB24" s="150" t="s">
        <v>281</v>
      </c>
      <c r="OC24" s="89">
        <v>29926</v>
      </c>
      <c r="OD24" s="88">
        <v>826.9</v>
      </c>
      <c r="OE24" s="84">
        <f t="shared" si="1"/>
        <v>36.190591365340431</v>
      </c>
      <c r="OF24" s="91">
        <f t="shared" si="2"/>
        <v>1.3533382343113012E-2</v>
      </c>
    </row>
    <row r="25" spans="2:396" ht="85" x14ac:dyDescent="0.2">
      <c r="B25" s="19" t="s">
        <v>725</v>
      </c>
      <c r="C25" s="19">
        <v>3</v>
      </c>
      <c r="D25" s="19">
        <v>3509</v>
      </c>
      <c r="E25" s="19">
        <v>34</v>
      </c>
      <c r="F25" s="84">
        <f t="shared" si="0"/>
        <v>103.20588235294117</v>
      </c>
      <c r="G25" s="19">
        <v>9</v>
      </c>
      <c r="H25" s="19" t="s">
        <v>269</v>
      </c>
      <c r="I25" s="19" t="s">
        <v>269</v>
      </c>
      <c r="J25" s="19">
        <v>2</v>
      </c>
      <c r="K25" s="126"/>
      <c r="L25" s="20"/>
      <c r="P25" s="19" t="s">
        <v>198</v>
      </c>
      <c r="Q25" s="19" t="s">
        <v>199</v>
      </c>
      <c r="AA25" s="20"/>
      <c r="AB25" s="19">
        <v>292</v>
      </c>
      <c r="AC25" s="19">
        <v>888</v>
      </c>
      <c r="AD25" s="19">
        <v>691</v>
      </c>
      <c r="AE25" s="19">
        <v>34</v>
      </c>
      <c r="AF25" s="19" t="s">
        <v>213</v>
      </c>
      <c r="AG25" s="19" t="s">
        <v>728</v>
      </c>
      <c r="AH25" s="19" t="s">
        <v>271</v>
      </c>
      <c r="AI25" s="126"/>
      <c r="AJ25" s="19" t="s">
        <v>271</v>
      </c>
      <c r="AK25" s="20"/>
      <c r="AL25" s="19" t="s">
        <v>214</v>
      </c>
      <c r="AN25" s="19" t="s">
        <v>216</v>
      </c>
      <c r="AO25" s="19" t="s">
        <v>217</v>
      </c>
      <c r="AS25" s="19" t="s">
        <v>221</v>
      </c>
      <c r="AV25" s="19" t="s">
        <v>273</v>
      </c>
      <c r="AW25" s="19">
        <v>4</v>
      </c>
      <c r="AX25" s="19">
        <v>250</v>
      </c>
      <c r="AY25" s="126"/>
      <c r="AZ25" s="112" t="s">
        <v>269</v>
      </c>
      <c r="BC25" s="156"/>
      <c r="BF25" s="126"/>
      <c r="BG25" s="19" t="s">
        <v>269</v>
      </c>
      <c r="BJ25" s="152"/>
      <c r="BL25" s="126"/>
      <c r="BM25" s="19" t="s">
        <v>269</v>
      </c>
      <c r="BP25" s="148"/>
      <c r="BR25" s="126"/>
      <c r="BS25" s="19" t="s">
        <v>269</v>
      </c>
      <c r="BV25" s="150"/>
      <c r="BX25" s="126"/>
      <c r="BY25" s="19" t="s">
        <v>269</v>
      </c>
      <c r="CB25" s="152"/>
      <c r="CD25" s="148"/>
      <c r="CF25" s="150"/>
      <c r="CH25" s="126"/>
      <c r="CI25" s="19" t="s">
        <v>271</v>
      </c>
      <c r="CJ25" s="19">
        <v>17</v>
      </c>
      <c r="CK25" s="19">
        <v>100</v>
      </c>
      <c r="CL25" s="156" t="s">
        <v>465</v>
      </c>
      <c r="CN25" s="152" t="s">
        <v>325</v>
      </c>
      <c r="CP25" s="148" t="s">
        <v>280</v>
      </c>
      <c r="CR25" s="150" t="s">
        <v>280</v>
      </c>
      <c r="CT25" s="126"/>
      <c r="CU25" s="170" t="s">
        <v>271</v>
      </c>
      <c r="CV25" s="126"/>
      <c r="CW25" s="92" t="s">
        <v>271</v>
      </c>
      <c r="CX25" s="19">
        <v>3</v>
      </c>
      <c r="CY25" s="19">
        <v>33</v>
      </c>
      <c r="CZ25" s="19" t="s">
        <v>286</v>
      </c>
      <c r="DA25" s="19" t="s">
        <v>287</v>
      </c>
      <c r="DB25" s="126"/>
      <c r="DC25" s="19" t="s">
        <v>271</v>
      </c>
      <c r="DD25" s="19">
        <v>3</v>
      </c>
      <c r="DE25" s="19">
        <v>33</v>
      </c>
      <c r="DF25" s="19" t="s">
        <v>286</v>
      </c>
      <c r="DG25" s="19" t="s">
        <v>287</v>
      </c>
      <c r="DH25" s="126"/>
      <c r="DI25" s="19" t="s">
        <v>271</v>
      </c>
      <c r="DJ25" s="19">
        <v>3</v>
      </c>
      <c r="DK25" s="19">
        <v>33</v>
      </c>
      <c r="DL25" s="19" t="s">
        <v>286</v>
      </c>
      <c r="DM25" s="19" t="s">
        <v>287</v>
      </c>
      <c r="DN25" s="126"/>
      <c r="DO25" s="19" t="s">
        <v>269</v>
      </c>
      <c r="DT25" s="126"/>
      <c r="DU25" s="19" t="s">
        <v>269</v>
      </c>
      <c r="DZ25" s="126"/>
      <c r="EA25" s="19" t="s">
        <v>269</v>
      </c>
      <c r="EF25" s="126"/>
      <c r="EG25" s="174" t="s">
        <v>269</v>
      </c>
      <c r="EL25" s="126"/>
      <c r="EM25" s="174" t="s">
        <v>269</v>
      </c>
      <c r="ER25" s="126"/>
      <c r="ES25" s="174" t="s">
        <v>269</v>
      </c>
      <c r="EX25" s="126"/>
      <c r="EY25" s="174" t="s">
        <v>269</v>
      </c>
      <c r="FD25" s="126"/>
      <c r="FE25" s="174" t="s">
        <v>269</v>
      </c>
      <c r="FJ25" s="126"/>
      <c r="FK25" s="19" t="s">
        <v>271</v>
      </c>
      <c r="FL25" s="126"/>
      <c r="FM25" s="19" t="s">
        <v>269</v>
      </c>
      <c r="FP25" s="20"/>
      <c r="FW25" s="126"/>
      <c r="FX25" s="19" t="s">
        <v>271</v>
      </c>
      <c r="FY25" s="19">
        <v>3</v>
      </c>
      <c r="FZ25" s="19">
        <v>50</v>
      </c>
      <c r="GA25" s="20"/>
      <c r="GD25" s="19" t="s">
        <v>229</v>
      </c>
      <c r="GF25" s="126"/>
      <c r="GG25" s="19" t="s">
        <v>271</v>
      </c>
      <c r="GH25" s="19">
        <v>2</v>
      </c>
      <c r="GI25" s="19">
        <v>102</v>
      </c>
      <c r="GJ25" s="20"/>
      <c r="GK25" s="19" t="s">
        <v>225</v>
      </c>
      <c r="GP25" s="126"/>
      <c r="GQ25" s="19" t="s">
        <v>271</v>
      </c>
      <c r="GR25" s="19">
        <v>2</v>
      </c>
      <c r="GS25" s="19">
        <v>55</v>
      </c>
      <c r="GT25" s="20"/>
      <c r="GU25" s="19" t="s">
        <v>225</v>
      </c>
      <c r="GY25" s="126"/>
      <c r="GZ25" s="19" t="s">
        <v>269</v>
      </c>
      <c r="HC25" s="20"/>
      <c r="HJ25" s="126"/>
      <c r="HK25" s="19" t="s">
        <v>271</v>
      </c>
      <c r="HL25" s="19">
        <v>6</v>
      </c>
      <c r="HM25" s="19">
        <v>100</v>
      </c>
      <c r="HN25" s="20"/>
      <c r="HO25" s="19" t="s">
        <v>225</v>
      </c>
      <c r="HS25" s="126"/>
      <c r="HT25" s="19" t="s">
        <v>269</v>
      </c>
      <c r="HW25" s="20"/>
      <c r="IB25" s="126"/>
      <c r="IC25" s="19" t="s">
        <v>271</v>
      </c>
      <c r="ID25" s="19">
        <v>2</v>
      </c>
      <c r="IE25" s="19">
        <v>40</v>
      </c>
      <c r="IF25" s="20"/>
      <c r="IG25" s="19" t="s">
        <v>225</v>
      </c>
      <c r="IJ25" s="126"/>
      <c r="IK25" s="19" t="s">
        <v>269</v>
      </c>
      <c r="IN25" s="20"/>
      <c r="IP25" s="126"/>
      <c r="IQ25" s="19" t="s">
        <v>269</v>
      </c>
      <c r="IT25" s="20"/>
      <c r="IY25" s="126"/>
      <c r="IZ25" s="19" t="s">
        <v>271</v>
      </c>
      <c r="JA25" s="19">
        <v>2</v>
      </c>
      <c r="JB25" s="19">
        <v>58</v>
      </c>
      <c r="JC25" s="20"/>
      <c r="JD25" s="19" t="s">
        <v>225</v>
      </c>
      <c r="JH25" s="126"/>
      <c r="JI25" s="19" t="s">
        <v>271</v>
      </c>
      <c r="JJ25" s="19">
        <v>3</v>
      </c>
      <c r="JK25" s="19">
        <v>225</v>
      </c>
      <c r="JL25" s="20"/>
      <c r="JN25" s="205" t="s">
        <v>228</v>
      </c>
      <c r="JP25" s="19" t="s">
        <v>273</v>
      </c>
      <c r="JQ25" s="19" t="s">
        <v>271</v>
      </c>
      <c r="JR25" s="126"/>
      <c r="JS25" s="19" t="s">
        <v>269</v>
      </c>
      <c r="JV25" s="20"/>
      <c r="KD25" s="126"/>
      <c r="KE25" s="19" t="s">
        <v>269</v>
      </c>
      <c r="KH25" s="20"/>
      <c r="KL25" s="126"/>
      <c r="KM25" s="171" t="s">
        <v>269</v>
      </c>
      <c r="KQ25" s="126"/>
      <c r="KR25" s="174" t="s">
        <v>269</v>
      </c>
      <c r="KV25" s="126"/>
      <c r="KW25" s="171" t="s">
        <v>269</v>
      </c>
      <c r="LA25" s="126"/>
      <c r="LB25" s="171" t="s">
        <v>271</v>
      </c>
      <c r="LC25" s="19">
        <v>1</v>
      </c>
      <c r="LD25" s="19">
        <v>60</v>
      </c>
      <c r="LE25" s="19" t="s">
        <v>225</v>
      </c>
      <c r="LF25" s="126"/>
      <c r="LG25" s="171" t="s">
        <v>271</v>
      </c>
      <c r="LH25" s="19">
        <v>1</v>
      </c>
      <c r="LI25" s="19">
        <v>93</v>
      </c>
      <c r="LJ25" s="19" t="s">
        <v>225</v>
      </c>
      <c r="LK25" s="126"/>
      <c r="LL25" s="19" t="s">
        <v>271</v>
      </c>
      <c r="LM25" s="19">
        <v>2</v>
      </c>
      <c r="LN25" s="126"/>
      <c r="LO25" s="20"/>
      <c r="LY25" s="19" t="s">
        <v>732</v>
      </c>
      <c r="LZ25" s="19">
        <v>351</v>
      </c>
      <c r="MA25" s="19" t="s">
        <v>271</v>
      </c>
      <c r="MB25" s="19">
        <v>7</v>
      </c>
      <c r="MC25" s="126"/>
      <c r="MD25" s="20"/>
      <c r="MJ25" s="19" t="s">
        <v>243</v>
      </c>
      <c r="MK25" s="19" t="s">
        <v>244</v>
      </c>
      <c r="MM25" s="19" t="s">
        <v>246</v>
      </c>
      <c r="MP25" s="19" t="s">
        <v>249</v>
      </c>
      <c r="MQ25" s="19" t="s">
        <v>250</v>
      </c>
      <c r="MT25" s="19" t="s">
        <v>253</v>
      </c>
      <c r="MU25" s="19" t="s">
        <v>254</v>
      </c>
      <c r="MY25" s="19" t="s">
        <v>314</v>
      </c>
      <c r="MZ25" s="19">
        <v>37</v>
      </c>
      <c r="NA25" s="19" t="s">
        <v>333</v>
      </c>
      <c r="NB25" s="19" t="s">
        <v>269</v>
      </c>
      <c r="NC25" s="19" t="s">
        <v>733</v>
      </c>
      <c r="ND25" s="19" t="s">
        <v>734</v>
      </c>
      <c r="NE25" s="126"/>
      <c r="NF25" s="19" t="s">
        <v>269</v>
      </c>
      <c r="NG25" s="19" t="s">
        <v>1279</v>
      </c>
      <c r="NH25" s="19" t="s">
        <v>736</v>
      </c>
      <c r="NI25" s="19" t="s">
        <v>269</v>
      </c>
      <c r="NJ25" s="126"/>
      <c r="NK25" s="20"/>
      <c r="NU25" s="126"/>
      <c r="NV25" s="19" t="s">
        <v>737</v>
      </c>
      <c r="NW25" s="145" t="s">
        <v>271</v>
      </c>
      <c r="NX25" s="156"/>
      <c r="NY25" s="163" t="s">
        <v>465</v>
      </c>
      <c r="NZ25" s="152" t="s">
        <v>325</v>
      </c>
      <c r="OA25" s="148" t="s">
        <v>280</v>
      </c>
      <c r="OB25" s="150" t="s">
        <v>280</v>
      </c>
      <c r="OC25" s="89">
        <v>265832</v>
      </c>
      <c r="OD25" s="88">
        <v>798.9</v>
      </c>
      <c r="OE25" s="84">
        <f t="shared" si="1"/>
        <v>332.74752785079482</v>
      </c>
      <c r="OF25" s="91">
        <f t="shared" si="2"/>
        <v>1.3200066207228625E-2</v>
      </c>
    </row>
    <row r="26" spans="2:396" ht="68" x14ac:dyDescent="0.2">
      <c r="B26" s="19" t="s">
        <v>336</v>
      </c>
      <c r="C26" s="19">
        <v>4</v>
      </c>
      <c r="D26" s="19">
        <v>1454</v>
      </c>
      <c r="E26" s="19">
        <v>16</v>
      </c>
      <c r="F26" s="84">
        <f t="shared" si="0"/>
        <v>90.875</v>
      </c>
      <c r="G26" s="19">
        <v>5</v>
      </c>
      <c r="H26" s="19" t="s">
        <v>269</v>
      </c>
      <c r="I26" s="19" t="s">
        <v>269</v>
      </c>
      <c r="J26" s="19">
        <v>0</v>
      </c>
      <c r="K26" s="126"/>
      <c r="L26" s="20"/>
      <c r="M26" s="19" t="s">
        <v>195</v>
      </c>
      <c r="P26" s="19" t="s">
        <v>198</v>
      </c>
      <c r="Q26" s="19" t="s">
        <v>199</v>
      </c>
      <c r="AA26" s="20"/>
      <c r="AB26" s="19">
        <v>0</v>
      </c>
      <c r="AC26" s="19">
        <v>0</v>
      </c>
      <c r="AD26" s="19">
        <v>0</v>
      </c>
      <c r="AE26" s="19">
        <v>0</v>
      </c>
      <c r="AF26" s="19" t="s">
        <v>213</v>
      </c>
      <c r="AG26" s="19" t="s">
        <v>339</v>
      </c>
      <c r="AH26" s="19" t="s">
        <v>271</v>
      </c>
      <c r="AI26" s="126"/>
      <c r="AJ26" s="19" t="s">
        <v>269</v>
      </c>
      <c r="AK26" s="20"/>
      <c r="AY26" s="126"/>
      <c r="AZ26" s="112" t="s">
        <v>269</v>
      </c>
      <c r="BC26" s="156"/>
      <c r="BF26" s="126"/>
      <c r="BG26" s="19" t="s">
        <v>269</v>
      </c>
      <c r="BJ26" s="152"/>
      <c r="BL26" s="126"/>
      <c r="BM26" s="19" t="s">
        <v>269</v>
      </c>
      <c r="BP26" s="148"/>
      <c r="BR26" s="126"/>
      <c r="BS26" s="19" t="s">
        <v>269</v>
      </c>
      <c r="BV26" s="150"/>
      <c r="BX26" s="126"/>
      <c r="BY26" s="19" t="s">
        <v>269</v>
      </c>
      <c r="CB26" s="152"/>
      <c r="CD26" s="148"/>
      <c r="CF26" s="150"/>
      <c r="CH26" s="126"/>
      <c r="CI26" s="19" t="s">
        <v>271</v>
      </c>
      <c r="CJ26" s="19">
        <v>16</v>
      </c>
      <c r="CK26" s="19">
        <v>110</v>
      </c>
      <c r="CL26" s="156" t="s">
        <v>224</v>
      </c>
      <c r="CM26" s="19" t="s">
        <v>344</v>
      </c>
      <c r="CN26" s="152" t="s">
        <v>224</v>
      </c>
      <c r="CO26" s="19" t="s">
        <v>344</v>
      </c>
      <c r="CP26" s="148" t="s">
        <v>224</v>
      </c>
      <c r="CQ26" s="19" t="s">
        <v>344</v>
      </c>
      <c r="CR26" s="150" t="s">
        <v>224</v>
      </c>
      <c r="CS26" s="19" t="s">
        <v>344</v>
      </c>
      <c r="CT26" s="126"/>
      <c r="CU26" s="170" t="s">
        <v>271</v>
      </c>
      <c r="CV26" s="126"/>
      <c r="CW26" s="92" t="s">
        <v>271</v>
      </c>
      <c r="CX26" s="19">
        <v>1</v>
      </c>
      <c r="CY26" s="19">
        <v>51</v>
      </c>
      <c r="DA26" s="145"/>
      <c r="DB26" s="126"/>
      <c r="DC26" s="19" t="s">
        <v>271</v>
      </c>
      <c r="DD26" s="19">
        <v>1</v>
      </c>
      <c r="DE26" s="19">
        <v>29</v>
      </c>
      <c r="DH26" s="126"/>
      <c r="DI26" s="19" t="s">
        <v>271</v>
      </c>
      <c r="DJ26" s="19">
        <v>1</v>
      </c>
      <c r="DK26" s="19">
        <v>8</v>
      </c>
      <c r="DN26" s="126"/>
      <c r="DO26" s="19" t="s">
        <v>269</v>
      </c>
      <c r="DT26" s="126"/>
      <c r="DU26" s="19" t="s">
        <v>269</v>
      </c>
      <c r="DZ26" s="126"/>
      <c r="EA26" s="19" t="s">
        <v>269</v>
      </c>
      <c r="EF26" s="126"/>
      <c r="EG26" s="174" t="s">
        <v>269</v>
      </c>
      <c r="EL26" s="126"/>
      <c r="EM26" s="174" t="s">
        <v>269</v>
      </c>
      <c r="ER26" s="126"/>
      <c r="ES26" s="174" t="s">
        <v>269</v>
      </c>
      <c r="EX26" s="126"/>
      <c r="EY26" s="174" t="s">
        <v>269</v>
      </c>
      <c r="FD26" s="126"/>
      <c r="FE26" s="174" t="s">
        <v>269</v>
      </c>
      <c r="FJ26" s="126"/>
      <c r="FK26" s="19" t="s">
        <v>271</v>
      </c>
      <c r="FL26" s="126"/>
      <c r="FM26" s="19" t="s">
        <v>271</v>
      </c>
      <c r="FN26" s="19">
        <v>1</v>
      </c>
      <c r="FO26" s="19">
        <v>125</v>
      </c>
      <c r="FP26" s="20"/>
      <c r="FV26" s="19" t="s">
        <v>269</v>
      </c>
      <c r="FW26" s="126"/>
      <c r="FX26" s="19" t="s">
        <v>269</v>
      </c>
      <c r="GA26" s="20"/>
      <c r="GF26" s="126"/>
      <c r="GG26" s="19" t="s">
        <v>271</v>
      </c>
      <c r="GH26" s="19">
        <v>1</v>
      </c>
      <c r="GI26" s="19">
        <v>23</v>
      </c>
      <c r="GJ26" s="20"/>
      <c r="GP26" s="126"/>
      <c r="GQ26" s="19" t="s">
        <v>269</v>
      </c>
      <c r="GT26" s="20"/>
      <c r="GY26" s="126"/>
      <c r="GZ26" s="19" t="s">
        <v>269</v>
      </c>
      <c r="HC26" s="20"/>
      <c r="HJ26" s="126"/>
      <c r="HK26" s="19" t="s">
        <v>269</v>
      </c>
      <c r="HN26" s="20"/>
      <c r="HS26" s="126"/>
      <c r="HT26" s="19" t="s">
        <v>269</v>
      </c>
      <c r="HW26" s="20"/>
      <c r="IB26" s="126"/>
      <c r="IC26" s="19" t="s">
        <v>269</v>
      </c>
      <c r="IF26" s="20"/>
      <c r="IJ26" s="126"/>
      <c r="IK26" s="19" t="s">
        <v>269</v>
      </c>
      <c r="IN26" s="20"/>
      <c r="IP26" s="126"/>
      <c r="IQ26" s="19" t="s">
        <v>269</v>
      </c>
      <c r="IT26" s="20"/>
      <c r="IY26" s="126"/>
      <c r="IZ26" s="19" t="s">
        <v>269</v>
      </c>
      <c r="JC26" s="20"/>
      <c r="JH26" s="126"/>
      <c r="JI26" s="19" t="s">
        <v>271</v>
      </c>
      <c r="JJ26" s="19">
        <v>1</v>
      </c>
      <c r="JK26" s="19">
        <v>165</v>
      </c>
      <c r="JL26" s="20"/>
      <c r="JP26" s="19" t="s">
        <v>273</v>
      </c>
      <c r="JQ26" s="19" t="s">
        <v>269</v>
      </c>
      <c r="JR26" s="126"/>
      <c r="JS26" s="19" t="s">
        <v>271</v>
      </c>
      <c r="JT26" s="19">
        <v>1</v>
      </c>
      <c r="JU26" s="19">
        <v>155</v>
      </c>
      <c r="JV26" s="20"/>
      <c r="KB26" s="19" t="s">
        <v>347</v>
      </c>
      <c r="KC26" s="19" t="s">
        <v>269</v>
      </c>
      <c r="KD26" s="126"/>
      <c r="KE26" s="19" t="s">
        <v>269</v>
      </c>
      <c r="KH26" s="20"/>
      <c r="KL26" s="126"/>
      <c r="KM26" s="171" t="s">
        <v>269</v>
      </c>
      <c r="KQ26" s="126"/>
      <c r="KR26" s="174" t="s">
        <v>269</v>
      </c>
      <c r="KV26" s="126"/>
      <c r="KW26" s="171" t="s">
        <v>269</v>
      </c>
      <c r="LA26" s="126"/>
      <c r="LB26" s="171" t="s">
        <v>269</v>
      </c>
      <c r="LF26" s="126"/>
      <c r="LG26" s="171" t="s">
        <v>269</v>
      </c>
      <c r="LK26" s="126"/>
      <c r="LL26" s="19" t="s">
        <v>269</v>
      </c>
      <c r="LN26" s="126"/>
      <c r="LO26" s="20"/>
      <c r="LP26" s="19" t="s">
        <v>230</v>
      </c>
      <c r="LZ26" s="19">
        <v>2167</v>
      </c>
      <c r="MA26" s="19" t="s">
        <v>271</v>
      </c>
      <c r="MB26" s="19">
        <v>4</v>
      </c>
      <c r="MC26" s="126"/>
      <c r="MD26" s="20"/>
      <c r="ME26" s="19" t="s">
        <v>238</v>
      </c>
      <c r="MF26" s="19" t="s">
        <v>239</v>
      </c>
      <c r="MJ26" s="19" t="s">
        <v>243</v>
      </c>
      <c r="ML26" s="19" t="s">
        <v>245</v>
      </c>
      <c r="MN26" s="19" t="s">
        <v>247</v>
      </c>
      <c r="MY26" s="19" t="s">
        <v>314</v>
      </c>
      <c r="MZ26" s="19">
        <v>30</v>
      </c>
      <c r="NA26" s="19" t="s">
        <v>333</v>
      </c>
      <c r="NB26" s="19" t="s">
        <v>269</v>
      </c>
      <c r="NC26" s="19" t="s">
        <v>822</v>
      </c>
      <c r="ND26" s="138" t="s">
        <v>269</v>
      </c>
      <c r="NE26" s="126"/>
      <c r="NF26" s="19" t="s">
        <v>269</v>
      </c>
      <c r="NG26" s="19" t="s">
        <v>269</v>
      </c>
      <c r="NH26" s="19" t="s">
        <v>348</v>
      </c>
      <c r="NI26" s="19" t="s">
        <v>269</v>
      </c>
      <c r="NJ26" s="126"/>
      <c r="NK26" s="20"/>
      <c r="NU26" s="126"/>
      <c r="NW26" s="145" t="s">
        <v>269</v>
      </c>
      <c r="NX26" s="156"/>
      <c r="NY26" s="164"/>
      <c r="NZ26" s="153"/>
      <c r="OA26" s="147"/>
      <c r="OB26" s="157"/>
      <c r="OC26" s="89">
        <v>123021</v>
      </c>
      <c r="OD26" s="88">
        <v>790.8</v>
      </c>
      <c r="OE26" s="84">
        <f t="shared" si="1"/>
        <v>155.56525037936268</v>
      </c>
      <c r="OF26" s="91">
        <f t="shared" si="2"/>
        <v>1.1819120312792124E-2</v>
      </c>
    </row>
    <row r="27" spans="2:396" ht="153" x14ac:dyDescent="0.2">
      <c r="B27" s="19" t="s">
        <v>784</v>
      </c>
      <c r="C27" s="19">
        <v>8</v>
      </c>
      <c r="D27" s="19">
        <v>69</v>
      </c>
      <c r="E27" s="19">
        <v>2</v>
      </c>
      <c r="F27" s="84">
        <f t="shared" si="0"/>
        <v>34.5</v>
      </c>
      <c r="G27" s="19">
        <v>1</v>
      </c>
      <c r="H27" s="19" t="s">
        <v>271</v>
      </c>
      <c r="I27" s="19" t="s">
        <v>271</v>
      </c>
      <c r="J27" s="19">
        <v>1</v>
      </c>
      <c r="K27" s="126"/>
      <c r="L27" s="20"/>
      <c r="P27" s="19" t="s">
        <v>198</v>
      </c>
      <c r="AA27" s="20"/>
      <c r="AB27" s="19">
        <v>54</v>
      </c>
      <c r="AC27" s="19">
        <v>9</v>
      </c>
      <c r="AD27" s="19">
        <v>6</v>
      </c>
      <c r="AE27" s="19">
        <v>0</v>
      </c>
      <c r="AF27" s="19" t="s">
        <v>213</v>
      </c>
      <c r="AG27" s="19" t="s">
        <v>787</v>
      </c>
      <c r="AH27" s="19" t="s">
        <v>269</v>
      </c>
      <c r="AI27" s="126"/>
      <c r="AJ27" s="19" t="s">
        <v>269</v>
      </c>
      <c r="AK27" s="20"/>
      <c r="AY27" s="126"/>
      <c r="AZ27" s="112" t="s">
        <v>269</v>
      </c>
      <c r="BC27" s="156"/>
      <c r="BF27" s="126"/>
      <c r="BG27" s="19" t="s">
        <v>269</v>
      </c>
      <c r="BJ27" s="152"/>
      <c r="BL27" s="126"/>
      <c r="BM27" s="19" t="s">
        <v>269</v>
      </c>
      <c r="BP27" s="148"/>
      <c r="BR27" s="126"/>
      <c r="BS27" s="19" t="s">
        <v>269</v>
      </c>
      <c r="BV27" s="150"/>
      <c r="BX27" s="126"/>
      <c r="BY27" s="19" t="s">
        <v>269</v>
      </c>
      <c r="CB27" s="152"/>
      <c r="CD27" s="148"/>
      <c r="CF27" s="150"/>
      <c r="CH27" s="126"/>
      <c r="CI27" s="19" t="s">
        <v>269</v>
      </c>
      <c r="CL27" s="156"/>
      <c r="CN27" s="152"/>
      <c r="CP27" s="148"/>
      <c r="CR27" s="150"/>
      <c r="CT27" s="126"/>
      <c r="CU27" s="170" t="s">
        <v>269</v>
      </c>
      <c r="CV27" s="126"/>
      <c r="CW27" s="174" t="s">
        <v>269</v>
      </c>
      <c r="DB27" s="126"/>
      <c r="DC27" s="174" t="s">
        <v>269</v>
      </c>
      <c r="DH27" s="126"/>
      <c r="DI27" s="174" t="s">
        <v>269</v>
      </c>
      <c r="DN27" s="126"/>
      <c r="DO27" s="174" t="s">
        <v>269</v>
      </c>
      <c r="DT27" s="126"/>
      <c r="DU27" s="174" t="s">
        <v>269</v>
      </c>
      <c r="DZ27" s="126"/>
      <c r="EA27" s="174" t="s">
        <v>269</v>
      </c>
      <c r="EF27" s="126"/>
      <c r="EG27" s="174" t="s">
        <v>269</v>
      </c>
      <c r="EL27" s="126"/>
      <c r="EM27" s="174" t="s">
        <v>269</v>
      </c>
      <c r="ER27" s="126"/>
      <c r="ES27" s="174" t="s">
        <v>269</v>
      </c>
      <c r="EX27" s="126"/>
      <c r="EY27" s="174" t="s">
        <v>269</v>
      </c>
      <c r="FD27" s="126"/>
      <c r="FE27" s="174" t="s">
        <v>269</v>
      </c>
      <c r="FJ27" s="126"/>
      <c r="FK27" s="19" t="s">
        <v>269</v>
      </c>
      <c r="FL27" s="126"/>
      <c r="FM27" s="174" t="s">
        <v>269</v>
      </c>
      <c r="FP27" s="20"/>
      <c r="FW27" s="126"/>
      <c r="FX27" s="174" t="s">
        <v>269</v>
      </c>
      <c r="GA27" s="20"/>
      <c r="GF27" s="126"/>
      <c r="GG27" s="174" t="s">
        <v>269</v>
      </c>
      <c r="GJ27" s="20"/>
      <c r="GP27" s="126"/>
      <c r="GQ27" s="174" t="s">
        <v>269</v>
      </c>
      <c r="GT27" s="20"/>
      <c r="GY27" s="126"/>
      <c r="GZ27" s="174" t="s">
        <v>269</v>
      </c>
      <c r="HC27" s="20"/>
      <c r="HJ27" s="126"/>
      <c r="HK27" s="174" t="s">
        <v>269</v>
      </c>
      <c r="HN27" s="20"/>
      <c r="HS27" s="126"/>
      <c r="HT27" s="174" t="s">
        <v>269</v>
      </c>
      <c r="HW27" s="20"/>
      <c r="IB27" s="126"/>
      <c r="IC27" s="174" t="s">
        <v>269</v>
      </c>
      <c r="IF27" s="20"/>
      <c r="IJ27" s="126"/>
      <c r="IK27" s="174" t="s">
        <v>269</v>
      </c>
      <c r="IN27" s="20"/>
      <c r="IP27" s="126"/>
      <c r="IQ27" s="174" t="s">
        <v>269</v>
      </c>
      <c r="IT27" s="20"/>
      <c r="IY27" s="126"/>
      <c r="IZ27" s="174" t="s">
        <v>269</v>
      </c>
      <c r="JC27" s="20"/>
      <c r="JH27" s="126"/>
      <c r="JI27" s="174" t="s">
        <v>269</v>
      </c>
      <c r="JL27" s="20"/>
      <c r="JR27" s="126"/>
      <c r="JS27" s="174" t="s">
        <v>269</v>
      </c>
      <c r="JV27" s="20"/>
      <c r="KD27" s="126"/>
      <c r="KE27" s="174" t="s">
        <v>269</v>
      </c>
      <c r="KH27" s="20"/>
      <c r="KL27" s="126"/>
      <c r="KM27" s="171" t="s">
        <v>269</v>
      </c>
      <c r="KQ27" s="126"/>
      <c r="KR27" s="174" t="s">
        <v>269</v>
      </c>
      <c r="KV27" s="126"/>
      <c r="KW27" s="171" t="s">
        <v>269</v>
      </c>
      <c r="LA27" s="126"/>
      <c r="LB27" s="171" t="s">
        <v>269</v>
      </c>
      <c r="LF27" s="126"/>
      <c r="LG27" s="171" t="s">
        <v>269</v>
      </c>
      <c r="LK27" s="126"/>
      <c r="LL27" s="19" t="s">
        <v>269</v>
      </c>
      <c r="LN27" s="126"/>
      <c r="LO27" s="20"/>
      <c r="LP27" s="19" t="s">
        <v>230</v>
      </c>
      <c r="LZ27" s="19">
        <v>64</v>
      </c>
      <c r="MA27" s="19" t="s">
        <v>269</v>
      </c>
      <c r="MC27" s="126"/>
      <c r="MD27" s="20"/>
      <c r="ME27" s="19" t="s">
        <v>238</v>
      </c>
      <c r="MF27" s="19" t="s">
        <v>239</v>
      </c>
      <c r="MG27" s="19" t="s">
        <v>240</v>
      </c>
      <c r="MH27" s="19" t="s">
        <v>241</v>
      </c>
      <c r="MI27" s="19" t="s">
        <v>242</v>
      </c>
      <c r="MK27" s="19" t="s">
        <v>244</v>
      </c>
      <c r="ML27" s="19" t="s">
        <v>245</v>
      </c>
      <c r="MN27" s="19" t="s">
        <v>247</v>
      </c>
      <c r="MP27" s="19" t="s">
        <v>249</v>
      </c>
      <c r="MQ27" s="19" t="s">
        <v>250</v>
      </c>
      <c r="MR27" s="19" t="s">
        <v>251</v>
      </c>
      <c r="MS27" s="19" t="s">
        <v>252</v>
      </c>
      <c r="MT27" s="19" t="s">
        <v>253</v>
      </c>
      <c r="MU27" s="19" t="s">
        <v>254</v>
      </c>
      <c r="MV27" s="19" t="s">
        <v>255</v>
      </c>
      <c r="MW27" s="19" t="s">
        <v>256</v>
      </c>
      <c r="MX27" s="19" t="s">
        <v>788</v>
      </c>
      <c r="MY27" s="19">
        <v>40</v>
      </c>
      <c r="MZ27" s="19">
        <v>25</v>
      </c>
      <c r="NA27" s="19" t="s">
        <v>789</v>
      </c>
      <c r="NB27" s="19" t="s">
        <v>269</v>
      </c>
      <c r="NC27" s="19" t="s">
        <v>822</v>
      </c>
      <c r="ND27" s="19" t="s">
        <v>790</v>
      </c>
      <c r="NE27" s="126"/>
      <c r="NF27" s="19" t="s">
        <v>269</v>
      </c>
      <c r="NG27" s="19" t="s">
        <v>269</v>
      </c>
      <c r="NI27" s="19" t="s">
        <v>269</v>
      </c>
      <c r="NJ27" s="126"/>
      <c r="NK27" s="20"/>
      <c r="NU27" s="126"/>
      <c r="NW27" s="145" t="s">
        <v>269</v>
      </c>
      <c r="NX27" s="156"/>
      <c r="NY27" s="163"/>
      <c r="NZ27" s="165"/>
      <c r="OA27" s="166"/>
      <c r="OB27" s="167"/>
      <c r="OC27" s="89">
        <v>6614</v>
      </c>
      <c r="OD27" s="88">
        <v>427.3</v>
      </c>
      <c r="OE27" s="84">
        <f t="shared" si="1"/>
        <v>15.478586473203837</v>
      </c>
      <c r="OF27" s="91">
        <f t="shared" si="2"/>
        <v>1.0432416087087995E-2</v>
      </c>
    </row>
    <row r="28" spans="2:396" ht="68" x14ac:dyDescent="0.2">
      <c r="B28" s="19" t="s">
        <v>389</v>
      </c>
      <c r="C28" s="19">
        <v>4</v>
      </c>
      <c r="D28" s="19">
        <v>1777</v>
      </c>
      <c r="E28" s="19">
        <v>24</v>
      </c>
      <c r="F28" s="84">
        <f t="shared" si="0"/>
        <v>74.041666666666671</v>
      </c>
      <c r="G28" s="19">
        <v>6</v>
      </c>
      <c r="H28" s="19" t="s">
        <v>269</v>
      </c>
      <c r="I28" s="19" t="s">
        <v>269</v>
      </c>
      <c r="J28" s="19">
        <v>3</v>
      </c>
      <c r="K28" s="126"/>
      <c r="L28" s="20"/>
      <c r="M28" s="19" t="s">
        <v>195</v>
      </c>
      <c r="P28" s="19" t="s">
        <v>198</v>
      </c>
      <c r="Q28" s="19" t="s">
        <v>199</v>
      </c>
      <c r="AA28" s="20"/>
      <c r="AB28" s="19">
        <v>412</v>
      </c>
      <c r="AC28" s="19">
        <v>372</v>
      </c>
      <c r="AD28" s="19">
        <v>128</v>
      </c>
      <c r="AE28" s="19">
        <v>2</v>
      </c>
      <c r="AF28" s="19" t="s">
        <v>213</v>
      </c>
      <c r="AG28" s="19" t="s">
        <v>392</v>
      </c>
      <c r="AH28" s="19" t="s">
        <v>271</v>
      </c>
      <c r="AI28" s="126"/>
      <c r="AJ28" s="19" t="s">
        <v>271</v>
      </c>
      <c r="AK28" s="20"/>
      <c r="AN28" s="19" t="s">
        <v>216</v>
      </c>
      <c r="AO28" s="19" t="s">
        <v>217</v>
      </c>
      <c r="AV28" s="19" t="s">
        <v>273</v>
      </c>
      <c r="AW28" s="19">
        <v>1</v>
      </c>
      <c r="AX28" s="19">
        <v>225</v>
      </c>
      <c r="AY28" s="126"/>
      <c r="AZ28" s="112" t="s">
        <v>271</v>
      </c>
      <c r="BA28" s="19" t="s">
        <v>393</v>
      </c>
      <c r="BB28" s="19">
        <v>150</v>
      </c>
      <c r="BC28" s="156" t="s">
        <v>394</v>
      </c>
      <c r="BE28" s="19" t="s">
        <v>269</v>
      </c>
      <c r="BF28" s="126"/>
      <c r="BJ28" s="152"/>
      <c r="BL28" s="126"/>
      <c r="BP28" s="148"/>
      <c r="BR28" s="126"/>
      <c r="BV28" s="150"/>
      <c r="BX28" s="126"/>
      <c r="BY28" s="19" t="s">
        <v>271</v>
      </c>
      <c r="BZ28" s="19">
        <v>11</v>
      </c>
      <c r="CA28" s="19">
        <v>50</v>
      </c>
      <c r="CB28" s="152" t="s">
        <v>325</v>
      </c>
      <c r="CD28" s="148" t="s">
        <v>325</v>
      </c>
      <c r="CF28" s="150" t="s">
        <v>280</v>
      </c>
      <c r="CH28" s="126"/>
      <c r="CI28" s="19" t="s">
        <v>269</v>
      </c>
      <c r="CL28" s="156"/>
      <c r="CN28" s="152"/>
      <c r="CP28" s="148"/>
      <c r="CR28" s="150"/>
      <c r="CT28" s="126"/>
      <c r="CU28" s="170" t="s">
        <v>271</v>
      </c>
      <c r="CV28" s="126"/>
      <c r="CW28" s="145" t="s">
        <v>271</v>
      </c>
      <c r="CX28" s="19">
        <v>1</v>
      </c>
      <c r="CY28" s="19">
        <v>20</v>
      </c>
      <c r="CZ28" s="19" t="s">
        <v>286</v>
      </c>
      <c r="DA28" s="19" t="s">
        <v>281</v>
      </c>
      <c r="DB28" s="126"/>
      <c r="DC28" s="19" t="s">
        <v>269</v>
      </c>
      <c r="DH28" s="126"/>
      <c r="DI28" s="19" t="s">
        <v>269</v>
      </c>
      <c r="DN28" s="126"/>
      <c r="DO28" s="19" t="s">
        <v>269</v>
      </c>
      <c r="DT28" s="126"/>
      <c r="DU28" s="19" t="s">
        <v>269</v>
      </c>
      <c r="DZ28" s="126"/>
      <c r="EA28" s="19" t="s">
        <v>269</v>
      </c>
      <c r="EF28" s="126"/>
      <c r="EG28" s="174" t="s">
        <v>269</v>
      </c>
      <c r="EL28" s="126"/>
      <c r="EM28" s="174" t="s">
        <v>269</v>
      </c>
      <c r="ER28" s="126"/>
      <c r="ES28" s="174" t="s">
        <v>269</v>
      </c>
      <c r="EX28" s="126"/>
      <c r="EY28" s="174" t="s">
        <v>269</v>
      </c>
      <c r="FD28" s="126"/>
      <c r="FE28" s="174" t="s">
        <v>269</v>
      </c>
      <c r="FJ28" s="126"/>
      <c r="FK28" s="19" t="s">
        <v>271</v>
      </c>
      <c r="FL28" s="126"/>
      <c r="FM28" s="19" t="s">
        <v>271</v>
      </c>
      <c r="FN28" s="19">
        <v>2</v>
      </c>
      <c r="FO28" s="19">
        <v>45</v>
      </c>
      <c r="FP28" s="20"/>
      <c r="FQ28" s="19" t="s">
        <v>225</v>
      </c>
      <c r="FS28" s="19" t="s">
        <v>228</v>
      </c>
      <c r="FV28" s="19" t="s">
        <v>269</v>
      </c>
      <c r="FW28" s="126"/>
      <c r="FX28" s="19" t="s">
        <v>271</v>
      </c>
      <c r="FY28" s="19">
        <v>1</v>
      </c>
      <c r="FZ28" s="19">
        <v>115</v>
      </c>
      <c r="GA28" s="20"/>
      <c r="GD28" s="19" t="s">
        <v>229</v>
      </c>
      <c r="GF28" s="126"/>
      <c r="GG28" s="19" t="s">
        <v>271</v>
      </c>
      <c r="GH28" s="19">
        <v>1</v>
      </c>
      <c r="GI28" s="19">
        <v>35</v>
      </c>
      <c r="GJ28" s="20"/>
      <c r="GM28" s="19" t="s">
        <v>227</v>
      </c>
      <c r="GP28" s="126"/>
      <c r="GQ28" s="19" t="s">
        <v>269</v>
      </c>
      <c r="GT28" s="20"/>
      <c r="GY28" s="126"/>
      <c r="GZ28" s="19" t="s">
        <v>271</v>
      </c>
      <c r="HA28" s="19" t="s">
        <v>396</v>
      </c>
      <c r="HB28" s="19">
        <v>90</v>
      </c>
      <c r="HC28" s="20"/>
      <c r="HF28" s="19" t="s">
        <v>227</v>
      </c>
      <c r="HI28" s="19" t="s">
        <v>269</v>
      </c>
      <c r="HJ28" s="126"/>
      <c r="HK28" s="19" t="s">
        <v>271</v>
      </c>
      <c r="HL28" s="19">
        <v>1</v>
      </c>
      <c r="HM28" s="19">
        <v>30</v>
      </c>
      <c r="HN28" s="20"/>
      <c r="HO28" s="19" t="s">
        <v>225</v>
      </c>
      <c r="HS28" s="126"/>
      <c r="HT28" s="19" t="s">
        <v>269</v>
      </c>
      <c r="HW28" s="20"/>
      <c r="IB28" s="126"/>
      <c r="IC28" s="19" t="s">
        <v>269</v>
      </c>
      <c r="IF28" s="20"/>
      <c r="IJ28" s="126"/>
      <c r="IK28" s="19" t="s">
        <v>269</v>
      </c>
      <c r="IN28" s="20"/>
      <c r="IP28" s="126"/>
      <c r="IQ28" s="19" t="s">
        <v>269</v>
      </c>
      <c r="IT28" s="20"/>
      <c r="IY28" s="126"/>
      <c r="IZ28" s="19" t="s">
        <v>271</v>
      </c>
      <c r="JA28" s="19">
        <v>3</v>
      </c>
      <c r="JB28" s="19">
        <v>30</v>
      </c>
      <c r="JC28" s="20"/>
      <c r="JF28" s="19" t="s">
        <v>228</v>
      </c>
      <c r="JG28" s="19" t="s">
        <v>229</v>
      </c>
      <c r="JH28" s="126"/>
      <c r="JI28" s="19" t="s">
        <v>271</v>
      </c>
      <c r="JJ28" s="19">
        <v>1</v>
      </c>
      <c r="JK28" s="19">
        <v>250</v>
      </c>
      <c r="JL28" s="20"/>
      <c r="JO28" s="19" t="s">
        <v>229</v>
      </c>
      <c r="JP28" s="19" t="s">
        <v>347</v>
      </c>
      <c r="JQ28" s="19" t="s">
        <v>269</v>
      </c>
      <c r="JR28" s="126"/>
      <c r="JS28" s="19" t="s">
        <v>271</v>
      </c>
      <c r="JT28" s="19">
        <v>1</v>
      </c>
      <c r="JU28" s="19">
        <v>200</v>
      </c>
      <c r="JV28" s="20"/>
      <c r="JZ28" s="19" t="s">
        <v>229</v>
      </c>
      <c r="KB28" s="19" t="s">
        <v>273</v>
      </c>
      <c r="KC28" s="19" t="s">
        <v>269</v>
      </c>
      <c r="KD28" s="126"/>
      <c r="KE28" s="19" t="s">
        <v>269</v>
      </c>
      <c r="KH28" s="20"/>
      <c r="KL28" s="126"/>
      <c r="KM28" s="171" t="s">
        <v>269</v>
      </c>
      <c r="KQ28" s="126"/>
      <c r="KR28" s="174" t="s">
        <v>269</v>
      </c>
      <c r="KV28" s="126"/>
      <c r="KW28" s="171" t="s">
        <v>269</v>
      </c>
      <c r="LA28" s="126"/>
      <c r="LB28" s="171" t="s">
        <v>269</v>
      </c>
      <c r="LF28" s="126"/>
      <c r="LG28" s="171" t="s">
        <v>269</v>
      </c>
      <c r="LK28" s="126"/>
      <c r="LL28" s="19" t="s">
        <v>271</v>
      </c>
      <c r="LM28" s="19" t="s">
        <v>397</v>
      </c>
      <c r="LN28" s="126"/>
      <c r="LO28" s="20"/>
      <c r="LQ28" s="19" t="s">
        <v>231</v>
      </c>
      <c r="LR28" s="19" t="s">
        <v>232</v>
      </c>
      <c r="LZ28" s="19">
        <v>58</v>
      </c>
      <c r="MA28" s="19" t="s">
        <v>271</v>
      </c>
      <c r="MB28" s="19">
        <v>3</v>
      </c>
      <c r="MC28" s="126"/>
      <c r="MD28" s="20"/>
      <c r="ME28" s="19" t="s">
        <v>238</v>
      </c>
      <c r="MF28" s="19" t="s">
        <v>239</v>
      </c>
      <c r="MG28" s="19" t="s">
        <v>240</v>
      </c>
      <c r="MI28" s="19" t="s">
        <v>242</v>
      </c>
      <c r="MJ28" s="19" t="s">
        <v>243</v>
      </c>
      <c r="MK28" s="19" t="s">
        <v>244</v>
      </c>
      <c r="ML28" s="19" t="s">
        <v>245</v>
      </c>
      <c r="MM28" s="19" t="s">
        <v>246</v>
      </c>
      <c r="MP28" s="19" t="s">
        <v>249</v>
      </c>
      <c r="MQ28" s="19" t="s">
        <v>250</v>
      </c>
      <c r="MT28" s="19" t="s">
        <v>253</v>
      </c>
      <c r="MY28" s="19">
        <v>40</v>
      </c>
      <c r="MZ28" s="19">
        <v>35</v>
      </c>
      <c r="NA28" s="19" t="s">
        <v>369</v>
      </c>
      <c r="NB28" s="19" t="s">
        <v>269</v>
      </c>
      <c r="NC28" s="19" t="s">
        <v>822</v>
      </c>
      <c r="ND28" s="138" t="s">
        <v>269</v>
      </c>
      <c r="NE28" s="126"/>
      <c r="NF28" s="19" t="s">
        <v>269</v>
      </c>
      <c r="NG28" s="19" t="s">
        <v>269</v>
      </c>
      <c r="NH28" s="19" t="s">
        <v>399</v>
      </c>
      <c r="NI28" s="19" t="s">
        <v>269</v>
      </c>
      <c r="NJ28" s="126"/>
      <c r="NK28" s="20"/>
      <c r="NT28" s="19" t="s">
        <v>400</v>
      </c>
      <c r="NU28" s="126"/>
      <c r="NW28" s="145" t="s">
        <v>271</v>
      </c>
      <c r="NX28" s="156" t="s">
        <v>394</v>
      </c>
      <c r="NY28" s="163"/>
      <c r="NZ28" s="152" t="s">
        <v>325</v>
      </c>
      <c r="OA28" s="148" t="s">
        <v>325</v>
      </c>
      <c r="OB28" s="150" t="s">
        <v>280</v>
      </c>
      <c r="OC28" s="89">
        <v>160652</v>
      </c>
      <c r="OD28" s="88">
        <v>772.3</v>
      </c>
      <c r="OE28" s="84">
        <f t="shared" si="1"/>
        <v>208.0176097371488</v>
      </c>
      <c r="OF28" s="91">
        <f t="shared" si="2"/>
        <v>1.1061175708985883E-2</v>
      </c>
    </row>
    <row r="29" spans="2:396" ht="372" x14ac:dyDescent="0.2">
      <c r="B29" s="19" t="s">
        <v>881</v>
      </c>
      <c r="C29" s="19">
        <v>8</v>
      </c>
      <c r="D29" s="19">
        <v>238</v>
      </c>
      <c r="E29" s="19">
        <v>5</v>
      </c>
      <c r="F29" s="84">
        <f t="shared" si="0"/>
        <v>47.6</v>
      </c>
      <c r="G29" s="19">
        <v>4</v>
      </c>
      <c r="H29" s="19" t="s">
        <v>271</v>
      </c>
      <c r="I29" s="19" t="s">
        <v>269</v>
      </c>
      <c r="J29" s="19">
        <v>0</v>
      </c>
      <c r="K29" s="126"/>
      <c r="L29" s="20"/>
      <c r="P29" s="19" t="s">
        <v>198</v>
      </c>
      <c r="Q29" s="19" t="s">
        <v>199</v>
      </c>
      <c r="AA29" s="20"/>
      <c r="AB29" s="19">
        <v>205</v>
      </c>
      <c r="AC29" s="19">
        <v>23</v>
      </c>
      <c r="AD29" s="19">
        <v>3</v>
      </c>
      <c r="AE29" s="19">
        <v>0</v>
      </c>
      <c r="AF29" s="19" t="s">
        <v>213</v>
      </c>
      <c r="AG29" s="19" t="s">
        <v>884</v>
      </c>
      <c r="AH29" s="19" t="s">
        <v>269</v>
      </c>
      <c r="AI29" s="126"/>
      <c r="AJ29" s="19" t="s">
        <v>269</v>
      </c>
      <c r="AK29" s="20"/>
      <c r="AY29" s="126"/>
      <c r="AZ29" s="112" t="s">
        <v>269</v>
      </c>
      <c r="BC29" s="156"/>
      <c r="BF29" s="126"/>
      <c r="BG29" s="19" t="s">
        <v>269</v>
      </c>
      <c r="BJ29" s="152"/>
      <c r="BL29" s="126"/>
      <c r="BM29" s="19" t="s">
        <v>269</v>
      </c>
      <c r="BP29" s="148"/>
      <c r="BR29" s="126"/>
      <c r="BS29" s="19" t="s">
        <v>269</v>
      </c>
      <c r="BV29" s="150"/>
      <c r="BX29" s="126"/>
      <c r="BY29" s="19" t="s">
        <v>269</v>
      </c>
      <c r="CB29" s="152"/>
      <c r="CD29" s="148"/>
      <c r="CF29" s="150"/>
      <c r="CH29" s="126"/>
      <c r="CI29" s="19" t="s">
        <v>269</v>
      </c>
      <c r="CL29" s="156"/>
      <c r="CN29" s="152"/>
      <c r="CP29" s="148"/>
      <c r="CR29" s="150"/>
      <c r="CT29" s="126"/>
      <c r="CU29" s="170" t="s">
        <v>269</v>
      </c>
      <c r="CV29" s="126"/>
      <c r="CW29" s="174" t="s">
        <v>269</v>
      </c>
      <c r="DB29" s="126"/>
      <c r="DC29" s="174" t="s">
        <v>269</v>
      </c>
      <c r="DH29" s="126"/>
      <c r="DI29" s="174" t="s">
        <v>269</v>
      </c>
      <c r="DN29" s="126"/>
      <c r="DO29" s="174" t="s">
        <v>269</v>
      </c>
      <c r="DT29" s="126"/>
      <c r="DU29" s="174" t="s">
        <v>269</v>
      </c>
      <c r="DZ29" s="126"/>
      <c r="EA29" s="174" t="s">
        <v>269</v>
      </c>
      <c r="EF29" s="126"/>
      <c r="EG29" s="174" t="s">
        <v>269</v>
      </c>
      <c r="EL29" s="126"/>
      <c r="EM29" s="174" t="s">
        <v>269</v>
      </c>
      <c r="ER29" s="126"/>
      <c r="ES29" s="174" t="s">
        <v>269</v>
      </c>
      <c r="EX29" s="126"/>
      <c r="EY29" s="174" t="s">
        <v>269</v>
      </c>
      <c r="FD29" s="126"/>
      <c r="FE29" s="174" t="s">
        <v>269</v>
      </c>
      <c r="FJ29" s="126"/>
      <c r="FK29" s="19" t="s">
        <v>271</v>
      </c>
      <c r="FL29" s="126"/>
      <c r="FM29" s="19" t="s">
        <v>271</v>
      </c>
      <c r="FN29" s="19">
        <v>1</v>
      </c>
      <c r="FO29" s="19">
        <v>5</v>
      </c>
      <c r="FP29" s="20"/>
      <c r="FT29" s="19" t="s">
        <v>229</v>
      </c>
      <c r="FV29" s="19" t="s">
        <v>269</v>
      </c>
      <c r="FW29" s="126"/>
      <c r="FX29" s="19" t="s">
        <v>269</v>
      </c>
      <c r="GA29" s="20"/>
      <c r="GF29" s="126"/>
      <c r="GG29" s="19" t="s">
        <v>269</v>
      </c>
      <c r="GJ29" s="20"/>
      <c r="GP29" s="126"/>
      <c r="GQ29" s="19" t="s">
        <v>269</v>
      </c>
      <c r="GT29" s="20"/>
      <c r="GY29" s="126"/>
      <c r="GZ29" s="19" t="s">
        <v>269</v>
      </c>
      <c r="HC29" s="20"/>
      <c r="HJ29" s="126"/>
      <c r="HK29" s="19" t="s">
        <v>269</v>
      </c>
      <c r="HN29" s="20"/>
      <c r="HS29" s="126"/>
      <c r="HT29" s="19" t="s">
        <v>269</v>
      </c>
      <c r="HW29" s="20"/>
      <c r="IB29" s="126"/>
      <c r="IC29" s="19" t="s">
        <v>269</v>
      </c>
      <c r="IF29" s="20"/>
      <c r="IJ29" s="126"/>
      <c r="IK29" s="19" t="s">
        <v>269</v>
      </c>
      <c r="IN29" s="20"/>
      <c r="IP29" s="126"/>
      <c r="IQ29" s="19" t="s">
        <v>269</v>
      </c>
      <c r="IT29" s="20"/>
      <c r="IY29" s="126"/>
      <c r="IZ29" s="19" t="s">
        <v>269</v>
      </c>
      <c r="JC29" s="20"/>
      <c r="JH29" s="126"/>
      <c r="JI29" s="19" t="s">
        <v>271</v>
      </c>
      <c r="JJ29" s="19">
        <v>1</v>
      </c>
      <c r="JK29" s="19">
        <v>0</v>
      </c>
      <c r="JL29" s="20"/>
      <c r="JM29" s="19" t="s">
        <v>225</v>
      </c>
      <c r="JP29" s="19" t="s">
        <v>347</v>
      </c>
      <c r="JQ29" s="19" t="s">
        <v>269</v>
      </c>
      <c r="JR29" s="126"/>
      <c r="JS29" s="19" t="s">
        <v>269</v>
      </c>
      <c r="JV29" s="20"/>
      <c r="KD29" s="126"/>
      <c r="KE29" s="19" t="s">
        <v>269</v>
      </c>
      <c r="KH29" s="20"/>
      <c r="KL29" s="126"/>
      <c r="KM29" s="171" t="s">
        <v>269</v>
      </c>
      <c r="KQ29" s="126"/>
      <c r="KR29" s="174" t="s">
        <v>269</v>
      </c>
      <c r="KV29" s="126"/>
      <c r="KW29" s="171" t="s">
        <v>269</v>
      </c>
      <c r="LA29" s="126"/>
      <c r="LB29" s="171" t="s">
        <v>269</v>
      </c>
      <c r="LF29" s="126"/>
      <c r="LG29" s="171" t="s">
        <v>269</v>
      </c>
      <c r="LK29" s="126"/>
      <c r="LL29" s="19" t="s">
        <v>271</v>
      </c>
      <c r="LM29" s="19" t="s">
        <v>885</v>
      </c>
      <c r="LN29" s="126"/>
      <c r="LO29" s="20"/>
      <c r="LQ29" s="19" t="s">
        <v>231</v>
      </c>
      <c r="LR29" s="19" t="s">
        <v>232</v>
      </c>
      <c r="LS29" s="19" t="s">
        <v>233</v>
      </c>
      <c r="LT29" s="19" t="s">
        <v>234</v>
      </c>
      <c r="LU29" s="19" t="s">
        <v>235</v>
      </c>
      <c r="LV29" s="19" t="s">
        <v>236</v>
      </c>
      <c r="LY29" s="19" t="s">
        <v>886</v>
      </c>
      <c r="LZ29" s="19">
        <v>31</v>
      </c>
      <c r="MA29" s="19" t="s">
        <v>271</v>
      </c>
      <c r="MB29" s="19">
        <v>1</v>
      </c>
      <c r="MC29" s="126"/>
      <c r="MD29" s="20"/>
      <c r="ME29" s="19" t="s">
        <v>238</v>
      </c>
      <c r="MF29" s="19" t="s">
        <v>239</v>
      </c>
      <c r="MG29" s="19" t="s">
        <v>240</v>
      </c>
      <c r="MK29" s="19" t="s">
        <v>244</v>
      </c>
      <c r="ML29" s="19" t="s">
        <v>245</v>
      </c>
      <c r="MN29" s="19" t="s">
        <v>247</v>
      </c>
      <c r="MP29" s="19" t="s">
        <v>249</v>
      </c>
      <c r="MQ29" s="19" t="s">
        <v>250</v>
      </c>
      <c r="MR29" s="19" t="s">
        <v>251</v>
      </c>
      <c r="MS29" s="19" t="s">
        <v>252</v>
      </c>
      <c r="MT29" s="19" t="s">
        <v>253</v>
      </c>
      <c r="MU29" s="19" t="s">
        <v>254</v>
      </c>
      <c r="MV29" s="19" t="s">
        <v>255</v>
      </c>
      <c r="MW29" s="19" t="s">
        <v>256</v>
      </c>
      <c r="MX29" s="19" t="s">
        <v>887</v>
      </c>
      <c r="MY29" s="19" t="s">
        <v>314</v>
      </c>
      <c r="MZ29" s="19">
        <v>20</v>
      </c>
      <c r="NA29" s="19" t="s">
        <v>888</v>
      </c>
      <c r="NB29" s="19" t="s">
        <v>269</v>
      </c>
      <c r="NC29" s="19" t="s">
        <v>889</v>
      </c>
      <c r="ND29" s="138" t="s">
        <v>269</v>
      </c>
      <c r="NE29" s="126"/>
      <c r="NF29" s="19" t="s">
        <v>271</v>
      </c>
      <c r="NG29" s="19" t="s">
        <v>269</v>
      </c>
      <c r="NI29" s="181" t="s">
        <v>271</v>
      </c>
      <c r="NJ29" s="126"/>
      <c r="NK29" s="20"/>
      <c r="NP29" s="19" t="s">
        <v>261</v>
      </c>
      <c r="NU29" s="126"/>
      <c r="NW29" s="145" t="s">
        <v>269</v>
      </c>
      <c r="NX29" s="156"/>
      <c r="NY29" s="163"/>
      <c r="NZ29" s="165"/>
      <c r="OA29" s="166"/>
      <c r="OB29" s="167"/>
      <c r="OC29" s="89">
        <v>14483</v>
      </c>
      <c r="OD29" s="88">
        <v>437.6</v>
      </c>
      <c r="OE29" s="84">
        <f t="shared" si="1"/>
        <v>33.096435100548447</v>
      </c>
      <c r="OF29" s="91">
        <f t="shared" si="2"/>
        <v>1.6433059449009184E-2</v>
      </c>
    </row>
    <row r="30" spans="2:396" ht="68" x14ac:dyDescent="0.2">
      <c r="B30" s="19" t="s">
        <v>495</v>
      </c>
      <c r="C30" s="19">
        <v>6</v>
      </c>
      <c r="D30" s="19">
        <v>428</v>
      </c>
      <c r="E30" s="19">
        <v>7</v>
      </c>
      <c r="F30" s="84">
        <f t="shared" si="0"/>
        <v>61.142857142857146</v>
      </c>
      <c r="G30" s="19">
        <v>7</v>
      </c>
      <c r="H30" s="19" t="s">
        <v>269</v>
      </c>
      <c r="I30" s="19" t="s">
        <v>269</v>
      </c>
      <c r="J30" s="19">
        <v>0</v>
      </c>
      <c r="K30" s="126"/>
      <c r="L30" s="20"/>
      <c r="P30" s="19" t="s">
        <v>198</v>
      </c>
      <c r="AA30" s="20"/>
      <c r="AB30" s="19">
        <v>40</v>
      </c>
      <c r="AC30" s="19">
        <v>38</v>
      </c>
      <c r="AD30" s="19">
        <v>13</v>
      </c>
      <c r="AE30" s="19">
        <v>1</v>
      </c>
      <c r="AF30" s="19" t="s">
        <v>270</v>
      </c>
      <c r="AH30" s="19" t="s">
        <v>271</v>
      </c>
      <c r="AI30" s="126"/>
      <c r="AJ30" s="19" t="s">
        <v>269</v>
      </c>
      <c r="AK30" s="20"/>
      <c r="AY30" s="126"/>
      <c r="AZ30" s="112" t="s">
        <v>269</v>
      </c>
      <c r="BC30" s="156"/>
      <c r="BF30" s="126"/>
      <c r="BG30" s="19" t="s">
        <v>269</v>
      </c>
      <c r="BJ30" s="152"/>
      <c r="BL30" s="126"/>
      <c r="BM30" s="19" t="s">
        <v>269</v>
      </c>
      <c r="BP30" s="148"/>
      <c r="BR30" s="126"/>
      <c r="BS30" s="19" t="s">
        <v>269</v>
      </c>
      <c r="BV30" s="150"/>
      <c r="BX30" s="126"/>
      <c r="BY30" s="19" t="s">
        <v>269</v>
      </c>
      <c r="CB30" s="152"/>
      <c r="CD30" s="148"/>
      <c r="CF30" s="150"/>
      <c r="CH30" s="126"/>
      <c r="CI30" s="19" t="s">
        <v>271</v>
      </c>
      <c r="CJ30" s="19">
        <v>7</v>
      </c>
      <c r="CK30" s="19">
        <v>75</v>
      </c>
      <c r="CL30" s="156" t="s">
        <v>465</v>
      </c>
      <c r="CN30" s="152" t="s">
        <v>325</v>
      </c>
      <c r="CP30" s="148" t="s">
        <v>325</v>
      </c>
      <c r="CR30" s="150" t="s">
        <v>280</v>
      </c>
      <c r="CT30" s="126"/>
      <c r="CU30" s="170" t="s">
        <v>271</v>
      </c>
      <c r="CV30" s="126"/>
      <c r="CW30" s="145" t="s">
        <v>271</v>
      </c>
      <c r="CX30" s="19">
        <v>1</v>
      </c>
      <c r="CY30" s="19">
        <v>15</v>
      </c>
      <c r="CZ30" s="19" t="s">
        <v>286</v>
      </c>
      <c r="DA30" s="19" t="s">
        <v>281</v>
      </c>
      <c r="DB30" s="126"/>
      <c r="DC30" s="19" t="s">
        <v>269</v>
      </c>
      <c r="DH30" s="126"/>
      <c r="DI30" s="19" t="s">
        <v>269</v>
      </c>
      <c r="DN30" s="126"/>
      <c r="DO30" s="19" t="s">
        <v>269</v>
      </c>
      <c r="DT30" s="126"/>
      <c r="DU30" s="19" t="s">
        <v>269</v>
      </c>
      <c r="DZ30" s="126"/>
      <c r="EA30" s="19" t="s">
        <v>269</v>
      </c>
      <c r="EF30" s="126"/>
      <c r="EG30" s="174" t="s">
        <v>269</v>
      </c>
      <c r="EL30" s="126"/>
      <c r="EM30" s="174" t="s">
        <v>269</v>
      </c>
      <c r="ER30" s="126"/>
      <c r="ES30" s="174" t="s">
        <v>269</v>
      </c>
      <c r="EX30" s="126"/>
      <c r="EY30" s="174" t="s">
        <v>269</v>
      </c>
      <c r="FD30" s="126"/>
      <c r="FE30" s="174" t="s">
        <v>269</v>
      </c>
      <c r="FJ30" s="126"/>
      <c r="FK30" s="19" t="s">
        <v>269</v>
      </c>
      <c r="FL30" s="126"/>
      <c r="FM30" s="174" t="s">
        <v>269</v>
      </c>
      <c r="FP30" s="20"/>
      <c r="FW30" s="126"/>
      <c r="FX30" s="174" t="s">
        <v>269</v>
      </c>
      <c r="GA30" s="20"/>
      <c r="GF30" s="126"/>
      <c r="GG30" s="174" t="s">
        <v>269</v>
      </c>
      <c r="GJ30" s="20"/>
      <c r="GP30" s="126"/>
      <c r="GQ30" s="174" t="s">
        <v>269</v>
      </c>
      <c r="GT30" s="20"/>
      <c r="GY30" s="126"/>
      <c r="GZ30" s="174" t="s">
        <v>269</v>
      </c>
      <c r="HC30" s="20"/>
      <c r="HJ30" s="126"/>
      <c r="HK30" s="174" t="s">
        <v>269</v>
      </c>
      <c r="HN30" s="20"/>
      <c r="HS30" s="126"/>
      <c r="HT30" s="174" t="s">
        <v>269</v>
      </c>
      <c r="HW30" s="20"/>
      <c r="IB30" s="126"/>
      <c r="IC30" s="174" t="s">
        <v>269</v>
      </c>
      <c r="IF30" s="20"/>
      <c r="IJ30" s="126"/>
      <c r="IK30" s="174" t="s">
        <v>269</v>
      </c>
      <c r="IN30" s="20"/>
      <c r="IP30" s="126"/>
      <c r="IQ30" s="174" t="s">
        <v>269</v>
      </c>
      <c r="IT30" s="20"/>
      <c r="IY30" s="126"/>
      <c r="IZ30" s="174" t="s">
        <v>269</v>
      </c>
      <c r="JC30" s="20"/>
      <c r="JH30" s="126"/>
      <c r="JI30" s="174" t="s">
        <v>269</v>
      </c>
      <c r="JL30" s="20"/>
      <c r="JR30" s="126"/>
      <c r="JS30" s="174" t="s">
        <v>269</v>
      </c>
      <c r="JV30" s="20"/>
      <c r="KD30" s="126"/>
      <c r="KE30" s="174" t="s">
        <v>269</v>
      </c>
      <c r="KH30" s="20"/>
      <c r="KL30" s="126"/>
      <c r="KM30" s="171" t="s">
        <v>269</v>
      </c>
      <c r="KQ30" s="126"/>
      <c r="KR30" s="174" t="s">
        <v>269</v>
      </c>
      <c r="KV30" s="126"/>
      <c r="KW30" s="171" t="s">
        <v>269</v>
      </c>
      <c r="LA30" s="126"/>
      <c r="LB30" s="171" t="s">
        <v>269</v>
      </c>
      <c r="LF30" s="126"/>
      <c r="LG30" s="171" t="s">
        <v>269</v>
      </c>
      <c r="LK30" s="126"/>
      <c r="LL30" s="19" t="s">
        <v>269</v>
      </c>
      <c r="LN30" s="126"/>
      <c r="LO30" s="20"/>
      <c r="LQ30" s="19" t="s">
        <v>231</v>
      </c>
      <c r="LZ30" s="19">
        <v>40</v>
      </c>
      <c r="MA30" s="19" t="s">
        <v>271</v>
      </c>
      <c r="MB30" s="19">
        <v>1</v>
      </c>
      <c r="MC30" s="126"/>
      <c r="MD30" s="20"/>
      <c r="ME30" s="19" t="s">
        <v>238</v>
      </c>
      <c r="MF30" s="19" t="s">
        <v>239</v>
      </c>
      <c r="MG30" s="19" t="s">
        <v>240</v>
      </c>
      <c r="MH30" s="19" t="s">
        <v>241</v>
      </c>
      <c r="MJ30" s="19" t="s">
        <v>243</v>
      </c>
      <c r="MK30" s="19" t="s">
        <v>244</v>
      </c>
      <c r="ML30" s="19" t="s">
        <v>245</v>
      </c>
      <c r="MO30" s="19" t="s">
        <v>248</v>
      </c>
      <c r="MP30" s="19" t="s">
        <v>249</v>
      </c>
      <c r="MQ30" s="19" t="s">
        <v>250</v>
      </c>
      <c r="MR30" s="19" t="s">
        <v>251</v>
      </c>
      <c r="MT30" s="19" t="s">
        <v>253</v>
      </c>
      <c r="MU30" s="19" t="s">
        <v>254</v>
      </c>
      <c r="MW30" s="19" t="s">
        <v>256</v>
      </c>
      <c r="MY30" s="19">
        <v>40</v>
      </c>
      <c r="MZ30" s="19">
        <v>25</v>
      </c>
      <c r="NA30" s="19" t="s">
        <v>498</v>
      </c>
      <c r="NB30" s="19" t="s">
        <v>269</v>
      </c>
      <c r="NC30" s="19" t="s">
        <v>822</v>
      </c>
      <c r="ND30" s="138" t="s">
        <v>269</v>
      </c>
      <c r="NE30" s="126"/>
      <c r="NF30" s="19" t="s">
        <v>269</v>
      </c>
      <c r="NG30" s="19" t="s">
        <v>269</v>
      </c>
      <c r="NH30" s="19" t="s">
        <v>499</v>
      </c>
      <c r="NI30" s="19" t="s">
        <v>271</v>
      </c>
      <c r="NJ30" s="126"/>
      <c r="NK30" s="20"/>
      <c r="NL30" s="19" t="s">
        <v>257</v>
      </c>
      <c r="NP30" s="19" t="s">
        <v>261</v>
      </c>
      <c r="NR30" s="19" t="s">
        <v>263</v>
      </c>
      <c r="NU30" s="126"/>
      <c r="NW30" s="145" t="s">
        <v>271</v>
      </c>
      <c r="NX30" s="156"/>
      <c r="NY30" s="163" t="s">
        <v>465</v>
      </c>
      <c r="NZ30" s="152" t="s">
        <v>325</v>
      </c>
      <c r="OA30" s="148" t="s">
        <v>325</v>
      </c>
      <c r="OB30" s="150" t="s">
        <v>280</v>
      </c>
      <c r="OC30" s="89">
        <v>33885</v>
      </c>
      <c r="OD30" s="88">
        <v>575.9</v>
      </c>
      <c r="OE30" s="84">
        <f t="shared" si="1"/>
        <v>58.838339989581527</v>
      </c>
      <c r="OF30" s="91">
        <f t="shared" si="2"/>
        <v>1.263095765087797E-2</v>
      </c>
    </row>
    <row r="31" spans="2:396" ht="68" x14ac:dyDescent="0.2">
      <c r="B31" s="19" t="s">
        <v>838</v>
      </c>
      <c r="C31" s="19">
        <v>6</v>
      </c>
      <c r="D31" s="19">
        <v>719</v>
      </c>
      <c r="E31" s="19">
        <v>7</v>
      </c>
      <c r="F31" s="84">
        <f t="shared" si="0"/>
        <v>102.71428571428571</v>
      </c>
      <c r="G31" s="19">
        <v>2</v>
      </c>
      <c r="H31" s="19" t="s">
        <v>271</v>
      </c>
      <c r="I31" s="19" t="s">
        <v>269</v>
      </c>
      <c r="J31" s="19">
        <v>2</v>
      </c>
      <c r="K31" s="126"/>
      <c r="L31" s="20"/>
      <c r="P31" s="19" t="s">
        <v>198</v>
      </c>
      <c r="Q31" s="19" t="s">
        <v>199</v>
      </c>
      <c r="AA31" s="20"/>
      <c r="AB31" s="19">
        <v>142</v>
      </c>
      <c r="AC31" s="19">
        <v>85</v>
      </c>
      <c r="AD31" s="19">
        <v>13</v>
      </c>
      <c r="AE31" s="19">
        <v>0</v>
      </c>
      <c r="AF31" s="19" t="s">
        <v>357</v>
      </c>
      <c r="AH31" s="19" t="s">
        <v>271</v>
      </c>
      <c r="AI31" s="126"/>
      <c r="AJ31" s="19" t="s">
        <v>269</v>
      </c>
      <c r="AK31" s="20"/>
      <c r="AY31" s="126"/>
      <c r="AZ31" s="112" t="s">
        <v>269</v>
      </c>
      <c r="BC31" s="156"/>
      <c r="BF31" s="126"/>
      <c r="BG31" s="19" t="s">
        <v>269</v>
      </c>
      <c r="BJ31" s="152"/>
      <c r="BL31" s="126"/>
      <c r="BM31" s="19" t="s">
        <v>269</v>
      </c>
      <c r="BP31" s="148"/>
      <c r="BR31" s="126"/>
      <c r="BS31" s="19" t="s">
        <v>269</v>
      </c>
      <c r="BV31" s="150"/>
      <c r="BX31" s="126"/>
      <c r="BY31" s="19" t="s">
        <v>269</v>
      </c>
      <c r="CB31" s="152"/>
      <c r="CD31" s="148"/>
      <c r="CF31" s="150"/>
      <c r="CH31" s="126"/>
      <c r="CI31" s="19" t="s">
        <v>271</v>
      </c>
      <c r="CJ31" s="19">
        <v>4</v>
      </c>
      <c r="CK31" s="19">
        <v>102</v>
      </c>
      <c r="CL31" s="156" t="s">
        <v>489</v>
      </c>
      <c r="CN31" s="152" t="s">
        <v>325</v>
      </c>
      <c r="CP31" s="148" t="s">
        <v>281</v>
      </c>
      <c r="CR31" s="150" t="s">
        <v>281</v>
      </c>
      <c r="CT31" s="126"/>
      <c r="CU31" s="170" t="s">
        <v>271</v>
      </c>
      <c r="CV31" s="126"/>
      <c r="CW31" s="19" t="s">
        <v>269</v>
      </c>
      <c r="DB31" s="126"/>
      <c r="DC31" s="19" t="s">
        <v>269</v>
      </c>
      <c r="DH31" s="126"/>
      <c r="DI31" s="19" t="s">
        <v>271</v>
      </c>
      <c r="DJ31" s="19">
        <v>2</v>
      </c>
      <c r="DK31" s="19">
        <v>0</v>
      </c>
      <c r="DL31" s="19" t="s">
        <v>286</v>
      </c>
      <c r="DM31" s="19" t="s">
        <v>281</v>
      </c>
      <c r="DN31" s="126"/>
      <c r="DO31" s="19" t="s">
        <v>269</v>
      </c>
      <c r="DT31" s="126"/>
      <c r="DU31" s="19" t="s">
        <v>269</v>
      </c>
      <c r="DZ31" s="126"/>
      <c r="EA31" s="19" t="s">
        <v>269</v>
      </c>
      <c r="EF31" s="126"/>
      <c r="EG31" s="174" t="s">
        <v>269</v>
      </c>
      <c r="EL31" s="126"/>
      <c r="EM31" s="174" t="s">
        <v>269</v>
      </c>
      <c r="ER31" s="126"/>
      <c r="ES31" s="174" t="s">
        <v>269</v>
      </c>
      <c r="EX31" s="126"/>
      <c r="EY31" s="174" t="s">
        <v>269</v>
      </c>
      <c r="FD31" s="126"/>
      <c r="FE31" s="174" t="s">
        <v>269</v>
      </c>
      <c r="FJ31" s="126"/>
      <c r="FK31" s="19" t="s">
        <v>271</v>
      </c>
      <c r="FL31" s="126"/>
      <c r="FM31" s="19" t="s">
        <v>271</v>
      </c>
      <c r="FN31" s="19">
        <v>2</v>
      </c>
      <c r="FO31" s="19">
        <v>53</v>
      </c>
      <c r="FP31" s="20"/>
      <c r="FQ31" s="19" t="s">
        <v>225</v>
      </c>
      <c r="FV31" s="19" t="s">
        <v>269</v>
      </c>
      <c r="FW31" s="126"/>
      <c r="FX31" s="19" t="s">
        <v>271</v>
      </c>
      <c r="FY31" s="19">
        <v>1</v>
      </c>
      <c r="FZ31" s="19">
        <v>74</v>
      </c>
      <c r="GA31" s="20"/>
      <c r="GB31" s="19" t="s">
        <v>225</v>
      </c>
      <c r="GF31" s="126"/>
      <c r="GG31" s="19" t="s">
        <v>269</v>
      </c>
      <c r="GJ31" s="20"/>
      <c r="GP31" s="126"/>
      <c r="GQ31" s="19" t="s">
        <v>269</v>
      </c>
      <c r="GT31" s="20"/>
      <c r="GY31" s="126"/>
      <c r="GZ31" s="19" t="s">
        <v>269</v>
      </c>
      <c r="HC31" s="20"/>
      <c r="HJ31" s="126"/>
      <c r="HK31" s="19" t="s">
        <v>269</v>
      </c>
      <c r="HN31" s="20"/>
      <c r="HS31" s="126"/>
      <c r="HT31" s="19" t="s">
        <v>269</v>
      </c>
      <c r="HW31" s="20"/>
      <c r="IB31" s="126"/>
      <c r="IC31" s="19" t="s">
        <v>269</v>
      </c>
      <c r="IF31" s="20"/>
      <c r="IJ31" s="126"/>
      <c r="IK31" s="19" t="s">
        <v>269</v>
      </c>
      <c r="IN31" s="20"/>
      <c r="IP31" s="126"/>
      <c r="IQ31" s="19" t="s">
        <v>269</v>
      </c>
      <c r="IT31" s="20"/>
      <c r="IY31" s="126"/>
      <c r="IZ31" s="19" t="s">
        <v>271</v>
      </c>
      <c r="JA31" s="19">
        <v>1</v>
      </c>
      <c r="JB31" s="19">
        <v>79</v>
      </c>
      <c r="JC31" s="20"/>
      <c r="JD31" s="19" t="s">
        <v>225</v>
      </c>
      <c r="JH31" s="126"/>
      <c r="JI31" s="19" t="s">
        <v>269</v>
      </c>
      <c r="JL31" s="20"/>
      <c r="JR31" s="126"/>
      <c r="JS31" s="19" t="s">
        <v>269</v>
      </c>
      <c r="JV31" s="20"/>
      <c r="KD31" s="126"/>
      <c r="KE31" s="19" t="s">
        <v>269</v>
      </c>
      <c r="KH31" s="20"/>
      <c r="KL31" s="126"/>
      <c r="KM31" s="171" t="s">
        <v>269</v>
      </c>
      <c r="KQ31" s="126"/>
      <c r="KR31" s="174" t="s">
        <v>269</v>
      </c>
      <c r="KV31" s="126"/>
      <c r="KW31" s="171" t="s">
        <v>269</v>
      </c>
      <c r="LA31" s="126"/>
      <c r="LB31" s="171" t="s">
        <v>269</v>
      </c>
      <c r="LF31" s="126"/>
      <c r="LG31" s="171" t="s">
        <v>269</v>
      </c>
      <c r="LK31" s="126"/>
      <c r="LL31" s="19" t="s">
        <v>271</v>
      </c>
      <c r="LM31" s="19" t="s">
        <v>841</v>
      </c>
      <c r="LN31" s="126"/>
      <c r="LO31" s="20"/>
      <c r="LQ31" s="19" t="s">
        <v>231</v>
      </c>
      <c r="LR31" s="19" t="s">
        <v>232</v>
      </c>
      <c r="LS31" s="19" t="s">
        <v>233</v>
      </c>
      <c r="LZ31" s="19">
        <v>50</v>
      </c>
      <c r="MA31" s="19" t="s">
        <v>271</v>
      </c>
      <c r="MB31" s="19">
        <v>1</v>
      </c>
      <c r="MC31" s="126"/>
      <c r="MD31" s="20"/>
      <c r="ME31" s="19" t="s">
        <v>238</v>
      </c>
      <c r="MF31" s="19" t="s">
        <v>239</v>
      </c>
      <c r="MJ31" s="19" t="s">
        <v>243</v>
      </c>
      <c r="MK31" s="19" t="s">
        <v>244</v>
      </c>
      <c r="ML31" s="19" t="s">
        <v>245</v>
      </c>
      <c r="MM31" s="19" t="s">
        <v>246</v>
      </c>
      <c r="MR31" s="19" t="s">
        <v>251</v>
      </c>
      <c r="MS31" s="19" t="s">
        <v>252</v>
      </c>
      <c r="MU31" s="19" t="s">
        <v>254</v>
      </c>
      <c r="MV31" s="19" t="s">
        <v>255</v>
      </c>
      <c r="MY31" s="19">
        <v>35</v>
      </c>
      <c r="MZ31" s="19">
        <v>30</v>
      </c>
      <c r="NA31" s="19" t="s">
        <v>369</v>
      </c>
      <c r="NB31" s="19" t="s">
        <v>842</v>
      </c>
      <c r="NC31" s="19" t="s">
        <v>269</v>
      </c>
      <c r="ND31" s="138" t="s">
        <v>269</v>
      </c>
      <c r="NE31" s="126"/>
      <c r="NF31" s="19" t="s">
        <v>269</v>
      </c>
      <c r="NG31" s="19" t="s">
        <v>269</v>
      </c>
      <c r="NI31" s="19" t="s">
        <v>269</v>
      </c>
      <c r="NJ31" s="126"/>
      <c r="NK31" s="20"/>
      <c r="NU31" s="126"/>
      <c r="NW31" s="145" t="s">
        <v>271</v>
      </c>
      <c r="NX31" s="156"/>
      <c r="NY31" s="164" t="s">
        <v>489</v>
      </c>
      <c r="NZ31" s="152" t="s">
        <v>325</v>
      </c>
      <c r="OA31" s="148" t="s">
        <v>281</v>
      </c>
      <c r="OB31" s="150" t="s">
        <v>281</v>
      </c>
      <c r="OC31" s="89">
        <v>43001</v>
      </c>
      <c r="OD31" s="88">
        <v>874.6</v>
      </c>
      <c r="OE31" s="84">
        <f t="shared" si="1"/>
        <v>49.166476103361532</v>
      </c>
      <c r="OF31" s="91">
        <f t="shared" si="2"/>
        <v>1.6720541382758542E-2</v>
      </c>
    </row>
    <row r="32" spans="2:396" ht="68" x14ac:dyDescent="0.2">
      <c r="B32" s="19" t="s">
        <v>320</v>
      </c>
      <c r="C32" s="19">
        <v>6</v>
      </c>
      <c r="D32" s="19">
        <v>725</v>
      </c>
      <c r="E32" s="19">
        <v>12</v>
      </c>
      <c r="F32" s="84">
        <f t="shared" si="0"/>
        <v>60.416666666666664</v>
      </c>
      <c r="G32" s="19">
        <v>6</v>
      </c>
      <c r="H32" s="19" t="s">
        <v>269</v>
      </c>
      <c r="I32" s="19" t="s">
        <v>269</v>
      </c>
      <c r="J32" s="19">
        <v>0</v>
      </c>
      <c r="K32" s="126"/>
      <c r="L32" s="20"/>
      <c r="P32" s="19" t="s">
        <v>198</v>
      </c>
      <c r="Q32" s="19" t="s">
        <v>199</v>
      </c>
      <c r="AA32" s="20"/>
      <c r="AB32" s="19">
        <v>48</v>
      </c>
      <c r="AC32" s="19">
        <v>188</v>
      </c>
      <c r="AD32" s="19">
        <v>12</v>
      </c>
      <c r="AE32" s="19">
        <v>2</v>
      </c>
      <c r="AF32" s="19" t="s">
        <v>213</v>
      </c>
      <c r="AG32" s="19" t="s">
        <v>323</v>
      </c>
      <c r="AH32" s="19" t="s">
        <v>271</v>
      </c>
      <c r="AI32" s="126"/>
      <c r="AJ32" s="19" t="s">
        <v>271</v>
      </c>
      <c r="AK32" s="20"/>
      <c r="AL32" s="19" t="s">
        <v>214</v>
      </c>
      <c r="AN32" s="19" t="s">
        <v>216</v>
      </c>
      <c r="AS32" s="19" t="s">
        <v>221</v>
      </c>
      <c r="AV32" s="19" t="s">
        <v>273</v>
      </c>
      <c r="AW32" s="19">
        <v>3</v>
      </c>
      <c r="AX32" s="19">
        <v>172</v>
      </c>
      <c r="AY32" s="126"/>
      <c r="AZ32" s="112" t="s">
        <v>271</v>
      </c>
      <c r="BA32" s="19">
        <v>2</v>
      </c>
      <c r="BB32" s="19">
        <v>169</v>
      </c>
      <c r="BC32" s="156" t="s">
        <v>324</v>
      </c>
      <c r="BE32" s="19" t="s">
        <v>269</v>
      </c>
      <c r="BF32" s="126"/>
      <c r="BJ32" s="152"/>
      <c r="BL32" s="126"/>
      <c r="BP32" s="148"/>
      <c r="BR32" s="126"/>
      <c r="BV32" s="150"/>
      <c r="BX32" s="126"/>
      <c r="BY32" s="19" t="s">
        <v>271</v>
      </c>
      <c r="BZ32" s="19">
        <v>5</v>
      </c>
      <c r="CA32" s="19">
        <v>50</v>
      </c>
      <c r="CB32" s="152" t="s">
        <v>325</v>
      </c>
      <c r="CD32" s="148" t="s">
        <v>280</v>
      </c>
      <c r="CF32" s="150" t="s">
        <v>326</v>
      </c>
      <c r="CH32" s="126"/>
      <c r="CI32" s="19" t="s">
        <v>269</v>
      </c>
      <c r="CL32" s="156"/>
      <c r="CN32" s="152"/>
      <c r="CP32" s="148"/>
      <c r="CR32" s="150"/>
      <c r="CT32" s="126"/>
      <c r="CU32" s="170" t="s">
        <v>271</v>
      </c>
      <c r="CV32" s="126"/>
      <c r="CW32" s="145" t="s">
        <v>271</v>
      </c>
      <c r="CX32" s="19">
        <v>2</v>
      </c>
      <c r="CY32" s="19">
        <v>7</v>
      </c>
      <c r="CZ32" s="19" t="s">
        <v>286</v>
      </c>
      <c r="DA32" s="19" t="s">
        <v>287</v>
      </c>
      <c r="DB32" s="126"/>
      <c r="DC32" s="19" t="s">
        <v>269</v>
      </c>
      <c r="DH32" s="126"/>
      <c r="DI32" s="19" t="s">
        <v>271</v>
      </c>
      <c r="DJ32" s="19">
        <v>1</v>
      </c>
      <c r="DK32" s="19">
        <v>2</v>
      </c>
      <c r="DL32" s="19" t="s">
        <v>286</v>
      </c>
      <c r="DM32" s="19" t="s">
        <v>287</v>
      </c>
      <c r="DN32" s="126"/>
      <c r="DO32" s="19" t="s">
        <v>269</v>
      </c>
      <c r="DT32" s="126"/>
      <c r="DU32" s="19" t="s">
        <v>269</v>
      </c>
      <c r="DZ32" s="126"/>
      <c r="EA32" s="19" t="s">
        <v>269</v>
      </c>
      <c r="EF32" s="126"/>
      <c r="EG32" s="174" t="s">
        <v>269</v>
      </c>
      <c r="EL32" s="126"/>
      <c r="EM32" s="174" t="s">
        <v>269</v>
      </c>
      <c r="ER32" s="126"/>
      <c r="ES32" s="174" t="s">
        <v>269</v>
      </c>
      <c r="EX32" s="126"/>
      <c r="EY32" s="174" t="s">
        <v>269</v>
      </c>
      <c r="FD32" s="126"/>
      <c r="FE32" s="174" t="s">
        <v>269</v>
      </c>
      <c r="FJ32" s="126"/>
      <c r="FK32" s="19" t="s">
        <v>271</v>
      </c>
      <c r="FL32" s="126"/>
      <c r="FM32" s="19" t="s">
        <v>271</v>
      </c>
      <c r="FN32" s="19">
        <v>1</v>
      </c>
      <c r="FO32" s="19">
        <v>52</v>
      </c>
      <c r="FP32" s="20"/>
      <c r="FT32" s="19" t="s">
        <v>229</v>
      </c>
      <c r="FV32" s="19" t="s">
        <v>269</v>
      </c>
      <c r="FW32" s="126"/>
      <c r="FX32" s="19" t="s">
        <v>269</v>
      </c>
      <c r="GA32" s="20"/>
      <c r="GF32" s="126"/>
      <c r="GG32" s="19" t="s">
        <v>271</v>
      </c>
      <c r="GH32" s="19">
        <v>1</v>
      </c>
      <c r="GI32" s="19">
        <v>45</v>
      </c>
      <c r="GJ32" s="20"/>
      <c r="GO32" s="19" t="s">
        <v>229</v>
      </c>
      <c r="GP32" s="126"/>
      <c r="GQ32" s="19" t="s">
        <v>269</v>
      </c>
      <c r="GT32" s="20"/>
      <c r="GY32" s="126"/>
      <c r="GZ32" s="19" t="s">
        <v>269</v>
      </c>
      <c r="HC32" s="20"/>
      <c r="HJ32" s="126"/>
      <c r="HK32" s="19" t="s">
        <v>269</v>
      </c>
      <c r="HN32" s="20"/>
      <c r="HS32" s="126"/>
      <c r="HT32" s="19" t="s">
        <v>269</v>
      </c>
      <c r="HW32" s="20"/>
      <c r="IB32" s="126"/>
      <c r="IC32" s="19" t="s">
        <v>269</v>
      </c>
      <c r="IF32" s="20"/>
      <c r="IJ32" s="126"/>
      <c r="IK32" s="19" t="s">
        <v>269</v>
      </c>
      <c r="IN32" s="20"/>
      <c r="IP32" s="126"/>
      <c r="IQ32" s="19" t="s">
        <v>269</v>
      </c>
      <c r="IT32" s="20"/>
      <c r="IY32" s="126"/>
      <c r="IZ32" s="19" t="s">
        <v>271</v>
      </c>
      <c r="JA32" s="19">
        <v>1</v>
      </c>
      <c r="JB32" s="19">
        <v>25</v>
      </c>
      <c r="JC32" s="20"/>
      <c r="JG32" s="19" t="s">
        <v>229</v>
      </c>
      <c r="JH32" s="126"/>
      <c r="JI32" s="19" t="s">
        <v>271</v>
      </c>
      <c r="JJ32" s="19">
        <v>1</v>
      </c>
      <c r="JK32" s="19">
        <v>165</v>
      </c>
      <c r="JL32" s="20"/>
      <c r="JN32" s="19" t="s">
        <v>228</v>
      </c>
      <c r="JP32" s="19" t="s">
        <v>273</v>
      </c>
      <c r="JQ32" s="19" t="s">
        <v>271</v>
      </c>
      <c r="JR32" s="126"/>
      <c r="JS32" s="19" t="s">
        <v>271</v>
      </c>
      <c r="JT32" s="19">
        <v>1</v>
      </c>
      <c r="JU32" s="19">
        <v>179</v>
      </c>
      <c r="JV32" s="20"/>
      <c r="KA32" s="19" t="s">
        <v>1365</v>
      </c>
      <c r="KB32" s="19" t="s">
        <v>309</v>
      </c>
      <c r="KC32" s="19" t="s">
        <v>271</v>
      </c>
      <c r="KD32" s="126"/>
      <c r="KE32" s="19" t="s">
        <v>269</v>
      </c>
      <c r="KH32" s="20"/>
      <c r="KL32" s="126"/>
      <c r="KM32" s="171" t="s">
        <v>269</v>
      </c>
      <c r="KQ32" s="126"/>
      <c r="KR32" s="174" t="s">
        <v>269</v>
      </c>
      <c r="KV32" s="126"/>
      <c r="KW32" s="171" t="s">
        <v>269</v>
      </c>
      <c r="LA32" s="126"/>
      <c r="LB32" s="171" t="s">
        <v>269</v>
      </c>
      <c r="LF32" s="126"/>
      <c r="LG32" s="171" t="s">
        <v>269</v>
      </c>
      <c r="LK32" s="126"/>
      <c r="LL32" s="19" t="s">
        <v>271</v>
      </c>
      <c r="LM32" s="19" t="s">
        <v>331</v>
      </c>
      <c r="LN32" s="126"/>
      <c r="LO32" s="20"/>
      <c r="LP32" s="19" t="s">
        <v>230</v>
      </c>
      <c r="LZ32" s="19">
        <v>321</v>
      </c>
      <c r="MA32" s="19" t="s">
        <v>271</v>
      </c>
      <c r="MB32" s="19">
        <v>3</v>
      </c>
      <c r="MC32" s="126"/>
      <c r="MD32" s="20"/>
      <c r="ME32" s="19" t="s">
        <v>238</v>
      </c>
      <c r="MJ32" s="19" t="s">
        <v>243</v>
      </c>
      <c r="MK32" s="19" t="s">
        <v>244</v>
      </c>
      <c r="ML32" s="19" t="s">
        <v>245</v>
      </c>
      <c r="MP32" s="19" t="s">
        <v>249</v>
      </c>
      <c r="MQ32" s="19" t="s">
        <v>250</v>
      </c>
      <c r="MR32" s="19" t="s">
        <v>251</v>
      </c>
      <c r="MT32" s="19" t="s">
        <v>253</v>
      </c>
      <c r="MU32" s="19" t="s">
        <v>254</v>
      </c>
      <c r="MV32" s="19" t="s">
        <v>255</v>
      </c>
      <c r="MY32" s="19">
        <v>35</v>
      </c>
      <c r="MZ32" s="19">
        <v>30</v>
      </c>
      <c r="NA32" s="19" t="s">
        <v>333</v>
      </c>
      <c r="NB32" s="19" t="s">
        <v>269</v>
      </c>
      <c r="NC32" s="19" t="s">
        <v>822</v>
      </c>
      <c r="ND32" s="19" t="s">
        <v>333</v>
      </c>
      <c r="NE32" s="126"/>
      <c r="NF32" s="19" t="s">
        <v>269</v>
      </c>
      <c r="NG32" s="19" t="s">
        <v>269</v>
      </c>
      <c r="NI32" s="19" t="s">
        <v>271</v>
      </c>
      <c r="NJ32" s="126"/>
      <c r="NK32" s="20"/>
      <c r="NL32" s="19" t="s">
        <v>257</v>
      </c>
      <c r="NM32" s="19" t="s">
        <v>258</v>
      </c>
      <c r="NN32" s="19" t="s">
        <v>259</v>
      </c>
      <c r="NO32" s="19" t="s">
        <v>260</v>
      </c>
      <c r="NP32" s="19" t="s">
        <v>261</v>
      </c>
      <c r="NU32" s="126"/>
      <c r="NW32" s="145" t="s">
        <v>271</v>
      </c>
      <c r="NX32" s="156" t="s">
        <v>324</v>
      </c>
      <c r="NY32" s="163"/>
      <c r="NZ32" s="152" t="s">
        <v>325</v>
      </c>
      <c r="OA32" s="148" t="s">
        <v>280</v>
      </c>
      <c r="OB32" s="157" t="s">
        <v>281</v>
      </c>
      <c r="OC32" s="89">
        <v>82878</v>
      </c>
      <c r="OD32" s="88">
        <v>827.4</v>
      </c>
      <c r="OE32" s="84">
        <f t="shared" si="1"/>
        <v>100.16678752719362</v>
      </c>
      <c r="OF32" s="91">
        <f t="shared" si="2"/>
        <v>8.7477979680976852E-3</v>
      </c>
    </row>
    <row r="33" spans="2:396" ht="68" x14ac:dyDescent="0.2">
      <c r="B33" s="19" t="s">
        <v>533</v>
      </c>
      <c r="C33" s="19">
        <v>6</v>
      </c>
      <c r="D33" s="19">
        <v>772</v>
      </c>
      <c r="E33" s="19">
        <v>9</v>
      </c>
      <c r="F33" s="84">
        <f t="shared" si="0"/>
        <v>85.777777777777771</v>
      </c>
      <c r="G33" s="19">
        <v>7</v>
      </c>
      <c r="H33" s="19" t="s">
        <v>271</v>
      </c>
      <c r="I33" s="19" t="s">
        <v>271</v>
      </c>
      <c r="J33" s="19">
        <v>3</v>
      </c>
      <c r="K33" s="126"/>
      <c r="L33" s="20"/>
      <c r="P33" s="19" t="s">
        <v>198</v>
      </c>
      <c r="Q33" s="19" t="s">
        <v>199</v>
      </c>
      <c r="R33" s="19" t="s">
        <v>200</v>
      </c>
      <c r="AA33" s="20"/>
      <c r="AB33" s="19">
        <v>467</v>
      </c>
      <c r="AC33" s="19">
        <v>63</v>
      </c>
      <c r="AD33" s="19">
        <v>127</v>
      </c>
      <c r="AE33" s="19">
        <v>1</v>
      </c>
      <c r="AF33" s="19" t="s">
        <v>428</v>
      </c>
      <c r="AH33" s="19" t="s">
        <v>271</v>
      </c>
      <c r="AI33" s="126"/>
      <c r="AJ33" s="19" t="s">
        <v>269</v>
      </c>
      <c r="AK33" s="20"/>
      <c r="AY33" s="126"/>
      <c r="AZ33" s="112" t="s">
        <v>269</v>
      </c>
      <c r="BC33" s="156"/>
      <c r="BF33" s="126"/>
      <c r="BG33" s="19" t="s">
        <v>269</v>
      </c>
      <c r="BJ33" s="152"/>
      <c r="BL33" s="126"/>
      <c r="BM33" s="19" t="s">
        <v>269</v>
      </c>
      <c r="BP33" s="148"/>
      <c r="BR33" s="126"/>
      <c r="BS33" s="19" t="s">
        <v>269</v>
      </c>
      <c r="BV33" s="150"/>
      <c r="BX33" s="126"/>
      <c r="BY33" s="19" t="s">
        <v>269</v>
      </c>
      <c r="CB33" s="152"/>
      <c r="CD33" s="148"/>
      <c r="CF33" s="150"/>
      <c r="CH33" s="126"/>
      <c r="CI33" s="19" t="s">
        <v>269</v>
      </c>
      <c r="CL33" s="156"/>
      <c r="CN33" s="152"/>
      <c r="CP33" s="148"/>
      <c r="CR33" s="150"/>
      <c r="CT33" s="126"/>
      <c r="CU33" s="170" t="s">
        <v>271</v>
      </c>
      <c r="CV33" s="126"/>
      <c r="CW33" s="145" t="s">
        <v>271</v>
      </c>
      <c r="CX33" s="19">
        <v>1</v>
      </c>
      <c r="CY33" s="19">
        <v>34</v>
      </c>
      <c r="CZ33" s="19" t="s">
        <v>286</v>
      </c>
      <c r="DA33" s="19" t="s">
        <v>287</v>
      </c>
      <c r="DB33" s="126"/>
      <c r="DC33" s="19" t="s">
        <v>269</v>
      </c>
      <c r="DH33" s="126"/>
      <c r="DI33" s="19" t="s">
        <v>269</v>
      </c>
      <c r="DN33" s="126"/>
      <c r="DO33" s="19" t="s">
        <v>269</v>
      </c>
      <c r="DT33" s="126"/>
      <c r="DU33" s="19" t="s">
        <v>269</v>
      </c>
      <c r="DZ33" s="126"/>
      <c r="EA33" s="19" t="s">
        <v>269</v>
      </c>
      <c r="EF33" s="126"/>
      <c r="EG33" s="174" t="s">
        <v>269</v>
      </c>
      <c r="EL33" s="126"/>
      <c r="EM33" s="174" t="s">
        <v>269</v>
      </c>
      <c r="ER33" s="126"/>
      <c r="ES33" s="174" t="s">
        <v>269</v>
      </c>
      <c r="EX33" s="126"/>
      <c r="EY33" s="174" t="s">
        <v>269</v>
      </c>
      <c r="FD33" s="126"/>
      <c r="FE33" s="174" t="s">
        <v>269</v>
      </c>
      <c r="FJ33" s="126"/>
      <c r="FK33" s="19" t="s">
        <v>271</v>
      </c>
      <c r="FL33" s="126"/>
      <c r="FM33" s="19" t="s">
        <v>269</v>
      </c>
      <c r="FP33" s="20"/>
      <c r="FW33" s="126"/>
      <c r="FX33" s="19" t="s">
        <v>269</v>
      </c>
      <c r="GA33" s="20"/>
      <c r="GF33" s="126"/>
      <c r="GG33" s="19" t="s">
        <v>271</v>
      </c>
      <c r="GH33" s="19">
        <v>1</v>
      </c>
      <c r="GI33" s="19">
        <v>139</v>
      </c>
      <c r="GJ33" s="20"/>
      <c r="GO33" s="19" t="s">
        <v>229</v>
      </c>
      <c r="GP33" s="126"/>
      <c r="GQ33" s="19" t="s">
        <v>269</v>
      </c>
      <c r="GT33" s="20"/>
      <c r="GY33" s="126"/>
      <c r="GZ33" s="19" t="s">
        <v>271</v>
      </c>
      <c r="HA33" s="19">
        <v>2</v>
      </c>
      <c r="HB33" s="19">
        <v>140</v>
      </c>
      <c r="HC33" s="20"/>
      <c r="HD33" s="19" t="s">
        <v>225</v>
      </c>
      <c r="HH33" s="19" t="s">
        <v>229</v>
      </c>
      <c r="HI33" s="19" t="s">
        <v>269</v>
      </c>
      <c r="HJ33" s="126"/>
      <c r="HK33" s="19" t="s">
        <v>269</v>
      </c>
      <c r="HN33" s="20"/>
      <c r="HS33" s="126"/>
      <c r="HT33" s="19" t="s">
        <v>269</v>
      </c>
      <c r="HW33" s="20"/>
      <c r="IB33" s="126"/>
      <c r="IC33" s="19" t="s">
        <v>269</v>
      </c>
      <c r="IF33" s="20"/>
      <c r="IJ33" s="126"/>
      <c r="IK33" s="19" t="s">
        <v>269</v>
      </c>
      <c r="IN33" s="20"/>
      <c r="IP33" s="126"/>
      <c r="IQ33" s="19" t="s">
        <v>269</v>
      </c>
      <c r="IT33" s="20"/>
      <c r="IY33" s="126"/>
      <c r="IZ33" s="19" t="s">
        <v>271</v>
      </c>
      <c r="JA33" s="19">
        <v>1</v>
      </c>
      <c r="JB33" s="19">
        <v>149</v>
      </c>
      <c r="JC33" s="20"/>
      <c r="JD33" s="19" t="s">
        <v>225</v>
      </c>
      <c r="JG33" s="19" t="s">
        <v>229</v>
      </c>
      <c r="JH33" s="126"/>
      <c r="JI33" s="19" t="s">
        <v>269</v>
      </c>
      <c r="JL33" s="20"/>
      <c r="JR33" s="126"/>
      <c r="JS33" s="19" t="s">
        <v>269</v>
      </c>
      <c r="JV33" s="20"/>
      <c r="KD33" s="126"/>
      <c r="KE33" s="19" t="s">
        <v>269</v>
      </c>
      <c r="KH33" s="20"/>
      <c r="KL33" s="126"/>
      <c r="KM33" s="171" t="s">
        <v>269</v>
      </c>
      <c r="KQ33" s="126"/>
      <c r="KR33" s="174" t="s">
        <v>269</v>
      </c>
      <c r="KV33" s="126"/>
      <c r="KW33" s="171" t="s">
        <v>269</v>
      </c>
      <c r="LA33" s="126"/>
      <c r="LB33" s="171" t="s">
        <v>269</v>
      </c>
      <c r="LF33" s="126"/>
      <c r="LG33" s="171" t="s">
        <v>269</v>
      </c>
      <c r="LK33" s="126"/>
      <c r="LL33" s="19" t="s">
        <v>269</v>
      </c>
      <c r="LN33" s="126"/>
      <c r="LO33" s="20"/>
      <c r="LQ33" s="19" t="s">
        <v>231</v>
      </c>
      <c r="LY33" s="19" t="s">
        <v>537</v>
      </c>
      <c r="LZ33" s="19">
        <v>108</v>
      </c>
      <c r="MA33" s="19" t="s">
        <v>269</v>
      </c>
      <c r="MC33" s="126"/>
      <c r="MD33" s="20"/>
      <c r="ME33" s="19" t="s">
        <v>238</v>
      </c>
      <c r="MF33" s="19" t="s">
        <v>239</v>
      </c>
      <c r="MI33" s="19" t="s">
        <v>242</v>
      </c>
      <c r="MJ33" s="19" t="s">
        <v>243</v>
      </c>
      <c r="MK33" s="19" t="s">
        <v>244</v>
      </c>
      <c r="ML33" s="19" t="s">
        <v>245</v>
      </c>
      <c r="MN33" s="19" t="s">
        <v>247</v>
      </c>
      <c r="MO33" s="19" t="s">
        <v>248</v>
      </c>
      <c r="MP33" s="19" t="s">
        <v>249</v>
      </c>
      <c r="MQ33" s="19" t="s">
        <v>250</v>
      </c>
      <c r="MR33" s="19" t="s">
        <v>251</v>
      </c>
      <c r="MT33" s="19" t="s">
        <v>253</v>
      </c>
      <c r="MU33" s="19" t="s">
        <v>254</v>
      </c>
      <c r="MV33" s="19" t="s">
        <v>255</v>
      </c>
      <c r="MW33" s="19" t="s">
        <v>256</v>
      </c>
      <c r="MX33" s="19" t="s">
        <v>538</v>
      </c>
      <c r="MY33" s="19" t="s">
        <v>539</v>
      </c>
      <c r="MZ33" s="19">
        <v>35</v>
      </c>
      <c r="NA33" s="19" t="s">
        <v>369</v>
      </c>
      <c r="NB33" s="19" t="s">
        <v>269</v>
      </c>
      <c r="NC33" s="19" t="s">
        <v>269</v>
      </c>
      <c r="ND33" s="138" t="s">
        <v>540</v>
      </c>
      <c r="NE33" s="126"/>
      <c r="NF33" s="19" t="s">
        <v>269</v>
      </c>
      <c r="NG33" s="19" t="s">
        <v>269</v>
      </c>
      <c r="NH33" s="19" t="s">
        <v>541</v>
      </c>
      <c r="NI33" s="19" t="s">
        <v>269</v>
      </c>
      <c r="NJ33" s="126"/>
      <c r="NK33" s="20"/>
      <c r="NU33" s="126"/>
      <c r="NW33" s="145" t="s">
        <v>269</v>
      </c>
      <c r="NX33" s="156"/>
      <c r="NY33" s="163"/>
      <c r="NZ33" s="165"/>
      <c r="OA33" s="166"/>
      <c r="OB33" s="167"/>
      <c r="OC33" s="89">
        <v>43255</v>
      </c>
      <c r="OD33" s="88">
        <v>652.4</v>
      </c>
      <c r="OE33" s="84">
        <f t="shared" si="1"/>
        <v>66.301348865726553</v>
      </c>
      <c r="OF33" s="91">
        <f t="shared" si="2"/>
        <v>1.7847647670789505E-2</v>
      </c>
    </row>
    <row r="34" spans="2:396" ht="68" x14ac:dyDescent="0.2">
      <c r="B34" s="19" t="s">
        <v>350</v>
      </c>
      <c r="C34" s="19">
        <v>7</v>
      </c>
      <c r="D34" s="19">
        <v>345</v>
      </c>
      <c r="E34" s="19">
        <v>6</v>
      </c>
      <c r="F34" s="84">
        <f t="shared" ref="F34:F65" si="3">D34/E34</f>
        <v>57.5</v>
      </c>
      <c r="G34" s="19">
        <v>2</v>
      </c>
      <c r="H34" s="19" t="s">
        <v>271</v>
      </c>
      <c r="I34" s="19" t="s">
        <v>271</v>
      </c>
      <c r="J34" s="19">
        <v>0</v>
      </c>
      <c r="K34" s="126"/>
      <c r="L34" s="20"/>
      <c r="P34" s="19" t="s">
        <v>198</v>
      </c>
      <c r="Q34" s="19" t="s">
        <v>199</v>
      </c>
      <c r="AA34" s="20"/>
      <c r="AB34" s="19">
        <v>73</v>
      </c>
      <c r="AC34" s="19">
        <v>34</v>
      </c>
      <c r="AD34" s="19">
        <v>9</v>
      </c>
      <c r="AE34" s="19">
        <v>1</v>
      </c>
      <c r="AF34" s="19" t="s">
        <v>213</v>
      </c>
      <c r="AG34" s="19" t="s">
        <v>558</v>
      </c>
      <c r="AH34" s="19" t="s">
        <v>269</v>
      </c>
      <c r="AI34" s="126"/>
      <c r="AJ34" s="19" t="s">
        <v>269</v>
      </c>
      <c r="AK34" s="20"/>
      <c r="AY34" s="126"/>
      <c r="AZ34" s="112" t="s">
        <v>269</v>
      </c>
      <c r="BC34" s="156"/>
      <c r="BF34" s="126"/>
      <c r="BG34" s="19" t="s">
        <v>269</v>
      </c>
      <c r="BJ34" s="152"/>
      <c r="BL34" s="126"/>
      <c r="BM34" s="19" t="s">
        <v>269</v>
      </c>
      <c r="BP34" s="148"/>
      <c r="BR34" s="126"/>
      <c r="BS34" s="19" t="s">
        <v>269</v>
      </c>
      <c r="BV34" s="150"/>
      <c r="BX34" s="126"/>
      <c r="BY34" s="19" t="s">
        <v>269</v>
      </c>
      <c r="CB34" s="152"/>
      <c r="CD34" s="148"/>
      <c r="CF34" s="150"/>
      <c r="CH34" s="126"/>
      <c r="CI34" s="19" t="s">
        <v>271</v>
      </c>
      <c r="CJ34" s="19">
        <v>6</v>
      </c>
      <c r="CK34" s="19">
        <v>65</v>
      </c>
      <c r="CL34" s="156" t="s">
        <v>229</v>
      </c>
      <c r="CN34" s="152" t="s">
        <v>229</v>
      </c>
      <c r="CP34" s="148" t="s">
        <v>281</v>
      </c>
      <c r="CR34" s="150" t="s">
        <v>281</v>
      </c>
      <c r="CT34" s="126"/>
      <c r="CU34" s="170" t="s">
        <v>269</v>
      </c>
      <c r="CV34" s="126"/>
      <c r="CW34" s="174" t="s">
        <v>269</v>
      </c>
      <c r="DB34" s="126"/>
      <c r="DC34" s="174" t="s">
        <v>269</v>
      </c>
      <c r="DH34" s="126"/>
      <c r="DI34" s="174" t="s">
        <v>269</v>
      </c>
      <c r="DN34" s="126"/>
      <c r="DO34" s="174" t="s">
        <v>269</v>
      </c>
      <c r="DT34" s="126"/>
      <c r="DU34" s="174" t="s">
        <v>269</v>
      </c>
      <c r="DZ34" s="126"/>
      <c r="EA34" s="174" t="s">
        <v>269</v>
      </c>
      <c r="EF34" s="126"/>
      <c r="EG34" s="174" t="s">
        <v>269</v>
      </c>
      <c r="EL34" s="126"/>
      <c r="EM34" s="174" t="s">
        <v>269</v>
      </c>
      <c r="ER34" s="126"/>
      <c r="ES34" s="174" t="s">
        <v>269</v>
      </c>
      <c r="EX34" s="126"/>
      <c r="EY34" s="174" t="s">
        <v>269</v>
      </c>
      <c r="FD34" s="126"/>
      <c r="FE34" s="174" t="s">
        <v>269</v>
      </c>
      <c r="FJ34" s="126"/>
      <c r="FK34" s="19" t="s">
        <v>271</v>
      </c>
      <c r="FL34" s="126"/>
      <c r="FM34" s="19" t="s">
        <v>271</v>
      </c>
      <c r="FN34" s="19">
        <v>1</v>
      </c>
      <c r="FO34" s="19">
        <v>5</v>
      </c>
      <c r="FP34" s="20"/>
      <c r="FT34" s="19" t="s">
        <v>229</v>
      </c>
      <c r="FV34" s="19" t="s">
        <v>269</v>
      </c>
      <c r="FW34" s="126"/>
      <c r="FX34" s="19" t="s">
        <v>271</v>
      </c>
      <c r="FY34" s="19">
        <v>4</v>
      </c>
      <c r="FZ34" s="19">
        <v>65</v>
      </c>
      <c r="GA34" s="20"/>
      <c r="GD34" s="19" t="s">
        <v>229</v>
      </c>
      <c r="GF34" s="126"/>
      <c r="GG34" s="19" t="s">
        <v>269</v>
      </c>
      <c r="GJ34" s="20"/>
      <c r="GP34" s="126"/>
      <c r="GQ34" s="19" t="s">
        <v>269</v>
      </c>
      <c r="GT34" s="20"/>
      <c r="GY34" s="126"/>
      <c r="GZ34" s="19" t="s">
        <v>269</v>
      </c>
      <c r="HC34" s="20"/>
      <c r="HJ34" s="126"/>
      <c r="HK34" s="19" t="s">
        <v>269</v>
      </c>
      <c r="HN34" s="20"/>
      <c r="HS34" s="126"/>
      <c r="HT34" s="19" t="s">
        <v>269</v>
      </c>
      <c r="HW34" s="20"/>
      <c r="IB34" s="126"/>
      <c r="IC34" s="19" t="s">
        <v>269</v>
      </c>
      <c r="IF34" s="20"/>
      <c r="IJ34" s="126"/>
      <c r="IK34" s="19" t="s">
        <v>269</v>
      </c>
      <c r="IN34" s="20"/>
      <c r="IP34" s="126"/>
      <c r="IQ34" s="19" t="s">
        <v>269</v>
      </c>
      <c r="IT34" s="20"/>
      <c r="IY34" s="126"/>
      <c r="IZ34" s="19" t="s">
        <v>269</v>
      </c>
      <c r="JC34" s="20"/>
      <c r="JH34" s="126"/>
      <c r="JI34" s="19" t="s">
        <v>269</v>
      </c>
      <c r="JL34" s="20"/>
      <c r="JR34" s="126"/>
      <c r="JS34" s="19" t="s">
        <v>269</v>
      </c>
      <c r="JV34" s="20"/>
      <c r="KD34" s="126"/>
      <c r="KE34" s="19" t="s">
        <v>269</v>
      </c>
      <c r="KH34" s="20"/>
      <c r="KL34" s="126"/>
      <c r="KM34" s="171" t="s">
        <v>269</v>
      </c>
      <c r="KQ34" s="126"/>
      <c r="KR34" s="174" t="s">
        <v>269</v>
      </c>
      <c r="KV34" s="126"/>
      <c r="KW34" s="171" t="s">
        <v>269</v>
      </c>
      <c r="LA34" s="126"/>
      <c r="LB34" s="171" t="s">
        <v>269</v>
      </c>
      <c r="LF34" s="126"/>
      <c r="LG34" s="171" t="s">
        <v>269</v>
      </c>
      <c r="LK34" s="126"/>
      <c r="LL34" s="19" t="s">
        <v>269</v>
      </c>
      <c r="LN34" s="126"/>
      <c r="LO34" s="20"/>
      <c r="LR34" s="19" t="s">
        <v>232</v>
      </c>
      <c r="LY34" s="19" t="s">
        <v>559</v>
      </c>
      <c r="LZ34" s="19">
        <v>51</v>
      </c>
      <c r="MA34" s="19" t="s">
        <v>269</v>
      </c>
      <c r="MC34" s="126"/>
      <c r="MD34" s="20"/>
      <c r="ME34" s="19" t="s">
        <v>238</v>
      </c>
      <c r="MF34" s="19" t="s">
        <v>239</v>
      </c>
      <c r="MG34" s="19" t="s">
        <v>240</v>
      </c>
      <c r="MI34" s="19" t="s">
        <v>242</v>
      </c>
      <c r="MJ34" s="19" t="s">
        <v>243</v>
      </c>
      <c r="MK34" s="19" t="s">
        <v>244</v>
      </c>
      <c r="ML34" s="19" t="s">
        <v>245</v>
      </c>
      <c r="MN34" s="19" t="s">
        <v>247</v>
      </c>
      <c r="MO34" s="19" t="s">
        <v>248</v>
      </c>
      <c r="MP34" s="19" t="s">
        <v>249</v>
      </c>
      <c r="MQ34" s="19" t="s">
        <v>250</v>
      </c>
      <c r="MR34" s="19" t="s">
        <v>251</v>
      </c>
      <c r="MT34" s="19" t="s">
        <v>253</v>
      </c>
      <c r="MU34" s="19" t="s">
        <v>254</v>
      </c>
      <c r="MV34" s="19" t="s">
        <v>255</v>
      </c>
      <c r="MW34" s="19" t="s">
        <v>256</v>
      </c>
      <c r="MY34" s="19" t="s">
        <v>314</v>
      </c>
      <c r="MZ34" s="19">
        <v>25</v>
      </c>
      <c r="NA34" s="19" t="s">
        <v>369</v>
      </c>
      <c r="NB34" s="19" t="s">
        <v>269</v>
      </c>
      <c r="NC34" s="19" t="s">
        <v>822</v>
      </c>
      <c r="ND34" s="19" t="s">
        <v>269</v>
      </c>
      <c r="NE34" s="126"/>
      <c r="NF34" s="19" t="s">
        <v>269</v>
      </c>
      <c r="NG34" s="19" t="s">
        <v>269</v>
      </c>
      <c r="NI34" s="19" t="s">
        <v>271</v>
      </c>
      <c r="NJ34" s="126"/>
      <c r="NK34" s="20"/>
      <c r="NL34" s="19" t="s">
        <v>257</v>
      </c>
      <c r="NM34" s="19" t="s">
        <v>258</v>
      </c>
      <c r="NN34" s="19" t="s">
        <v>259</v>
      </c>
      <c r="NO34" s="19" t="s">
        <v>260</v>
      </c>
      <c r="NP34" s="19" t="s">
        <v>261</v>
      </c>
      <c r="NS34" s="19" t="s">
        <v>264</v>
      </c>
      <c r="NU34" s="126"/>
      <c r="NW34" s="145" t="s">
        <v>271</v>
      </c>
      <c r="NX34" s="156"/>
      <c r="NY34" s="163" t="s">
        <v>229</v>
      </c>
      <c r="NZ34" s="152" t="s">
        <v>229</v>
      </c>
      <c r="OA34" s="148" t="s">
        <v>281</v>
      </c>
      <c r="OB34" s="150" t="s">
        <v>281</v>
      </c>
      <c r="OC34" s="89">
        <v>23403</v>
      </c>
      <c r="OD34" s="88">
        <v>391.4</v>
      </c>
      <c r="OE34" s="84">
        <f t="shared" ref="OE34:OE65" si="4">OC34/OD34</f>
        <v>59.793050587634134</v>
      </c>
      <c r="OF34" s="91">
        <f t="shared" ref="OF34:OF65" si="5">D34/OC34</f>
        <v>1.4741699782079221E-2</v>
      </c>
    </row>
    <row r="35" spans="2:396" ht="68" x14ac:dyDescent="0.2">
      <c r="B35" s="19" t="s">
        <v>739</v>
      </c>
      <c r="C35" s="19">
        <v>3</v>
      </c>
      <c r="D35" s="19">
        <v>2423</v>
      </c>
      <c r="E35" s="19">
        <v>29</v>
      </c>
      <c r="F35" s="84">
        <f t="shared" si="3"/>
        <v>83.551724137931032</v>
      </c>
      <c r="G35" s="19">
        <v>6</v>
      </c>
      <c r="H35" s="19" t="s">
        <v>271</v>
      </c>
      <c r="I35" s="19" t="s">
        <v>269</v>
      </c>
      <c r="J35" s="19">
        <v>0</v>
      </c>
      <c r="K35" s="126"/>
      <c r="L35" s="20"/>
      <c r="M35" s="19" t="s">
        <v>195</v>
      </c>
      <c r="P35" s="19" t="s">
        <v>198</v>
      </c>
      <c r="AA35" s="20"/>
      <c r="AB35" s="19">
        <v>796</v>
      </c>
      <c r="AC35" s="19">
        <v>688</v>
      </c>
      <c r="AD35" s="19">
        <v>125</v>
      </c>
      <c r="AE35" s="19">
        <v>61</v>
      </c>
      <c r="AF35" s="19" t="s">
        <v>270</v>
      </c>
      <c r="AH35" s="19" t="s">
        <v>269</v>
      </c>
      <c r="AI35" s="126"/>
      <c r="AJ35" s="19" t="s">
        <v>271</v>
      </c>
      <c r="AK35" s="20"/>
      <c r="AL35" s="19" t="s">
        <v>214</v>
      </c>
      <c r="AS35" s="19" t="s">
        <v>221</v>
      </c>
      <c r="AV35" s="19" t="s">
        <v>452</v>
      </c>
      <c r="AW35" s="19">
        <v>3</v>
      </c>
      <c r="AX35" s="19">
        <v>76</v>
      </c>
      <c r="AY35" s="126"/>
      <c r="AZ35" s="112" t="s">
        <v>269</v>
      </c>
      <c r="BC35" s="156"/>
      <c r="BF35" s="126"/>
      <c r="BG35" s="19" t="s">
        <v>269</v>
      </c>
      <c r="BJ35" s="152"/>
      <c r="BL35" s="126"/>
      <c r="BM35" s="19" t="s">
        <v>269</v>
      </c>
      <c r="BP35" s="148"/>
      <c r="BR35" s="126"/>
      <c r="BS35" s="19" t="s">
        <v>269</v>
      </c>
      <c r="BV35" s="150"/>
      <c r="BX35" s="126"/>
      <c r="BY35" s="19" t="s">
        <v>269</v>
      </c>
      <c r="CB35" s="152"/>
      <c r="CD35" s="148"/>
      <c r="CF35" s="150"/>
      <c r="CH35" s="126"/>
      <c r="CI35" s="19" t="s">
        <v>271</v>
      </c>
      <c r="CJ35" s="19">
        <v>29</v>
      </c>
      <c r="CK35" s="19">
        <v>76</v>
      </c>
      <c r="CL35" s="156" t="s">
        <v>465</v>
      </c>
      <c r="CN35" s="152" t="s">
        <v>405</v>
      </c>
      <c r="CP35" s="148" t="s">
        <v>325</v>
      </c>
      <c r="CR35" s="150" t="s">
        <v>280</v>
      </c>
      <c r="CT35" s="126"/>
      <c r="CU35" s="170" t="s">
        <v>271</v>
      </c>
      <c r="CV35" s="126"/>
      <c r="CW35" s="145" t="s">
        <v>271</v>
      </c>
      <c r="CX35" s="19">
        <v>2</v>
      </c>
      <c r="CY35" s="19">
        <v>47</v>
      </c>
      <c r="CZ35" s="19" t="s">
        <v>286</v>
      </c>
      <c r="DA35" s="19" t="s">
        <v>281</v>
      </c>
      <c r="DB35" s="126"/>
      <c r="DC35" s="19" t="s">
        <v>271</v>
      </c>
      <c r="DD35" s="19">
        <v>2</v>
      </c>
      <c r="DE35" s="19">
        <v>30</v>
      </c>
      <c r="DF35" s="19" t="s">
        <v>429</v>
      </c>
      <c r="DG35" s="19" t="s">
        <v>281</v>
      </c>
      <c r="DH35" s="126"/>
      <c r="DI35" s="19" t="s">
        <v>271</v>
      </c>
      <c r="DJ35" s="19">
        <v>1</v>
      </c>
      <c r="DK35" s="19">
        <v>32</v>
      </c>
      <c r="DL35" s="19" t="s">
        <v>429</v>
      </c>
      <c r="DM35" s="19" t="s">
        <v>281</v>
      </c>
      <c r="DN35" s="126"/>
      <c r="DO35" s="19" t="s">
        <v>271</v>
      </c>
      <c r="DP35" s="19">
        <v>2</v>
      </c>
      <c r="DQ35" s="19">
        <v>51</v>
      </c>
      <c r="DR35" s="19" t="s">
        <v>429</v>
      </c>
      <c r="DS35" s="19" t="s">
        <v>281</v>
      </c>
      <c r="DT35" s="126"/>
      <c r="DU35" s="19" t="s">
        <v>269</v>
      </c>
      <c r="DZ35" s="126"/>
      <c r="EA35" s="19" t="s">
        <v>269</v>
      </c>
      <c r="EF35" s="126"/>
      <c r="EG35" s="174" t="s">
        <v>269</v>
      </c>
      <c r="EH35" s="171"/>
      <c r="EI35" s="171"/>
      <c r="EL35" s="126"/>
      <c r="EM35" s="174" t="s">
        <v>271</v>
      </c>
      <c r="EN35" s="171">
        <v>1</v>
      </c>
      <c r="EO35" s="171">
        <v>85</v>
      </c>
      <c r="EP35" s="181" t="s">
        <v>516</v>
      </c>
      <c r="EQ35" s="19" t="s">
        <v>281</v>
      </c>
      <c r="ER35" s="126"/>
      <c r="ES35" s="174" t="s">
        <v>271</v>
      </c>
      <c r="ET35" s="171">
        <v>2</v>
      </c>
      <c r="EU35" s="171">
        <v>35</v>
      </c>
      <c r="EV35" s="19" t="s">
        <v>516</v>
      </c>
      <c r="EW35" s="19" t="s">
        <v>281</v>
      </c>
      <c r="EX35" s="126"/>
      <c r="EY35" s="174" t="s">
        <v>271</v>
      </c>
      <c r="EZ35" s="171">
        <v>2</v>
      </c>
      <c r="FA35" s="171">
        <v>42</v>
      </c>
      <c r="FB35" s="19" t="s">
        <v>516</v>
      </c>
      <c r="FC35" s="19" t="s">
        <v>281</v>
      </c>
      <c r="FD35" s="126"/>
      <c r="FE35" s="174" t="s">
        <v>269</v>
      </c>
      <c r="FF35" s="171"/>
      <c r="FG35" s="171"/>
      <c r="FJ35" s="126"/>
      <c r="FK35" s="19" t="s">
        <v>271</v>
      </c>
      <c r="FL35" s="126"/>
      <c r="FM35" s="19" t="s">
        <v>271</v>
      </c>
      <c r="FN35" s="19">
        <v>4</v>
      </c>
      <c r="FO35" s="19">
        <v>78</v>
      </c>
      <c r="FP35" s="20"/>
      <c r="FQ35" s="19" t="s">
        <v>225</v>
      </c>
      <c r="FV35" s="19" t="s">
        <v>269</v>
      </c>
      <c r="FW35" s="126"/>
      <c r="FX35" s="19" t="s">
        <v>271</v>
      </c>
      <c r="FY35" s="19">
        <v>1</v>
      </c>
      <c r="FZ35" s="19">
        <v>88</v>
      </c>
      <c r="GA35" s="20"/>
      <c r="GD35" s="19" t="s">
        <v>229</v>
      </c>
      <c r="GF35" s="126"/>
      <c r="GG35" s="19" t="s">
        <v>271</v>
      </c>
      <c r="GH35" s="19">
        <v>2</v>
      </c>
      <c r="GI35" s="19">
        <v>36</v>
      </c>
      <c r="GJ35" s="20"/>
      <c r="GM35" s="19" t="s">
        <v>227</v>
      </c>
      <c r="GO35" s="19" t="s">
        <v>229</v>
      </c>
      <c r="GP35" s="126"/>
      <c r="GQ35" s="19" t="s">
        <v>271</v>
      </c>
      <c r="GR35" s="19">
        <v>1</v>
      </c>
      <c r="GS35" s="19">
        <v>86</v>
      </c>
      <c r="GT35" s="20"/>
      <c r="GV35" s="19" t="s">
        <v>227</v>
      </c>
      <c r="GX35" s="19" t="s">
        <v>229</v>
      </c>
      <c r="GY35" s="126"/>
      <c r="GZ35" s="19" t="s">
        <v>269</v>
      </c>
      <c r="HC35" s="20"/>
      <c r="HJ35" s="126"/>
      <c r="HK35" s="19" t="s">
        <v>269</v>
      </c>
      <c r="HN35" s="20"/>
      <c r="HS35" s="126"/>
      <c r="HT35" s="19" t="s">
        <v>271</v>
      </c>
      <c r="HU35" s="19">
        <v>1</v>
      </c>
      <c r="HV35" s="19">
        <v>30</v>
      </c>
      <c r="HW35" s="20"/>
      <c r="HX35" s="19" t="s">
        <v>225</v>
      </c>
      <c r="IA35" s="19" t="s">
        <v>229</v>
      </c>
      <c r="IB35" s="126"/>
      <c r="IC35" s="19" t="s">
        <v>269</v>
      </c>
      <c r="IF35" s="20"/>
      <c r="IJ35" s="126"/>
      <c r="IK35" s="19" t="s">
        <v>269</v>
      </c>
      <c r="IN35" s="20"/>
      <c r="IP35" s="126"/>
      <c r="IQ35" s="19" t="s">
        <v>269</v>
      </c>
      <c r="IT35" s="20"/>
      <c r="IY35" s="126"/>
      <c r="IZ35" s="19" t="s">
        <v>269</v>
      </c>
      <c r="JC35" s="20"/>
      <c r="JH35" s="126"/>
      <c r="JI35" s="19" t="s">
        <v>271</v>
      </c>
      <c r="JJ35" s="19">
        <v>1</v>
      </c>
      <c r="JK35" s="19">
        <v>227</v>
      </c>
      <c r="JL35" s="20"/>
      <c r="JN35" s="19" t="s">
        <v>228</v>
      </c>
      <c r="JP35" s="19" t="s">
        <v>273</v>
      </c>
      <c r="JQ35" s="19" t="s">
        <v>271</v>
      </c>
      <c r="JR35" s="126"/>
      <c r="JS35" s="19" t="s">
        <v>271</v>
      </c>
      <c r="JT35" s="19">
        <v>2</v>
      </c>
      <c r="JU35" s="19">
        <v>175</v>
      </c>
      <c r="JV35" s="20"/>
      <c r="JZ35" s="19" t="s">
        <v>229</v>
      </c>
      <c r="KB35" s="19" t="s">
        <v>452</v>
      </c>
      <c r="KC35" s="19" t="s">
        <v>269</v>
      </c>
      <c r="KD35" s="126"/>
      <c r="KE35" s="19" t="s">
        <v>269</v>
      </c>
      <c r="KH35" s="20"/>
      <c r="KL35" s="126"/>
      <c r="KM35" s="171" t="s">
        <v>269</v>
      </c>
      <c r="KQ35" s="126"/>
      <c r="KR35" s="174" t="s">
        <v>269</v>
      </c>
      <c r="KV35" s="126"/>
      <c r="KW35" s="171" t="s">
        <v>269</v>
      </c>
      <c r="LA35" s="126"/>
      <c r="LB35" s="171" t="s">
        <v>269</v>
      </c>
      <c r="LF35" s="126"/>
      <c r="LG35" s="171" t="s">
        <v>269</v>
      </c>
      <c r="LK35" s="126"/>
      <c r="LL35" s="19" t="s">
        <v>269</v>
      </c>
      <c r="LN35" s="126"/>
      <c r="LO35" s="20"/>
      <c r="LQ35" s="19" t="s">
        <v>231</v>
      </c>
      <c r="LR35" s="19" t="s">
        <v>232</v>
      </c>
      <c r="LS35" s="19" t="s">
        <v>233</v>
      </c>
      <c r="LT35" s="19" t="s">
        <v>234</v>
      </c>
      <c r="LW35" s="19" t="s">
        <v>237</v>
      </c>
      <c r="LZ35" s="19">
        <v>875</v>
      </c>
      <c r="MA35" s="19" t="s">
        <v>271</v>
      </c>
      <c r="MB35" s="19">
        <v>10</v>
      </c>
      <c r="MC35" s="126"/>
      <c r="MD35" s="20"/>
      <c r="ME35" s="19" t="s">
        <v>238</v>
      </c>
      <c r="MF35" s="19" t="s">
        <v>239</v>
      </c>
      <c r="MK35" s="19" t="s">
        <v>244</v>
      </c>
      <c r="ML35" s="19" t="s">
        <v>245</v>
      </c>
      <c r="MM35" s="19" t="s">
        <v>246</v>
      </c>
      <c r="MT35" s="19" t="s">
        <v>253</v>
      </c>
      <c r="MU35" s="19" t="s">
        <v>254</v>
      </c>
      <c r="MV35" s="19" t="s">
        <v>255</v>
      </c>
      <c r="MY35" s="19">
        <v>35</v>
      </c>
      <c r="MZ35" s="19">
        <v>35</v>
      </c>
      <c r="NA35" s="19" t="s">
        <v>369</v>
      </c>
      <c r="NB35" s="19" t="s">
        <v>269</v>
      </c>
      <c r="NC35" s="19" t="s">
        <v>269</v>
      </c>
      <c r="ND35" s="19" t="s">
        <v>269</v>
      </c>
      <c r="NE35" s="126"/>
      <c r="NF35" s="19" t="s">
        <v>271</v>
      </c>
      <c r="NG35" s="19" t="s">
        <v>269</v>
      </c>
      <c r="NI35" s="181" t="s">
        <v>271</v>
      </c>
      <c r="NJ35" s="126"/>
      <c r="NK35" s="20"/>
      <c r="NM35" s="19" t="s">
        <v>258</v>
      </c>
      <c r="NP35" s="19" t="s">
        <v>261</v>
      </c>
      <c r="NU35" s="126"/>
      <c r="NW35" s="145" t="s">
        <v>271</v>
      </c>
      <c r="NX35" s="156"/>
      <c r="NY35" s="163" t="s">
        <v>465</v>
      </c>
      <c r="NZ35" s="152" t="s">
        <v>405</v>
      </c>
      <c r="OA35" s="148" t="s">
        <v>325</v>
      </c>
      <c r="OB35" s="150" t="s">
        <v>280</v>
      </c>
      <c r="OC35" s="89">
        <v>216502</v>
      </c>
      <c r="OD35" s="88">
        <v>458.9</v>
      </c>
      <c r="OE35" s="84">
        <f t="shared" si="4"/>
        <v>471.78470254957512</v>
      </c>
      <c r="OF35" s="91">
        <f t="shared" si="5"/>
        <v>1.1191582525796528E-2</v>
      </c>
    </row>
    <row r="36" spans="2:396" ht="68" x14ac:dyDescent="0.2">
      <c r="B36" s="19" t="s">
        <v>817</v>
      </c>
      <c r="C36" s="174" t="s">
        <v>1368</v>
      </c>
      <c r="D36" s="19">
        <v>6502</v>
      </c>
      <c r="E36" s="19">
        <v>78</v>
      </c>
      <c r="F36" s="84">
        <f t="shared" si="3"/>
        <v>83.358974358974365</v>
      </c>
      <c r="G36" s="19">
        <v>7</v>
      </c>
      <c r="H36" s="19" t="s">
        <v>269</v>
      </c>
      <c r="I36" s="19" t="s">
        <v>269</v>
      </c>
      <c r="J36" s="19">
        <v>2</v>
      </c>
      <c r="K36" s="126"/>
      <c r="L36" s="20"/>
      <c r="P36" s="19" t="s">
        <v>198</v>
      </c>
      <c r="Q36" s="19" t="s">
        <v>199</v>
      </c>
      <c r="AA36" s="20"/>
      <c r="AB36" s="19">
        <v>1221</v>
      </c>
      <c r="AC36" s="19">
        <v>656</v>
      </c>
      <c r="AD36" s="19">
        <v>759</v>
      </c>
      <c r="AE36" s="19">
        <v>5</v>
      </c>
      <c r="AF36" s="19" t="s">
        <v>428</v>
      </c>
      <c r="AH36" s="19" t="s">
        <v>271</v>
      </c>
      <c r="AI36" s="126"/>
      <c r="AJ36" s="19" t="s">
        <v>271</v>
      </c>
      <c r="AK36" s="20"/>
      <c r="AM36" s="19" t="s">
        <v>215</v>
      </c>
      <c r="AQ36" s="19" t="s">
        <v>219</v>
      </c>
      <c r="AR36" s="19" t="s">
        <v>220</v>
      </c>
      <c r="AV36" s="19" t="s">
        <v>309</v>
      </c>
      <c r="AW36" s="19">
        <v>2</v>
      </c>
      <c r="AX36" s="19">
        <v>120</v>
      </c>
      <c r="AY36" s="126"/>
      <c r="AZ36" s="112" t="s">
        <v>271</v>
      </c>
      <c r="BA36" s="19">
        <v>4</v>
      </c>
      <c r="BB36" s="19">
        <v>348</v>
      </c>
      <c r="BC36" s="156" t="s">
        <v>229</v>
      </c>
      <c r="BE36" s="19" t="s">
        <v>271</v>
      </c>
      <c r="BF36" s="126"/>
      <c r="BG36" s="19" t="s">
        <v>269</v>
      </c>
      <c r="BJ36" s="152"/>
      <c r="BL36" s="126"/>
      <c r="BM36" s="19" t="s">
        <v>269</v>
      </c>
      <c r="BP36" s="148"/>
      <c r="BR36" s="126"/>
      <c r="BS36" s="19" t="s">
        <v>269</v>
      </c>
      <c r="BV36" s="150"/>
      <c r="BX36" s="126"/>
      <c r="BY36" s="19" t="s">
        <v>271</v>
      </c>
      <c r="BZ36" s="19">
        <v>41</v>
      </c>
      <c r="CA36" s="19">
        <v>172</v>
      </c>
      <c r="CB36" s="152" t="s">
        <v>325</v>
      </c>
      <c r="CD36" s="148" t="s">
        <v>280</v>
      </c>
      <c r="CF36" s="150" t="s">
        <v>326</v>
      </c>
      <c r="CH36" s="126"/>
      <c r="CI36" s="19" t="s">
        <v>269</v>
      </c>
      <c r="CL36" s="156"/>
      <c r="CN36" s="152"/>
      <c r="CP36" s="148"/>
      <c r="CR36" s="150"/>
      <c r="CT36" s="126"/>
      <c r="CU36" s="170" t="s">
        <v>271</v>
      </c>
      <c r="CV36" s="126"/>
      <c r="CW36" s="145" t="s">
        <v>271</v>
      </c>
      <c r="CX36" s="19">
        <v>3</v>
      </c>
      <c r="CY36" s="19">
        <v>26</v>
      </c>
      <c r="CZ36" s="19" t="s">
        <v>286</v>
      </c>
      <c r="DA36" s="19" t="s">
        <v>281</v>
      </c>
      <c r="DB36" s="126"/>
      <c r="DC36" s="19" t="s">
        <v>271</v>
      </c>
      <c r="DD36" s="19">
        <v>3</v>
      </c>
      <c r="DE36" s="19">
        <v>25</v>
      </c>
      <c r="DF36" s="19" t="s">
        <v>286</v>
      </c>
      <c r="DG36" s="19" t="s">
        <v>281</v>
      </c>
      <c r="DH36" s="126"/>
      <c r="DI36" s="19" t="s">
        <v>271</v>
      </c>
      <c r="DJ36" s="19">
        <v>2</v>
      </c>
      <c r="DK36" s="19">
        <v>24</v>
      </c>
      <c r="DL36" s="19" t="s">
        <v>286</v>
      </c>
      <c r="DM36" s="19" t="s">
        <v>281</v>
      </c>
      <c r="DN36" s="126"/>
      <c r="DO36" s="19" t="s">
        <v>269</v>
      </c>
      <c r="DT36" s="126"/>
      <c r="DU36" s="19" t="s">
        <v>269</v>
      </c>
      <c r="DZ36" s="126"/>
      <c r="EA36" s="19" t="s">
        <v>269</v>
      </c>
      <c r="EF36" s="126"/>
      <c r="EG36" s="174" t="s">
        <v>269</v>
      </c>
      <c r="EL36" s="126"/>
      <c r="EM36" s="174" t="s">
        <v>269</v>
      </c>
      <c r="ER36" s="126"/>
      <c r="ES36" s="174" t="s">
        <v>269</v>
      </c>
      <c r="EX36" s="126"/>
      <c r="EY36" s="174" t="s">
        <v>269</v>
      </c>
      <c r="FD36" s="126"/>
      <c r="FE36" s="174" t="s">
        <v>269</v>
      </c>
      <c r="FJ36" s="126"/>
      <c r="FK36" s="19" t="s">
        <v>271</v>
      </c>
      <c r="FL36" s="126"/>
      <c r="FM36" s="19" t="s">
        <v>269</v>
      </c>
      <c r="FP36" s="20"/>
      <c r="FW36" s="126"/>
      <c r="FX36" s="19" t="s">
        <v>271</v>
      </c>
      <c r="FY36" s="19">
        <v>4</v>
      </c>
      <c r="FZ36" s="19">
        <v>22</v>
      </c>
      <c r="GA36" s="20"/>
      <c r="GD36" s="19" t="s">
        <v>229</v>
      </c>
      <c r="GF36" s="126"/>
      <c r="GG36" s="19" t="s">
        <v>271</v>
      </c>
      <c r="GH36" s="19">
        <v>8</v>
      </c>
      <c r="GI36" s="19">
        <v>42</v>
      </c>
      <c r="GJ36" s="20"/>
      <c r="GN36" s="19" t="s">
        <v>228</v>
      </c>
      <c r="GP36" s="126"/>
      <c r="GQ36" s="19" t="s">
        <v>269</v>
      </c>
      <c r="GT36" s="20"/>
      <c r="GY36" s="126"/>
      <c r="GZ36" s="19" t="s">
        <v>269</v>
      </c>
      <c r="HC36" s="20"/>
      <c r="HJ36" s="126"/>
      <c r="HK36" s="19" t="s">
        <v>271</v>
      </c>
      <c r="HL36" s="19">
        <v>5</v>
      </c>
      <c r="HM36" s="19">
        <v>31</v>
      </c>
      <c r="HN36" s="20"/>
      <c r="HO36" s="19" t="s">
        <v>225</v>
      </c>
      <c r="HQ36" s="19" t="s">
        <v>228</v>
      </c>
      <c r="HS36" s="126"/>
      <c r="HT36" s="19" t="s">
        <v>269</v>
      </c>
      <c r="HW36" s="20"/>
      <c r="IB36" s="126"/>
      <c r="IC36" s="19" t="s">
        <v>269</v>
      </c>
      <c r="IF36" s="20"/>
      <c r="IJ36" s="126"/>
      <c r="IK36" s="19" t="s">
        <v>269</v>
      </c>
      <c r="IN36" s="20"/>
      <c r="IP36" s="126"/>
      <c r="IQ36" s="19" t="s">
        <v>269</v>
      </c>
      <c r="IT36" s="20"/>
      <c r="IY36" s="126"/>
      <c r="IZ36" s="19" t="s">
        <v>271</v>
      </c>
      <c r="JA36" s="19">
        <v>4</v>
      </c>
      <c r="JB36" s="19">
        <v>57</v>
      </c>
      <c r="JC36" s="20"/>
      <c r="JF36" s="19" t="s">
        <v>228</v>
      </c>
      <c r="JH36" s="126"/>
      <c r="JI36" s="19" t="s">
        <v>271</v>
      </c>
      <c r="JJ36" s="19">
        <v>2</v>
      </c>
      <c r="JK36" s="19">
        <v>600</v>
      </c>
      <c r="JL36" s="20"/>
      <c r="JO36" s="19" t="s">
        <v>229</v>
      </c>
      <c r="JP36" s="19" t="s">
        <v>273</v>
      </c>
      <c r="JQ36" s="19" t="s">
        <v>269</v>
      </c>
      <c r="JR36" s="126"/>
      <c r="JS36" s="19" t="s">
        <v>271</v>
      </c>
      <c r="JT36" s="19">
        <v>4</v>
      </c>
      <c r="JU36" s="19">
        <v>225</v>
      </c>
      <c r="JV36" s="20"/>
      <c r="JY36" s="19" t="s">
        <v>228</v>
      </c>
      <c r="JZ36" s="19" t="s">
        <v>229</v>
      </c>
      <c r="KB36" s="19" t="s">
        <v>309</v>
      </c>
      <c r="KC36" s="19" t="s">
        <v>269</v>
      </c>
      <c r="KD36" s="126"/>
      <c r="KE36" s="171" t="s">
        <v>271</v>
      </c>
      <c r="KF36" s="19">
        <v>4</v>
      </c>
      <c r="KG36" s="19">
        <v>680</v>
      </c>
      <c r="KH36" s="20"/>
      <c r="KI36" s="171" t="s">
        <v>229</v>
      </c>
      <c r="KL36" s="126"/>
      <c r="KM36" s="171" t="s">
        <v>269</v>
      </c>
      <c r="KQ36" s="126"/>
      <c r="KR36" s="174" t="s">
        <v>269</v>
      </c>
      <c r="KV36" s="126"/>
      <c r="KW36" s="171" t="s">
        <v>269</v>
      </c>
      <c r="LA36" s="126"/>
      <c r="LB36" s="171" t="s">
        <v>269</v>
      </c>
      <c r="LF36" s="126"/>
      <c r="LG36" s="171" t="s">
        <v>269</v>
      </c>
      <c r="LK36" s="126"/>
      <c r="LL36" s="19" t="s">
        <v>271</v>
      </c>
      <c r="LM36" s="19" t="s">
        <v>821</v>
      </c>
      <c r="LN36" s="126"/>
      <c r="LO36" s="20"/>
      <c r="LQ36" s="19" t="s">
        <v>231</v>
      </c>
      <c r="LS36" s="19" t="s">
        <v>233</v>
      </c>
      <c r="LT36" s="19" t="s">
        <v>234</v>
      </c>
      <c r="LU36" s="19" t="s">
        <v>235</v>
      </c>
      <c r="LW36" s="19" t="s">
        <v>237</v>
      </c>
      <c r="LZ36" s="19">
        <v>125</v>
      </c>
      <c r="MA36" s="19" t="s">
        <v>271</v>
      </c>
      <c r="MB36" s="19">
        <v>7</v>
      </c>
      <c r="MC36" s="126"/>
      <c r="MD36" s="20"/>
      <c r="ME36" s="19" t="s">
        <v>238</v>
      </c>
      <c r="MF36" s="19" t="s">
        <v>239</v>
      </c>
      <c r="MI36" s="19" t="s">
        <v>242</v>
      </c>
      <c r="MJ36" s="19" t="s">
        <v>243</v>
      </c>
      <c r="MK36" s="19" t="s">
        <v>244</v>
      </c>
      <c r="ML36" s="19" t="s">
        <v>245</v>
      </c>
      <c r="MM36" s="19" t="s">
        <v>246</v>
      </c>
      <c r="MN36" s="19" t="s">
        <v>247</v>
      </c>
      <c r="MO36" s="19" t="s">
        <v>248</v>
      </c>
      <c r="MP36" s="19" t="s">
        <v>249</v>
      </c>
      <c r="MU36" s="19" t="s">
        <v>254</v>
      </c>
      <c r="MV36" s="19" t="s">
        <v>255</v>
      </c>
      <c r="MY36" s="19" t="s">
        <v>314</v>
      </c>
      <c r="MZ36" s="19">
        <v>30</v>
      </c>
      <c r="NA36" s="19" t="s">
        <v>369</v>
      </c>
      <c r="NB36" s="19" t="s">
        <v>269</v>
      </c>
      <c r="NC36" s="19" t="s">
        <v>822</v>
      </c>
      <c r="ND36" s="19" t="s">
        <v>269</v>
      </c>
      <c r="NE36" s="126"/>
      <c r="NF36" s="19" t="s">
        <v>271</v>
      </c>
      <c r="NG36" s="19" t="s">
        <v>269</v>
      </c>
      <c r="NH36" s="19" t="s">
        <v>823</v>
      </c>
      <c r="NI36" s="19" t="s">
        <v>271</v>
      </c>
      <c r="NJ36" s="126"/>
      <c r="NK36" s="20"/>
      <c r="NL36" s="19" t="s">
        <v>257</v>
      </c>
      <c r="NM36" s="19" t="s">
        <v>258</v>
      </c>
      <c r="NN36" s="19" t="s">
        <v>259</v>
      </c>
      <c r="NO36" s="19" t="s">
        <v>260</v>
      </c>
      <c r="NP36" s="19" t="s">
        <v>261</v>
      </c>
      <c r="NQ36" s="19" t="s">
        <v>262</v>
      </c>
      <c r="NR36" s="19" t="s">
        <v>263</v>
      </c>
      <c r="NS36" s="19" t="s">
        <v>264</v>
      </c>
      <c r="NU36" s="126"/>
      <c r="NW36" s="145" t="s">
        <v>271</v>
      </c>
      <c r="NX36" s="156" t="s">
        <v>229</v>
      </c>
      <c r="NY36" s="163"/>
      <c r="NZ36" s="152" t="s">
        <v>325</v>
      </c>
      <c r="OA36" s="148" t="s">
        <v>280</v>
      </c>
      <c r="OB36" s="157" t="s">
        <v>281</v>
      </c>
      <c r="OC36" s="89">
        <v>563159</v>
      </c>
      <c r="OD36" s="88">
        <v>943.9</v>
      </c>
      <c r="OE36" s="84">
        <f t="shared" si="4"/>
        <v>596.62993961224709</v>
      </c>
      <c r="OF36" s="91">
        <f t="shared" si="5"/>
        <v>1.1545584817076527E-2</v>
      </c>
    </row>
    <row r="37" spans="2:396" ht="68" x14ac:dyDescent="0.2">
      <c r="B37" s="19" t="s">
        <v>892</v>
      </c>
      <c r="C37" s="19">
        <v>5</v>
      </c>
      <c r="D37" s="19">
        <v>552</v>
      </c>
      <c r="E37" s="19">
        <v>8</v>
      </c>
      <c r="F37" s="84">
        <f t="shared" si="3"/>
        <v>69</v>
      </c>
      <c r="G37" s="19">
        <v>4</v>
      </c>
      <c r="H37" s="19" t="s">
        <v>269</v>
      </c>
      <c r="I37" s="19" t="s">
        <v>269</v>
      </c>
      <c r="J37" s="19">
        <v>3</v>
      </c>
      <c r="K37" s="126"/>
      <c r="L37" s="20"/>
      <c r="P37" s="19" t="s">
        <v>198</v>
      </c>
      <c r="Q37" s="19" t="s">
        <v>199</v>
      </c>
      <c r="AA37" s="20"/>
      <c r="AB37" s="19">
        <v>193</v>
      </c>
      <c r="AC37" s="19">
        <v>140</v>
      </c>
      <c r="AD37" s="19">
        <v>18</v>
      </c>
      <c r="AE37" s="19">
        <v>0</v>
      </c>
      <c r="AF37" s="19" t="s">
        <v>357</v>
      </c>
      <c r="AH37" s="19" t="s">
        <v>271</v>
      </c>
      <c r="AI37" s="126"/>
      <c r="AJ37" s="19" t="s">
        <v>271</v>
      </c>
      <c r="AK37" s="20"/>
      <c r="AL37" s="19" t="s">
        <v>214</v>
      </c>
      <c r="AP37" s="19" t="s">
        <v>218</v>
      </c>
      <c r="AS37" s="19" t="s">
        <v>221</v>
      </c>
      <c r="AV37" s="19" t="s">
        <v>273</v>
      </c>
      <c r="AW37" s="19">
        <v>204</v>
      </c>
      <c r="AX37" s="19">
        <v>204</v>
      </c>
      <c r="AY37" s="126"/>
      <c r="AZ37" s="112" t="s">
        <v>269</v>
      </c>
      <c r="BC37" s="156"/>
      <c r="BF37" s="126"/>
      <c r="BG37" s="19" t="s">
        <v>269</v>
      </c>
      <c r="BJ37" s="152"/>
      <c r="BL37" s="126"/>
      <c r="BM37" s="19" t="s">
        <v>269</v>
      </c>
      <c r="BP37" s="148"/>
      <c r="BR37" s="126"/>
      <c r="BS37" s="19" t="s">
        <v>269</v>
      </c>
      <c r="BV37" s="150"/>
      <c r="BX37" s="126"/>
      <c r="BY37" s="19" t="s">
        <v>269</v>
      </c>
      <c r="BZ37" s="19">
        <v>4</v>
      </c>
      <c r="CA37" s="19">
        <v>78</v>
      </c>
      <c r="CB37" s="152" t="s">
        <v>280</v>
      </c>
      <c r="CD37" s="148" t="s">
        <v>281</v>
      </c>
      <c r="CF37" s="150" t="s">
        <v>420</v>
      </c>
      <c r="CH37" s="126"/>
      <c r="CI37" s="19" t="s">
        <v>271</v>
      </c>
      <c r="CJ37" s="19">
        <v>4</v>
      </c>
      <c r="CK37" s="19">
        <v>78</v>
      </c>
      <c r="CL37" s="156" t="s">
        <v>405</v>
      </c>
      <c r="CN37" s="152" t="s">
        <v>280</v>
      </c>
      <c r="CP37" s="148" t="s">
        <v>280</v>
      </c>
      <c r="CR37" s="150" t="s">
        <v>281</v>
      </c>
      <c r="CT37" s="126"/>
      <c r="CU37" s="170" t="s">
        <v>271</v>
      </c>
      <c r="CV37" s="126"/>
      <c r="CW37" s="145" t="s">
        <v>271</v>
      </c>
      <c r="CX37" s="19">
        <v>1</v>
      </c>
      <c r="CY37" s="19">
        <v>15</v>
      </c>
      <c r="CZ37" s="19" t="s">
        <v>286</v>
      </c>
      <c r="DA37" s="19" t="s">
        <v>281</v>
      </c>
      <c r="DB37" s="126"/>
      <c r="DC37" s="19" t="s">
        <v>271</v>
      </c>
      <c r="DD37" s="19">
        <v>1</v>
      </c>
      <c r="DE37" s="19">
        <v>15</v>
      </c>
      <c r="DF37" s="19" t="s">
        <v>286</v>
      </c>
      <c r="DG37" s="19" t="s">
        <v>281</v>
      </c>
      <c r="DH37" s="126"/>
      <c r="DI37" s="19" t="s">
        <v>271</v>
      </c>
      <c r="DJ37" s="19">
        <v>1</v>
      </c>
      <c r="DK37" s="19">
        <v>15</v>
      </c>
      <c r="DL37" s="19" t="s">
        <v>286</v>
      </c>
      <c r="DM37" s="19" t="s">
        <v>281</v>
      </c>
      <c r="DN37" s="126"/>
      <c r="DO37" s="19" t="s">
        <v>269</v>
      </c>
      <c r="DT37" s="126"/>
      <c r="DU37" s="19" t="s">
        <v>269</v>
      </c>
      <c r="DZ37" s="126"/>
      <c r="EA37" s="19" t="s">
        <v>269</v>
      </c>
      <c r="EF37" s="126"/>
      <c r="EG37" s="174" t="s">
        <v>269</v>
      </c>
      <c r="EL37" s="126"/>
      <c r="EM37" s="174" t="s">
        <v>269</v>
      </c>
      <c r="ER37" s="126"/>
      <c r="ES37" s="174" t="s">
        <v>269</v>
      </c>
      <c r="EX37" s="126"/>
      <c r="EY37" s="174" t="s">
        <v>269</v>
      </c>
      <c r="FD37" s="126"/>
      <c r="FE37" s="174" t="s">
        <v>269</v>
      </c>
      <c r="FJ37" s="126"/>
      <c r="FK37" s="19" t="s">
        <v>271</v>
      </c>
      <c r="FL37" s="126"/>
      <c r="FM37" s="19" t="s">
        <v>269</v>
      </c>
      <c r="FP37" s="20"/>
      <c r="FW37" s="126"/>
      <c r="FX37" s="19" t="s">
        <v>269</v>
      </c>
      <c r="GA37" s="20"/>
      <c r="GF37" s="126"/>
      <c r="GG37" s="19" t="s">
        <v>271</v>
      </c>
      <c r="GH37" s="19">
        <v>1</v>
      </c>
      <c r="GI37" s="19">
        <v>30</v>
      </c>
      <c r="GJ37" s="20"/>
      <c r="GK37" s="19" t="s">
        <v>225</v>
      </c>
      <c r="GN37" s="19" t="s">
        <v>228</v>
      </c>
      <c r="GP37" s="126"/>
      <c r="GQ37" s="19" t="s">
        <v>269</v>
      </c>
      <c r="GT37" s="20"/>
      <c r="GY37" s="126"/>
      <c r="GZ37" s="19" t="s">
        <v>269</v>
      </c>
      <c r="HC37" s="20"/>
      <c r="HJ37" s="126"/>
      <c r="HK37" s="19" t="s">
        <v>269</v>
      </c>
      <c r="HN37" s="20"/>
      <c r="HS37" s="126"/>
      <c r="HT37" s="19" t="s">
        <v>269</v>
      </c>
      <c r="HW37" s="20"/>
      <c r="IB37" s="126"/>
      <c r="IC37" s="19" t="s">
        <v>269</v>
      </c>
      <c r="IF37" s="20"/>
      <c r="IJ37" s="126"/>
      <c r="IK37" s="19" t="s">
        <v>269</v>
      </c>
      <c r="IN37" s="20"/>
      <c r="IP37" s="126"/>
      <c r="IQ37" s="19" t="s">
        <v>269</v>
      </c>
      <c r="IT37" s="20"/>
      <c r="IY37" s="126"/>
      <c r="IZ37" s="19" t="s">
        <v>271</v>
      </c>
      <c r="JA37" s="19">
        <v>1</v>
      </c>
      <c r="JB37" s="19">
        <v>30</v>
      </c>
      <c r="JC37" s="20"/>
      <c r="JF37" s="19" t="s">
        <v>228</v>
      </c>
      <c r="JH37" s="126"/>
      <c r="JI37" s="19" t="s">
        <v>271</v>
      </c>
      <c r="JJ37" s="19">
        <v>1</v>
      </c>
      <c r="JK37" s="19">
        <v>133</v>
      </c>
      <c r="JL37" s="20"/>
      <c r="JN37" s="19" t="s">
        <v>228</v>
      </c>
      <c r="JP37" s="19" t="s">
        <v>273</v>
      </c>
      <c r="JQ37" s="19" t="s">
        <v>271</v>
      </c>
      <c r="JR37" s="126"/>
      <c r="JS37" s="19" t="s">
        <v>269</v>
      </c>
      <c r="JV37" s="20"/>
      <c r="KD37" s="126"/>
      <c r="KE37" s="19" t="s">
        <v>269</v>
      </c>
      <c r="KH37" s="20"/>
      <c r="KL37" s="126"/>
      <c r="KM37" s="171" t="s">
        <v>269</v>
      </c>
      <c r="KQ37" s="126"/>
      <c r="KR37" s="174" t="s">
        <v>269</v>
      </c>
      <c r="KV37" s="126"/>
      <c r="KW37" s="171" t="s">
        <v>269</v>
      </c>
      <c r="LA37" s="126"/>
      <c r="LB37" s="171" t="s">
        <v>269</v>
      </c>
      <c r="LF37" s="126"/>
      <c r="LG37" s="171" t="s">
        <v>269</v>
      </c>
      <c r="LK37" s="126"/>
      <c r="LL37" s="19" t="s">
        <v>269</v>
      </c>
      <c r="LN37" s="126"/>
      <c r="LO37" s="20"/>
      <c r="LQ37" s="19" t="s">
        <v>231</v>
      </c>
      <c r="LZ37" s="19">
        <v>7</v>
      </c>
      <c r="MA37" s="19" t="s">
        <v>269</v>
      </c>
      <c r="MC37" s="126"/>
      <c r="MD37" s="20"/>
      <c r="ME37" s="19" t="s">
        <v>238</v>
      </c>
      <c r="MF37" s="19" t="s">
        <v>239</v>
      </c>
      <c r="MJ37" s="19" t="s">
        <v>243</v>
      </c>
      <c r="MK37" s="19" t="s">
        <v>244</v>
      </c>
      <c r="ML37" s="19" t="s">
        <v>245</v>
      </c>
      <c r="MN37" s="19" t="s">
        <v>247</v>
      </c>
      <c r="MP37" s="19" t="s">
        <v>249</v>
      </c>
      <c r="MQ37" s="19" t="s">
        <v>250</v>
      </c>
      <c r="MS37" s="19" t="s">
        <v>252</v>
      </c>
      <c r="MV37" s="19" t="s">
        <v>255</v>
      </c>
      <c r="MW37" s="19" t="s">
        <v>256</v>
      </c>
      <c r="MY37" s="19">
        <v>35</v>
      </c>
      <c r="MZ37" s="19">
        <v>35</v>
      </c>
      <c r="NA37" s="19" t="s">
        <v>369</v>
      </c>
      <c r="NB37" s="19" t="s">
        <v>269</v>
      </c>
      <c r="NC37" s="19" t="s">
        <v>822</v>
      </c>
      <c r="ND37" s="19" t="s">
        <v>269</v>
      </c>
      <c r="NE37" s="126"/>
      <c r="NF37" s="19" t="s">
        <v>269</v>
      </c>
      <c r="NG37" s="19" t="s">
        <v>269</v>
      </c>
      <c r="NI37" s="19" t="s">
        <v>269</v>
      </c>
      <c r="NJ37" s="126"/>
      <c r="NK37" s="20"/>
      <c r="NU37" s="126"/>
      <c r="NW37" s="145" t="s">
        <v>271</v>
      </c>
      <c r="NX37" s="156"/>
      <c r="NY37" s="163" t="s">
        <v>405</v>
      </c>
      <c r="NZ37" s="152" t="s">
        <v>280</v>
      </c>
      <c r="OA37" s="148" t="s">
        <v>281</v>
      </c>
      <c r="OB37" s="157" t="s">
        <v>515</v>
      </c>
      <c r="OC37" s="89">
        <v>83911</v>
      </c>
      <c r="OD37" s="88">
        <v>357.4</v>
      </c>
      <c r="OE37" s="84">
        <f t="shared" si="4"/>
        <v>234.78175713486291</v>
      </c>
      <c r="OF37" s="91">
        <f t="shared" si="5"/>
        <v>6.5783985413116275E-3</v>
      </c>
    </row>
    <row r="38" spans="2:396" ht="85" x14ac:dyDescent="0.2">
      <c r="B38" s="19" t="s">
        <v>852</v>
      </c>
      <c r="C38" s="19">
        <v>5</v>
      </c>
      <c r="D38" s="19">
        <v>949</v>
      </c>
      <c r="E38" s="19">
        <v>19</v>
      </c>
      <c r="F38" s="84">
        <f t="shared" si="3"/>
        <v>49.94736842105263</v>
      </c>
      <c r="G38" s="19">
        <v>9</v>
      </c>
      <c r="H38" s="19" t="s">
        <v>269</v>
      </c>
      <c r="I38" s="19" t="s">
        <v>269</v>
      </c>
      <c r="J38" s="19">
        <v>2</v>
      </c>
      <c r="K38" s="126"/>
      <c r="L38" s="20"/>
      <c r="P38" s="19" t="s">
        <v>198</v>
      </c>
      <c r="AA38" s="20"/>
      <c r="AB38" s="19">
        <v>407</v>
      </c>
      <c r="AC38" s="19">
        <v>257</v>
      </c>
      <c r="AD38" s="19">
        <v>113</v>
      </c>
      <c r="AE38" s="19">
        <v>1</v>
      </c>
      <c r="AF38" s="19" t="s">
        <v>428</v>
      </c>
      <c r="AH38" s="19" t="s">
        <v>271</v>
      </c>
      <c r="AI38" s="126"/>
      <c r="AJ38" s="19" t="s">
        <v>269</v>
      </c>
      <c r="AK38" s="20"/>
      <c r="AY38" s="126"/>
      <c r="AZ38" s="112" t="s">
        <v>271</v>
      </c>
      <c r="BA38" s="19">
        <v>1</v>
      </c>
      <c r="BB38" s="19">
        <v>200</v>
      </c>
      <c r="BC38" s="156" t="s">
        <v>855</v>
      </c>
      <c r="BE38" s="19" t="s">
        <v>271</v>
      </c>
      <c r="BF38" s="126"/>
      <c r="BG38" s="19" t="s">
        <v>271</v>
      </c>
      <c r="BH38" s="19">
        <v>4</v>
      </c>
      <c r="BI38" s="19">
        <v>55</v>
      </c>
      <c r="BJ38" s="152" t="s">
        <v>280</v>
      </c>
      <c r="BL38" s="126"/>
      <c r="BM38" s="19" t="s">
        <v>271</v>
      </c>
      <c r="BN38" s="19">
        <v>2</v>
      </c>
      <c r="BO38" s="19">
        <v>25</v>
      </c>
      <c r="BP38" s="148" t="s">
        <v>515</v>
      </c>
      <c r="BR38" s="126"/>
      <c r="BS38" s="19" t="s">
        <v>269</v>
      </c>
      <c r="BV38" s="150"/>
      <c r="BX38" s="126"/>
      <c r="BY38" s="19" t="s">
        <v>271</v>
      </c>
      <c r="BZ38" s="19">
        <v>3</v>
      </c>
      <c r="CA38" s="19">
        <v>50</v>
      </c>
      <c r="CB38" s="152" t="s">
        <v>281</v>
      </c>
      <c r="CD38" s="148" t="s">
        <v>281</v>
      </c>
      <c r="CF38" s="150" t="s">
        <v>420</v>
      </c>
      <c r="CH38" s="126"/>
      <c r="CI38" s="19" t="s">
        <v>269</v>
      </c>
      <c r="CL38" s="156"/>
      <c r="CN38" s="152"/>
      <c r="CP38" s="148"/>
      <c r="CR38" s="150"/>
      <c r="CT38" s="126"/>
      <c r="CU38" s="170" t="s">
        <v>271</v>
      </c>
      <c r="CV38" s="126"/>
      <c r="CW38" s="145" t="s">
        <v>271</v>
      </c>
      <c r="CX38" s="19">
        <v>1</v>
      </c>
      <c r="CY38" s="19">
        <v>25</v>
      </c>
      <c r="CZ38" s="19" t="s">
        <v>516</v>
      </c>
      <c r="DA38" s="19" t="s">
        <v>281</v>
      </c>
      <c r="DB38" s="126"/>
      <c r="DC38" s="19" t="s">
        <v>269</v>
      </c>
      <c r="DH38" s="126"/>
      <c r="DI38" s="19" t="s">
        <v>271</v>
      </c>
      <c r="DJ38" s="19">
        <v>1</v>
      </c>
      <c r="DK38" s="19">
        <v>15</v>
      </c>
      <c r="DL38" s="19" t="s">
        <v>516</v>
      </c>
      <c r="DM38" s="19" t="s">
        <v>281</v>
      </c>
      <c r="DN38" s="126"/>
      <c r="DO38" s="19" t="s">
        <v>271</v>
      </c>
      <c r="DP38" s="19">
        <v>1</v>
      </c>
      <c r="DQ38" s="19">
        <v>28</v>
      </c>
      <c r="DR38" s="19" t="s">
        <v>516</v>
      </c>
      <c r="DS38" s="19" t="s">
        <v>281</v>
      </c>
      <c r="DT38" s="126"/>
      <c r="DU38" s="19" t="s">
        <v>269</v>
      </c>
      <c r="DZ38" s="126"/>
      <c r="EA38" s="19" t="s">
        <v>269</v>
      </c>
      <c r="EF38" s="126"/>
      <c r="EG38" s="174" t="s">
        <v>269</v>
      </c>
      <c r="EL38" s="126"/>
      <c r="EM38" s="174" t="s">
        <v>269</v>
      </c>
      <c r="ER38" s="126"/>
      <c r="ES38" s="174" t="s">
        <v>269</v>
      </c>
      <c r="EX38" s="126"/>
      <c r="EY38" s="174" t="s">
        <v>269</v>
      </c>
      <c r="FD38" s="126"/>
      <c r="FE38" s="174" t="s">
        <v>269</v>
      </c>
      <c r="FJ38" s="126"/>
      <c r="FK38" s="19" t="s">
        <v>271</v>
      </c>
      <c r="FL38" s="126"/>
      <c r="FM38" s="19" t="s">
        <v>269</v>
      </c>
      <c r="FP38" s="20"/>
      <c r="FW38" s="126"/>
      <c r="FX38" s="19" t="s">
        <v>271</v>
      </c>
      <c r="FY38" s="19">
        <v>1</v>
      </c>
      <c r="FZ38" s="19">
        <v>200</v>
      </c>
      <c r="GA38" s="20"/>
      <c r="GE38" s="19" t="s">
        <v>856</v>
      </c>
      <c r="GF38" s="126"/>
      <c r="GG38" s="19" t="s">
        <v>271</v>
      </c>
      <c r="GH38" s="19">
        <v>1</v>
      </c>
      <c r="GI38" s="19">
        <v>35</v>
      </c>
      <c r="GJ38" s="20"/>
      <c r="GN38" s="19" t="s">
        <v>228</v>
      </c>
      <c r="GP38" s="126"/>
      <c r="GQ38" s="19" t="s">
        <v>269</v>
      </c>
      <c r="GT38" s="20"/>
      <c r="GY38" s="126"/>
      <c r="GZ38" s="19" t="s">
        <v>269</v>
      </c>
      <c r="HC38" s="20"/>
      <c r="HJ38" s="126"/>
      <c r="HK38" s="19" t="s">
        <v>271</v>
      </c>
      <c r="HL38" s="19">
        <v>2</v>
      </c>
      <c r="HM38" s="19">
        <v>30</v>
      </c>
      <c r="HN38" s="20"/>
      <c r="HO38" s="19" t="s">
        <v>225</v>
      </c>
      <c r="HS38" s="126"/>
      <c r="HT38" s="19" t="s">
        <v>269</v>
      </c>
      <c r="HW38" s="20"/>
      <c r="IB38" s="126"/>
      <c r="IC38" s="19" t="s">
        <v>269</v>
      </c>
      <c r="IF38" s="20"/>
      <c r="IJ38" s="126"/>
      <c r="IK38" s="19" t="s">
        <v>269</v>
      </c>
      <c r="IN38" s="20"/>
      <c r="IP38" s="126"/>
      <c r="IQ38" s="19" t="s">
        <v>271</v>
      </c>
      <c r="IR38" s="19">
        <v>1</v>
      </c>
      <c r="IS38" s="19">
        <v>30</v>
      </c>
      <c r="IT38" s="20"/>
      <c r="IU38" s="19" t="s">
        <v>225</v>
      </c>
      <c r="IY38" s="126"/>
      <c r="IZ38" s="19" t="s">
        <v>271</v>
      </c>
      <c r="JA38" s="19">
        <v>1</v>
      </c>
      <c r="JB38" s="19">
        <v>45</v>
      </c>
      <c r="JC38" s="20"/>
      <c r="JD38" s="19" t="s">
        <v>225</v>
      </c>
      <c r="JH38" s="126"/>
      <c r="JI38" s="19" t="s">
        <v>271</v>
      </c>
      <c r="JJ38" s="19">
        <v>1</v>
      </c>
      <c r="JK38" s="19">
        <v>200</v>
      </c>
      <c r="JL38" s="20"/>
      <c r="JO38" s="19" t="s">
        <v>229</v>
      </c>
      <c r="JP38" s="19" t="s">
        <v>273</v>
      </c>
      <c r="JQ38" s="19" t="s">
        <v>269</v>
      </c>
      <c r="JR38" s="126"/>
      <c r="JS38" s="19" t="s">
        <v>271</v>
      </c>
      <c r="JT38" s="19">
        <v>2</v>
      </c>
      <c r="JU38" s="19">
        <v>125</v>
      </c>
      <c r="JV38" s="20"/>
      <c r="JW38" s="19" t="s">
        <v>225</v>
      </c>
      <c r="KB38" s="19" t="s">
        <v>273</v>
      </c>
      <c r="KC38" s="19" t="s">
        <v>269</v>
      </c>
      <c r="KD38" s="126"/>
      <c r="KE38" s="19" t="s">
        <v>269</v>
      </c>
      <c r="KH38" s="20"/>
      <c r="KL38" s="126"/>
      <c r="KM38" s="171" t="s">
        <v>269</v>
      </c>
      <c r="KQ38" s="126"/>
      <c r="KR38" s="174" t="s">
        <v>269</v>
      </c>
      <c r="KV38" s="126"/>
      <c r="KW38" s="171" t="s">
        <v>269</v>
      </c>
      <c r="LA38" s="126"/>
      <c r="LB38" s="171" t="s">
        <v>269</v>
      </c>
      <c r="LF38" s="126"/>
      <c r="LG38" s="171" t="s">
        <v>269</v>
      </c>
      <c r="LK38" s="126"/>
      <c r="LL38" s="19" t="s">
        <v>271</v>
      </c>
      <c r="LM38" s="19" t="s">
        <v>857</v>
      </c>
      <c r="LN38" s="126"/>
      <c r="LO38" s="20"/>
      <c r="LP38" s="19" t="s">
        <v>230</v>
      </c>
      <c r="LZ38" s="19">
        <v>558</v>
      </c>
      <c r="MA38" s="19" t="s">
        <v>271</v>
      </c>
      <c r="MB38" s="19">
        <v>4</v>
      </c>
      <c r="MC38" s="126"/>
      <c r="MD38" s="20"/>
      <c r="ME38" s="19" t="s">
        <v>238</v>
      </c>
      <c r="MF38" s="19" t="s">
        <v>239</v>
      </c>
      <c r="MJ38" s="19" t="s">
        <v>243</v>
      </c>
      <c r="MK38" s="19" t="s">
        <v>244</v>
      </c>
      <c r="ML38" s="19" t="s">
        <v>245</v>
      </c>
      <c r="MM38" s="19" t="s">
        <v>246</v>
      </c>
      <c r="MN38" s="19" t="s">
        <v>247</v>
      </c>
      <c r="MO38" s="19" t="s">
        <v>248</v>
      </c>
      <c r="MP38" s="19" t="s">
        <v>249</v>
      </c>
      <c r="MQ38" s="19" t="s">
        <v>250</v>
      </c>
      <c r="MR38" s="19" t="s">
        <v>251</v>
      </c>
      <c r="MS38" s="19" t="s">
        <v>252</v>
      </c>
      <c r="MU38" s="19" t="s">
        <v>254</v>
      </c>
      <c r="MV38" s="19" t="s">
        <v>255</v>
      </c>
      <c r="MX38" s="19" t="s">
        <v>858</v>
      </c>
      <c r="MY38" s="19" t="s">
        <v>314</v>
      </c>
      <c r="MZ38" s="19">
        <v>37</v>
      </c>
      <c r="NA38" s="19" t="s">
        <v>369</v>
      </c>
      <c r="NB38" s="19" t="s">
        <v>269</v>
      </c>
      <c r="NC38" s="19" t="s">
        <v>822</v>
      </c>
      <c r="ND38" s="19" t="s">
        <v>269</v>
      </c>
      <c r="NE38" s="126"/>
      <c r="NF38" s="19" t="s">
        <v>269</v>
      </c>
      <c r="NG38" s="19" t="s">
        <v>269</v>
      </c>
      <c r="NH38" s="19" t="s">
        <v>859</v>
      </c>
      <c r="NI38" s="19" t="s">
        <v>271</v>
      </c>
      <c r="NJ38" s="126"/>
      <c r="NK38" s="20"/>
      <c r="NL38" s="19" t="s">
        <v>257</v>
      </c>
      <c r="NM38" s="19" t="s">
        <v>258</v>
      </c>
      <c r="NN38" s="19" t="s">
        <v>259</v>
      </c>
      <c r="NO38" s="19" t="s">
        <v>260</v>
      </c>
      <c r="NP38" s="19" t="s">
        <v>261</v>
      </c>
      <c r="NU38" s="126"/>
      <c r="NW38" s="145" t="s">
        <v>271</v>
      </c>
      <c r="NX38" s="155" t="s">
        <v>1318</v>
      </c>
      <c r="NY38" s="163"/>
      <c r="NZ38" s="152" t="s">
        <v>280</v>
      </c>
      <c r="OA38" s="148" t="s">
        <v>515</v>
      </c>
      <c r="OB38" s="157" t="s">
        <v>515</v>
      </c>
      <c r="OC38" s="89">
        <v>146380</v>
      </c>
      <c r="OD38" s="88">
        <v>361.8</v>
      </c>
      <c r="OE38" s="84">
        <f t="shared" si="4"/>
        <v>404.58817025981205</v>
      </c>
      <c r="OF38" s="91">
        <f t="shared" si="5"/>
        <v>6.4831261101243338E-3</v>
      </c>
    </row>
    <row r="39" spans="2:396" ht="136" x14ac:dyDescent="0.2">
      <c r="B39" s="19" t="s">
        <v>792</v>
      </c>
      <c r="C39" s="19">
        <v>3</v>
      </c>
      <c r="D39" s="19">
        <v>3865</v>
      </c>
      <c r="E39" s="19">
        <v>37</v>
      </c>
      <c r="F39" s="84">
        <f t="shared" si="3"/>
        <v>104.45945945945945</v>
      </c>
      <c r="G39" s="19">
        <v>6</v>
      </c>
      <c r="H39" s="19" t="s">
        <v>271</v>
      </c>
      <c r="I39" s="19" t="s">
        <v>269</v>
      </c>
      <c r="J39" s="19">
        <v>0</v>
      </c>
      <c r="K39" s="126"/>
      <c r="L39" s="20"/>
      <c r="P39" s="19" t="s">
        <v>198</v>
      </c>
      <c r="Q39" s="19" t="s">
        <v>199</v>
      </c>
      <c r="V39" s="19" t="s">
        <v>204</v>
      </c>
      <c r="AA39" s="20"/>
      <c r="AB39" s="19">
        <v>1092</v>
      </c>
      <c r="AC39" s="19">
        <v>649</v>
      </c>
      <c r="AD39" s="19">
        <v>154</v>
      </c>
      <c r="AE39" s="19">
        <v>15</v>
      </c>
      <c r="AF39" s="19" t="s">
        <v>428</v>
      </c>
      <c r="AH39" s="19" t="s">
        <v>271</v>
      </c>
      <c r="AI39" s="126"/>
      <c r="AJ39" s="19" t="s">
        <v>271</v>
      </c>
      <c r="AK39" s="20"/>
      <c r="AL39" s="19" t="s">
        <v>214</v>
      </c>
      <c r="AN39" s="19" t="s">
        <v>216</v>
      </c>
      <c r="AO39" s="19" t="s">
        <v>217</v>
      </c>
      <c r="AP39" s="19" t="s">
        <v>218</v>
      </c>
      <c r="AQ39" s="19" t="s">
        <v>219</v>
      </c>
      <c r="AR39" s="19" t="s">
        <v>220</v>
      </c>
      <c r="AS39" s="19" t="s">
        <v>221</v>
      </c>
      <c r="AV39" s="19" t="s">
        <v>273</v>
      </c>
      <c r="AW39" s="19">
        <v>9</v>
      </c>
      <c r="AX39" s="19">
        <v>235</v>
      </c>
      <c r="AY39" s="126"/>
      <c r="AZ39" s="112" t="s">
        <v>271</v>
      </c>
      <c r="BA39" s="19">
        <v>1</v>
      </c>
      <c r="BB39" s="19">
        <v>10</v>
      </c>
      <c r="BC39" s="155" t="s">
        <v>795</v>
      </c>
      <c r="BE39" s="19" t="s">
        <v>269</v>
      </c>
      <c r="BF39" s="126"/>
      <c r="BJ39" s="152"/>
      <c r="BL39" s="126"/>
      <c r="BP39" s="148"/>
      <c r="BR39" s="126"/>
      <c r="BV39" s="150"/>
      <c r="BX39" s="126"/>
      <c r="BY39" s="19" t="s">
        <v>271</v>
      </c>
      <c r="BZ39" s="19">
        <v>7</v>
      </c>
      <c r="CA39" s="19">
        <v>80</v>
      </c>
      <c r="CB39" s="152" t="s">
        <v>325</v>
      </c>
      <c r="CD39" s="148" t="s">
        <v>280</v>
      </c>
      <c r="CF39" s="157" t="s">
        <v>1309</v>
      </c>
      <c r="CG39" s="19" t="s">
        <v>796</v>
      </c>
      <c r="CH39" s="126"/>
      <c r="CI39" s="19" t="s">
        <v>269</v>
      </c>
      <c r="CL39" s="156"/>
      <c r="CN39" s="152"/>
      <c r="CP39" s="148"/>
      <c r="CR39" s="150"/>
      <c r="CT39" s="126"/>
      <c r="CU39" s="170" t="s">
        <v>271</v>
      </c>
      <c r="CV39" s="126"/>
      <c r="CW39" s="145" t="s">
        <v>271</v>
      </c>
      <c r="CX39" s="19">
        <v>2</v>
      </c>
      <c r="CY39" s="19">
        <v>22</v>
      </c>
      <c r="CZ39" s="19" t="s">
        <v>286</v>
      </c>
      <c r="DA39" s="19" t="s">
        <v>280</v>
      </c>
      <c r="DB39" s="126"/>
      <c r="DC39" s="19" t="s">
        <v>271</v>
      </c>
      <c r="DD39" s="19">
        <v>1</v>
      </c>
      <c r="DE39" s="19">
        <v>4</v>
      </c>
      <c r="DF39" s="19" t="s">
        <v>286</v>
      </c>
      <c r="DG39" s="19" t="s">
        <v>280</v>
      </c>
      <c r="DH39" s="126"/>
      <c r="DI39" s="19" t="s">
        <v>269</v>
      </c>
      <c r="DN39" s="126"/>
      <c r="DO39" s="19" t="s">
        <v>269</v>
      </c>
      <c r="DT39" s="126"/>
      <c r="DU39" s="19" t="s">
        <v>269</v>
      </c>
      <c r="DZ39" s="126"/>
      <c r="EA39" s="19" t="s">
        <v>269</v>
      </c>
      <c r="EF39" s="126"/>
      <c r="EG39" s="174" t="s">
        <v>269</v>
      </c>
      <c r="EL39" s="126"/>
      <c r="EM39" s="174" t="s">
        <v>269</v>
      </c>
      <c r="ER39" s="126"/>
      <c r="ES39" s="174" t="s">
        <v>269</v>
      </c>
      <c r="EX39" s="126"/>
      <c r="EY39" s="174" t="s">
        <v>269</v>
      </c>
      <c r="FD39" s="126"/>
      <c r="FE39" s="174" t="s">
        <v>269</v>
      </c>
      <c r="FJ39" s="126"/>
      <c r="FK39" s="19" t="s">
        <v>271</v>
      </c>
      <c r="FL39" s="126"/>
      <c r="FM39" s="19" t="s">
        <v>269</v>
      </c>
      <c r="FP39" s="20"/>
      <c r="FW39" s="126"/>
      <c r="FX39" s="19" t="s">
        <v>271</v>
      </c>
      <c r="FY39" s="19">
        <v>2</v>
      </c>
      <c r="FZ39" s="19">
        <v>93</v>
      </c>
      <c r="GA39" s="20"/>
      <c r="GC39" s="19" t="s">
        <v>228</v>
      </c>
      <c r="GD39" s="19" t="s">
        <v>229</v>
      </c>
      <c r="GF39" s="126"/>
      <c r="GG39" s="19" t="s">
        <v>271</v>
      </c>
      <c r="GH39" s="19">
        <v>2</v>
      </c>
      <c r="GI39" s="19">
        <v>33</v>
      </c>
      <c r="GJ39" s="20"/>
      <c r="GK39" s="19" t="s">
        <v>225</v>
      </c>
      <c r="GN39" s="19" t="s">
        <v>228</v>
      </c>
      <c r="GO39" s="19" t="s">
        <v>229</v>
      </c>
      <c r="GP39" s="126"/>
      <c r="GQ39" s="19" t="s">
        <v>271</v>
      </c>
      <c r="GR39" s="19">
        <v>4</v>
      </c>
      <c r="GS39" s="19">
        <v>33</v>
      </c>
      <c r="GT39" s="20"/>
      <c r="GU39" s="19" t="s">
        <v>225</v>
      </c>
      <c r="GW39" s="19" t="s">
        <v>228</v>
      </c>
      <c r="GX39" s="19" t="s">
        <v>229</v>
      </c>
      <c r="GY39" s="126"/>
      <c r="GZ39" s="19" t="s">
        <v>271</v>
      </c>
      <c r="HA39" s="19">
        <v>2</v>
      </c>
      <c r="HB39" s="19">
        <v>47</v>
      </c>
      <c r="HC39" s="20"/>
      <c r="HD39" s="19" t="s">
        <v>225</v>
      </c>
      <c r="HH39" s="19" t="s">
        <v>229</v>
      </c>
      <c r="HI39" s="19" t="s">
        <v>269</v>
      </c>
      <c r="HJ39" s="126"/>
      <c r="HK39" s="19" t="s">
        <v>271</v>
      </c>
      <c r="HL39" s="19">
        <v>3</v>
      </c>
      <c r="HM39" s="19">
        <v>18</v>
      </c>
      <c r="HN39" s="20"/>
      <c r="HO39" s="19" t="s">
        <v>225</v>
      </c>
      <c r="HQ39" s="19" t="s">
        <v>228</v>
      </c>
      <c r="HR39" s="19" t="s">
        <v>229</v>
      </c>
      <c r="HS39" s="126"/>
      <c r="HT39" s="19" t="s">
        <v>271</v>
      </c>
      <c r="HU39" s="19">
        <v>2</v>
      </c>
      <c r="HV39" s="19">
        <v>23</v>
      </c>
      <c r="HW39" s="20"/>
      <c r="HY39" s="19" t="s">
        <v>227</v>
      </c>
      <c r="IA39" s="19" t="s">
        <v>229</v>
      </c>
      <c r="IB39" s="126"/>
      <c r="IC39" s="19" t="s">
        <v>271</v>
      </c>
      <c r="ID39" s="19">
        <v>4</v>
      </c>
      <c r="IE39" s="19">
        <v>46</v>
      </c>
      <c r="IF39" s="20"/>
      <c r="IG39" s="19" t="s">
        <v>225</v>
      </c>
      <c r="IH39" s="19" t="s">
        <v>228</v>
      </c>
      <c r="II39" s="19" t="s">
        <v>229</v>
      </c>
      <c r="IJ39" s="126"/>
      <c r="IK39" s="19" t="s">
        <v>269</v>
      </c>
      <c r="IN39" s="20"/>
      <c r="IP39" s="126"/>
      <c r="IQ39" s="19" t="s">
        <v>271</v>
      </c>
      <c r="IR39" s="19">
        <v>1</v>
      </c>
      <c r="IS39" s="19">
        <v>20</v>
      </c>
      <c r="IT39" s="20"/>
      <c r="IW39" s="19" t="s">
        <v>228</v>
      </c>
      <c r="IX39" s="19" t="s">
        <v>229</v>
      </c>
      <c r="IY39" s="126"/>
      <c r="IZ39" s="19" t="s">
        <v>271</v>
      </c>
      <c r="JA39" s="19">
        <v>1</v>
      </c>
      <c r="JB39" s="19">
        <v>40</v>
      </c>
      <c r="JC39" s="20"/>
      <c r="JF39" s="19" t="s">
        <v>228</v>
      </c>
      <c r="JG39" s="19" t="s">
        <v>229</v>
      </c>
      <c r="JH39" s="126"/>
      <c r="JI39" s="19" t="s">
        <v>271</v>
      </c>
      <c r="JJ39" s="19">
        <v>2</v>
      </c>
      <c r="JK39" s="19">
        <v>475</v>
      </c>
      <c r="JL39" s="20"/>
      <c r="JO39" s="19" t="s">
        <v>229</v>
      </c>
      <c r="JP39" s="19" t="s">
        <v>309</v>
      </c>
      <c r="JQ39" s="19" t="s">
        <v>271</v>
      </c>
      <c r="JR39" s="126"/>
      <c r="JS39" s="19" t="s">
        <v>271</v>
      </c>
      <c r="JT39" s="19">
        <v>3</v>
      </c>
      <c r="JU39" s="19">
        <v>180</v>
      </c>
      <c r="JV39" s="20"/>
      <c r="JZ39" s="19" t="s">
        <v>229</v>
      </c>
      <c r="KB39" s="19" t="s">
        <v>309</v>
      </c>
      <c r="KC39" s="19" t="s">
        <v>271</v>
      </c>
      <c r="KD39" s="126"/>
      <c r="KE39" s="19" t="s">
        <v>269</v>
      </c>
      <c r="KH39" s="20"/>
      <c r="KL39" s="126"/>
      <c r="KM39" s="171" t="s">
        <v>269</v>
      </c>
      <c r="KQ39" s="126"/>
      <c r="KR39" s="174" t="s">
        <v>269</v>
      </c>
      <c r="KV39" s="126"/>
      <c r="KW39" s="171" t="s">
        <v>269</v>
      </c>
      <c r="LA39" s="126"/>
      <c r="LB39" s="171" t="s">
        <v>269</v>
      </c>
      <c r="LF39" s="126"/>
      <c r="LG39" s="171" t="s">
        <v>269</v>
      </c>
      <c r="LK39" s="126"/>
      <c r="LL39" s="19" t="s">
        <v>271</v>
      </c>
      <c r="LM39" s="19" t="s">
        <v>798</v>
      </c>
      <c r="LN39" s="126"/>
      <c r="LO39" s="20"/>
      <c r="LQ39" s="19" t="s">
        <v>231</v>
      </c>
      <c r="LR39" s="19" t="s">
        <v>232</v>
      </c>
      <c r="LS39" s="19" t="s">
        <v>233</v>
      </c>
      <c r="LT39" s="19" t="s">
        <v>234</v>
      </c>
      <c r="LZ39" s="19">
        <v>202</v>
      </c>
      <c r="MA39" s="19" t="s">
        <v>271</v>
      </c>
      <c r="MB39" s="19">
        <v>5</v>
      </c>
      <c r="MC39" s="126"/>
      <c r="MD39" s="20"/>
      <c r="ME39" s="19" t="s">
        <v>238</v>
      </c>
      <c r="MG39" s="19" t="s">
        <v>240</v>
      </c>
      <c r="MI39" s="19" t="s">
        <v>242</v>
      </c>
      <c r="MJ39" s="19" t="s">
        <v>243</v>
      </c>
      <c r="MK39" s="19" t="s">
        <v>244</v>
      </c>
      <c r="ML39" s="19" t="s">
        <v>245</v>
      </c>
      <c r="MM39" s="19" t="s">
        <v>246</v>
      </c>
      <c r="MO39" s="19" t="s">
        <v>248</v>
      </c>
      <c r="MU39" s="19" t="s">
        <v>254</v>
      </c>
      <c r="MV39" s="19" t="s">
        <v>255</v>
      </c>
      <c r="MY39" s="19">
        <v>35</v>
      </c>
      <c r="MZ39" s="19">
        <v>25</v>
      </c>
      <c r="NA39" s="19" t="s">
        <v>369</v>
      </c>
      <c r="NB39" s="19" t="s">
        <v>269</v>
      </c>
      <c r="NC39" s="19" t="s">
        <v>269</v>
      </c>
      <c r="ND39" s="19" t="s">
        <v>269</v>
      </c>
      <c r="NE39" s="126"/>
      <c r="NF39" s="19" t="s">
        <v>269</v>
      </c>
      <c r="NG39" s="19" t="s">
        <v>1278</v>
      </c>
      <c r="NH39" s="19" t="s">
        <v>800</v>
      </c>
      <c r="NI39" s="19" t="s">
        <v>271</v>
      </c>
      <c r="NJ39" s="126"/>
      <c r="NK39" s="20"/>
      <c r="NL39" s="19" t="s">
        <v>257</v>
      </c>
      <c r="NM39" s="19" t="s">
        <v>258</v>
      </c>
      <c r="NN39" s="19" t="s">
        <v>259</v>
      </c>
      <c r="NO39" s="19" t="s">
        <v>260</v>
      </c>
      <c r="NP39" s="19" t="s">
        <v>261</v>
      </c>
      <c r="NQ39" s="19" t="s">
        <v>262</v>
      </c>
      <c r="NR39" s="19" t="s">
        <v>263</v>
      </c>
      <c r="NS39" s="19" t="s">
        <v>264</v>
      </c>
      <c r="NT39" s="19" t="s">
        <v>801</v>
      </c>
      <c r="NU39" s="126"/>
      <c r="NW39" s="145" t="s">
        <v>271</v>
      </c>
      <c r="NX39" s="155" t="s">
        <v>795</v>
      </c>
      <c r="NY39" s="163"/>
      <c r="NZ39" s="152" t="s">
        <v>325</v>
      </c>
      <c r="OA39" s="148" t="s">
        <v>280</v>
      </c>
      <c r="OB39" s="157" t="s">
        <v>1309</v>
      </c>
      <c r="OC39" s="89">
        <v>384383</v>
      </c>
      <c r="OD39" s="88">
        <v>345.3</v>
      </c>
      <c r="OE39" s="84">
        <f t="shared" si="4"/>
        <v>1113.1856356791195</v>
      </c>
      <c r="OF39" s="91">
        <f t="shared" si="5"/>
        <v>1.0055075276482051E-2</v>
      </c>
    </row>
    <row r="40" spans="2:396" ht="68" x14ac:dyDescent="0.2">
      <c r="B40" s="19" t="s">
        <v>691</v>
      </c>
      <c r="C40" s="19">
        <v>3</v>
      </c>
      <c r="D40" s="19">
        <v>6058</v>
      </c>
      <c r="E40" s="19">
        <v>46</v>
      </c>
      <c r="F40" s="84">
        <f t="shared" si="3"/>
        <v>131.69565217391303</v>
      </c>
      <c r="G40" s="19">
        <v>9</v>
      </c>
      <c r="H40" s="19" t="s">
        <v>271</v>
      </c>
      <c r="I40" s="19" t="s">
        <v>269</v>
      </c>
      <c r="J40" s="19">
        <v>0</v>
      </c>
      <c r="K40" s="126"/>
      <c r="L40" s="20"/>
      <c r="P40" s="19" t="s">
        <v>198</v>
      </c>
      <c r="Q40" s="19" t="s">
        <v>199</v>
      </c>
      <c r="U40" s="19" t="s">
        <v>203</v>
      </c>
      <c r="AA40" s="20"/>
      <c r="AB40" s="19">
        <v>523</v>
      </c>
      <c r="AC40" s="19">
        <v>309</v>
      </c>
      <c r="AD40" s="19">
        <v>327</v>
      </c>
      <c r="AE40" s="19">
        <v>0</v>
      </c>
      <c r="AF40" s="19" t="s">
        <v>428</v>
      </c>
      <c r="AH40" s="19" t="s">
        <v>271</v>
      </c>
      <c r="AI40" s="126"/>
      <c r="AJ40" s="19" t="s">
        <v>271</v>
      </c>
      <c r="AK40" s="20"/>
      <c r="AL40" s="19" t="s">
        <v>214</v>
      </c>
      <c r="AV40" s="19" t="s">
        <v>273</v>
      </c>
      <c r="AW40" s="19">
        <v>3</v>
      </c>
      <c r="AX40" s="19">
        <v>141</v>
      </c>
      <c r="AY40" s="126"/>
      <c r="AZ40" s="112" t="s">
        <v>271</v>
      </c>
      <c r="BA40" s="19">
        <v>3</v>
      </c>
      <c r="BB40" s="19">
        <v>239</v>
      </c>
      <c r="BC40" s="155" t="s">
        <v>1300</v>
      </c>
      <c r="BD40" s="19" t="s">
        <v>694</v>
      </c>
      <c r="BE40" s="19" t="s">
        <v>271</v>
      </c>
      <c r="BF40" s="126"/>
      <c r="BG40" s="19" t="s">
        <v>269</v>
      </c>
      <c r="BJ40" s="152"/>
      <c r="BL40" s="126"/>
      <c r="BM40" s="19" t="s">
        <v>269</v>
      </c>
      <c r="BP40" s="148"/>
      <c r="BR40" s="126"/>
      <c r="BS40" s="19" t="s">
        <v>269</v>
      </c>
      <c r="BV40" s="150"/>
      <c r="BX40" s="126"/>
      <c r="BY40" s="19" t="s">
        <v>271</v>
      </c>
      <c r="BZ40" s="19">
        <v>15</v>
      </c>
      <c r="CA40" s="19">
        <v>95</v>
      </c>
      <c r="CB40" s="152" t="s">
        <v>325</v>
      </c>
      <c r="CD40" s="148" t="s">
        <v>280</v>
      </c>
      <c r="CF40" s="150" t="s">
        <v>229</v>
      </c>
      <c r="CH40" s="126"/>
      <c r="CI40" s="19" t="s">
        <v>269</v>
      </c>
      <c r="CL40" s="156"/>
      <c r="CN40" s="152"/>
      <c r="CP40" s="148"/>
      <c r="CR40" s="150"/>
      <c r="CT40" s="126"/>
      <c r="CU40" s="170" t="s">
        <v>271</v>
      </c>
      <c r="CV40" s="126"/>
      <c r="CW40" s="145" t="s">
        <v>271</v>
      </c>
      <c r="CX40" s="19">
        <v>2</v>
      </c>
      <c r="CY40" s="19">
        <v>46</v>
      </c>
      <c r="CZ40" s="19" t="s">
        <v>286</v>
      </c>
      <c r="DA40" s="19" t="s">
        <v>287</v>
      </c>
      <c r="DB40" s="126"/>
      <c r="DC40" s="19" t="s">
        <v>271</v>
      </c>
      <c r="DD40" s="19">
        <v>2</v>
      </c>
      <c r="DE40" s="19">
        <v>24</v>
      </c>
      <c r="DF40" s="19" t="s">
        <v>286</v>
      </c>
      <c r="DG40" s="19" t="s">
        <v>287</v>
      </c>
      <c r="DH40" s="126"/>
      <c r="DI40" s="19" t="s">
        <v>271</v>
      </c>
      <c r="DJ40" s="19" t="s">
        <v>695</v>
      </c>
      <c r="DK40" s="19">
        <v>4</v>
      </c>
      <c r="DL40" s="19" t="s">
        <v>286</v>
      </c>
      <c r="DM40" s="19" t="s">
        <v>287</v>
      </c>
      <c r="DN40" s="126"/>
      <c r="DO40" s="19" t="s">
        <v>271</v>
      </c>
      <c r="DP40" s="19">
        <v>2</v>
      </c>
      <c r="DQ40" s="19">
        <v>31</v>
      </c>
      <c r="DR40" s="19" t="s">
        <v>286</v>
      </c>
      <c r="DS40" s="19" t="s">
        <v>287</v>
      </c>
      <c r="DT40" s="126"/>
      <c r="DU40" s="19" t="s">
        <v>269</v>
      </c>
      <c r="DZ40" s="126"/>
      <c r="EA40" s="19" t="s">
        <v>269</v>
      </c>
      <c r="EF40" s="126"/>
      <c r="EG40" s="174" t="s">
        <v>269</v>
      </c>
      <c r="EL40" s="126"/>
      <c r="EM40" s="174" t="s">
        <v>269</v>
      </c>
      <c r="ER40" s="126"/>
      <c r="ES40" s="174" t="s">
        <v>269</v>
      </c>
      <c r="EX40" s="126"/>
      <c r="EY40" s="174" t="s">
        <v>269</v>
      </c>
      <c r="FD40" s="126"/>
      <c r="FE40" s="174" t="s">
        <v>269</v>
      </c>
      <c r="FJ40" s="126"/>
      <c r="FK40" s="19" t="s">
        <v>271</v>
      </c>
      <c r="FL40" s="126"/>
      <c r="FM40" s="19" t="s">
        <v>271</v>
      </c>
      <c r="FN40" s="19">
        <v>3</v>
      </c>
      <c r="FO40" s="19">
        <v>95</v>
      </c>
      <c r="FP40" s="20"/>
      <c r="FQ40" s="19" t="s">
        <v>225</v>
      </c>
      <c r="FV40" s="19" t="s">
        <v>269</v>
      </c>
      <c r="FW40" s="126"/>
      <c r="FX40" s="19" t="s">
        <v>271</v>
      </c>
      <c r="FY40" s="19">
        <v>2</v>
      </c>
      <c r="FZ40" s="19">
        <v>99</v>
      </c>
      <c r="GA40" s="20"/>
      <c r="GB40" s="19" t="s">
        <v>225</v>
      </c>
      <c r="GC40" s="19" t="s">
        <v>228</v>
      </c>
      <c r="GF40" s="126"/>
      <c r="GG40" s="19" t="s">
        <v>271</v>
      </c>
      <c r="GH40" s="19">
        <v>1</v>
      </c>
      <c r="GI40" s="19">
        <v>62</v>
      </c>
      <c r="GJ40" s="20"/>
      <c r="GL40" s="19" t="s">
        <v>226</v>
      </c>
      <c r="GP40" s="126"/>
      <c r="GQ40" s="19" t="s">
        <v>271</v>
      </c>
      <c r="GR40" s="19">
        <v>1</v>
      </c>
      <c r="GS40" s="19">
        <v>51</v>
      </c>
      <c r="GT40" s="20"/>
      <c r="GX40" s="19" t="s">
        <v>229</v>
      </c>
      <c r="GY40" s="126"/>
      <c r="GZ40" s="19" t="s">
        <v>269</v>
      </c>
      <c r="HC40" s="20"/>
      <c r="HJ40" s="126"/>
      <c r="HK40" s="19" t="s">
        <v>269</v>
      </c>
      <c r="HN40" s="20"/>
      <c r="HS40" s="126"/>
      <c r="HT40" s="19" t="s">
        <v>269</v>
      </c>
      <c r="HW40" s="20"/>
      <c r="IB40" s="126"/>
      <c r="IC40" s="19" t="s">
        <v>269</v>
      </c>
      <c r="IF40" s="20"/>
      <c r="IJ40" s="126"/>
      <c r="IK40" s="19" t="s">
        <v>269</v>
      </c>
      <c r="IN40" s="20"/>
      <c r="IP40" s="126"/>
      <c r="IQ40" s="19" t="s">
        <v>269</v>
      </c>
      <c r="IT40" s="20"/>
      <c r="IY40" s="126"/>
      <c r="IZ40" s="19" t="s">
        <v>271</v>
      </c>
      <c r="JA40" s="19">
        <v>3</v>
      </c>
      <c r="JB40" s="19">
        <v>41</v>
      </c>
      <c r="JC40" s="20"/>
      <c r="JF40" s="19" t="s">
        <v>228</v>
      </c>
      <c r="JH40" s="126"/>
      <c r="JI40" s="19" t="s">
        <v>271</v>
      </c>
      <c r="JJ40" s="19">
        <v>3</v>
      </c>
      <c r="JK40" s="19">
        <v>141</v>
      </c>
      <c r="JL40" s="20"/>
      <c r="JN40" s="19" t="s">
        <v>228</v>
      </c>
      <c r="JP40" s="19" t="s">
        <v>273</v>
      </c>
      <c r="JQ40" s="19" t="s">
        <v>271</v>
      </c>
      <c r="JR40" s="126"/>
      <c r="JS40" s="19" t="s">
        <v>271</v>
      </c>
      <c r="JT40" s="19">
        <v>2</v>
      </c>
      <c r="JU40" s="19">
        <v>105</v>
      </c>
      <c r="JV40" s="20"/>
      <c r="JY40" s="19" t="s">
        <v>228</v>
      </c>
      <c r="KB40" s="19" t="s">
        <v>347</v>
      </c>
      <c r="KC40" s="19" t="s">
        <v>269</v>
      </c>
      <c r="KD40" s="126"/>
      <c r="KE40" s="19" t="s">
        <v>271</v>
      </c>
      <c r="KF40" s="19">
        <v>3</v>
      </c>
      <c r="KG40" s="19">
        <v>775</v>
      </c>
      <c r="KH40" s="20"/>
      <c r="KI40" s="19" t="s">
        <v>229</v>
      </c>
      <c r="KJ40" s="19" t="s">
        <v>273</v>
      </c>
      <c r="KK40" s="19" t="s">
        <v>269</v>
      </c>
      <c r="KL40" s="126"/>
      <c r="KM40" s="171" t="s">
        <v>269</v>
      </c>
      <c r="KQ40" s="126"/>
      <c r="KR40" s="174" t="s">
        <v>269</v>
      </c>
      <c r="KV40" s="126"/>
      <c r="KW40" s="171" t="s">
        <v>269</v>
      </c>
      <c r="LA40" s="126"/>
      <c r="LB40" s="171" t="s">
        <v>269</v>
      </c>
      <c r="LF40" s="126"/>
      <c r="LG40" s="171" t="s">
        <v>269</v>
      </c>
      <c r="LK40" s="126"/>
      <c r="LL40" s="19" t="s">
        <v>269</v>
      </c>
      <c r="LN40" s="126"/>
      <c r="LO40" s="20"/>
      <c r="LP40" s="19" t="s">
        <v>230</v>
      </c>
      <c r="LQ40" s="19" t="s">
        <v>231</v>
      </c>
      <c r="LR40" s="19" t="s">
        <v>232</v>
      </c>
      <c r="LZ40" s="19">
        <v>1076</v>
      </c>
      <c r="MA40" s="19" t="s">
        <v>271</v>
      </c>
      <c r="MB40" s="19">
        <v>8</v>
      </c>
      <c r="MC40" s="126"/>
      <c r="MD40" s="20"/>
      <c r="ME40" s="19" t="s">
        <v>238</v>
      </c>
      <c r="MF40" s="19" t="s">
        <v>239</v>
      </c>
      <c r="MG40" s="19" t="s">
        <v>240</v>
      </c>
      <c r="MI40" s="19" t="s">
        <v>242</v>
      </c>
      <c r="MJ40" s="19" t="s">
        <v>243</v>
      </c>
      <c r="MK40" s="19" t="s">
        <v>244</v>
      </c>
      <c r="ML40" s="19" t="s">
        <v>245</v>
      </c>
      <c r="MM40" s="19" t="s">
        <v>246</v>
      </c>
      <c r="MN40" s="19" t="s">
        <v>247</v>
      </c>
      <c r="MO40" s="19" t="s">
        <v>248</v>
      </c>
      <c r="MP40" s="19" t="s">
        <v>249</v>
      </c>
      <c r="MQ40" s="19" t="s">
        <v>250</v>
      </c>
      <c r="MR40" s="19" t="s">
        <v>251</v>
      </c>
      <c r="MS40" s="19" t="s">
        <v>252</v>
      </c>
      <c r="MT40" s="19" t="s">
        <v>253</v>
      </c>
      <c r="MU40" s="19" t="s">
        <v>254</v>
      </c>
      <c r="MV40" s="19" t="s">
        <v>255</v>
      </c>
      <c r="MW40" s="19" t="s">
        <v>256</v>
      </c>
      <c r="MY40" s="19">
        <v>35</v>
      </c>
      <c r="MZ40" s="19">
        <v>35</v>
      </c>
      <c r="NA40" s="19" t="s">
        <v>333</v>
      </c>
      <c r="NB40" s="19" t="s">
        <v>269</v>
      </c>
      <c r="NC40" s="19" t="s">
        <v>269</v>
      </c>
      <c r="ND40" s="19" t="s">
        <v>269</v>
      </c>
      <c r="NE40" s="126"/>
      <c r="NF40" s="19" t="s">
        <v>269</v>
      </c>
      <c r="NG40" s="19" t="s">
        <v>269</v>
      </c>
      <c r="NH40" s="19" t="s">
        <v>697</v>
      </c>
      <c r="NI40" s="19" t="s">
        <v>271</v>
      </c>
      <c r="NJ40" s="126"/>
      <c r="NK40" s="20"/>
      <c r="NL40" s="19" t="s">
        <v>257</v>
      </c>
      <c r="NM40" s="19" t="s">
        <v>258</v>
      </c>
      <c r="NN40" s="19" t="s">
        <v>259</v>
      </c>
      <c r="NO40" s="19" t="s">
        <v>260</v>
      </c>
      <c r="NP40" s="19" t="s">
        <v>261</v>
      </c>
      <c r="NU40" s="126"/>
      <c r="NV40" s="19" t="s">
        <v>333</v>
      </c>
      <c r="NW40" s="145" t="s">
        <v>271</v>
      </c>
      <c r="NX40" s="156" t="s">
        <v>324</v>
      </c>
      <c r="NY40" s="163"/>
      <c r="NZ40" s="152" t="s">
        <v>325</v>
      </c>
      <c r="OA40" s="148" t="s">
        <v>280</v>
      </c>
      <c r="OB40" s="150" t="s">
        <v>229</v>
      </c>
      <c r="OC40" s="89">
        <v>332126</v>
      </c>
      <c r="OD40" s="88">
        <v>889.9</v>
      </c>
      <c r="OE40" s="84">
        <f t="shared" si="4"/>
        <v>373.21721541746263</v>
      </c>
      <c r="OF40" s="91">
        <f t="shared" si="5"/>
        <v>1.8240065517303675E-2</v>
      </c>
    </row>
    <row r="41" spans="2:396" ht="85" x14ac:dyDescent="0.2">
      <c r="B41" s="19" t="s">
        <v>416</v>
      </c>
      <c r="C41" s="19">
        <v>5</v>
      </c>
      <c r="D41" s="19">
        <v>1695</v>
      </c>
      <c r="E41" s="19">
        <v>21</v>
      </c>
      <c r="F41" s="84">
        <f t="shared" si="3"/>
        <v>80.714285714285708</v>
      </c>
      <c r="G41" s="19">
        <v>11</v>
      </c>
      <c r="H41" s="19" t="s">
        <v>269</v>
      </c>
      <c r="I41" s="19" t="s">
        <v>269</v>
      </c>
      <c r="J41" s="19">
        <v>0</v>
      </c>
      <c r="K41" s="126"/>
      <c r="L41" s="20"/>
      <c r="M41" s="19" t="s">
        <v>195</v>
      </c>
      <c r="P41" s="19" t="s">
        <v>198</v>
      </c>
      <c r="Q41" s="19" t="s">
        <v>199</v>
      </c>
      <c r="AA41" s="20"/>
      <c r="AB41" s="19">
        <v>354</v>
      </c>
      <c r="AC41" s="19">
        <v>290</v>
      </c>
      <c r="AD41" s="19">
        <v>3</v>
      </c>
      <c r="AE41" s="19">
        <v>0</v>
      </c>
      <c r="AF41" s="19" t="s">
        <v>213</v>
      </c>
      <c r="AG41" s="19" t="s">
        <v>392</v>
      </c>
      <c r="AH41" s="19" t="s">
        <v>271</v>
      </c>
      <c r="AI41" s="126"/>
      <c r="AJ41" s="19" t="s">
        <v>271</v>
      </c>
      <c r="AK41" s="20"/>
      <c r="AL41" s="19" t="s">
        <v>214</v>
      </c>
      <c r="AP41" s="19" t="s">
        <v>218</v>
      </c>
      <c r="AS41" s="19" t="s">
        <v>221</v>
      </c>
      <c r="AV41" s="19" t="s">
        <v>273</v>
      </c>
      <c r="AW41" s="19">
        <v>5</v>
      </c>
      <c r="AX41" s="19">
        <v>141.5</v>
      </c>
      <c r="AY41" s="126"/>
      <c r="AZ41" s="112" t="s">
        <v>269</v>
      </c>
      <c r="BC41" s="156"/>
      <c r="BF41" s="126"/>
      <c r="BG41" s="19" t="s">
        <v>269</v>
      </c>
      <c r="BJ41" s="152"/>
      <c r="BL41" s="126"/>
      <c r="BM41" s="19" t="s">
        <v>269</v>
      </c>
      <c r="BP41" s="148"/>
      <c r="BR41" s="126"/>
      <c r="BS41" s="19" t="s">
        <v>269</v>
      </c>
      <c r="BV41" s="150"/>
      <c r="BX41" s="126"/>
      <c r="BY41" s="19" t="s">
        <v>271</v>
      </c>
      <c r="BZ41" s="19">
        <v>7</v>
      </c>
      <c r="CA41" s="19">
        <v>80</v>
      </c>
      <c r="CB41" s="152" t="s">
        <v>325</v>
      </c>
      <c r="CD41" s="148" t="s">
        <v>280</v>
      </c>
      <c r="CF41" s="150" t="s">
        <v>420</v>
      </c>
      <c r="CH41" s="126"/>
      <c r="CI41" s="19" t="s">
        <v>269</v>
      </c>
      <c r="CL41" s="156"/>
      <c r="CN41" s="152"/>
      <c r="CP41" s="148"/>
      <c r="CR41" s="150"/>
      <c r="CT41" s="126"/>
      <c r="CU41" s="170" t="s">
        <v>271</v>
      </c>
      <c r="CV41" s="126"/>
      <c r="CW41" s="145" t="s">
        <v>271</v>
      </c>
      <c r="CX41" s="19">
        <v>2</v>
      </c>
      <c r="CY41" s="19">
        <v>35</v>
      </c>
      <c r="CZ41" s="19" t="s">
        <v>286</v>
      </c>
      <c r="DA41" s="19" t="s">
        <v>281</v>
      </c>
      <c r="DB41" s="126"/>
      <c r="DC41" s="19" t="s">
        <v>271</v>
      </c>
      <c r="DD41" s="19">
        <v>1</v>
      </c>
      <c r="DE41" s="19">
        <v>39</v>
      </c>
      <c r="DF41" s="19" t="s">
        <v>286</v>
      </c>
      <c r="DG41" s="19" t="s">
        <v>281</v>
      </c>
      <c r="DH41" s="126"/>
      <c r="DI41" s="19" t="s">
        <v>271</v>
      </c>
      <c r="DJ41" s="19">
        <v>1</v>
      </c>
      <c r="DK41" s="19">
        <v>10</v>
      </c>
      <c r="DL41" s="19" t="s">
        <v>286</v>
      </c>
      <c r="DM41" s="19" t="s">
        <v>281</v>
      </c>
      <c r="DN41" s="126"/>
      <c r="DO41" s="19" t="s">
        <v>271</v>
      </c>
      <c r="DP41" s="19">
        <v>2</v>
      </c>
      <c r="DQ41" s="19">
        <v>28</v>
      </c>
      <c r="DR41" s="19" t="s">
        <v>286</v>
      </c>
      <c r="DS41" s="19" t="s">
        <v>281</v>
      </c>
      <c r="DT41" s="126"/>
      <c r="DU41" s="19" t="s">
        <v>269</v>
      </c>
      <c r="DZ41" s="126"/>
      <c r="EA41" s="19" t="s">
        <v>269</v>
      </c>
      <c r="EF41" s="126"/>
      <c r="EG41" s="174" t="s">
        <v>269</v>
      </c>
      <c r="EL41" s="126"/>
      <c r="EM41" s="174" t="s">
        <v>269</v>
      </c>
      <c r="ER41" s="126"/>
      <c r="ES41" s="174" t="s">
        <v>269</v>
      </c>
      <c r="EX41" s="126"/>
      <c r="EY41" s="174" t="s">
        <v>269</v>
      </c>
      <c r="FD41" s="126"/>
      <c r="FE41" s="174" t="s">
        <v>269</v>
      </c>
      <c r="FJ41" s="126"/>
      <c r="FK41" s="19" t="s">
        <v>271</v>
      </c>
      <c r="FL41" s="126"/>
      <c r="FM41" s="19" t="s">
        <v>271</v>
      </c>
      <c r="FN41" s="19">
        <v>3</v>
      </c>
      <c r="FO41" s="19">
        <v>55</v>
      </c>
      <c r="FP41" s="20"/>
      <c r="FQ41" s="19" t="s">
        <v>225</v>
      </c>
      <c r="FV41" s="19" t="s">
        <v>269</v>
      </c>
      <c r="FW41" s="126"/>
      <c r="FX41" s="19" t="s">
        <v>269</v>
      </c>
      <c r="GA41" s="20"/>
      <c r="GF41" s="126"/>
      <c r="GG41" s="19" t="s">
        <v>271</v>
      </c>
      <c r="GH41" s="19">
        <v>1</v>
      </c>
      <c r="GI41" s="19">
        <v>69</v>
      </c>
      <c r="GJ41" s="20"/>
      <c r="GK41" s="19" t="s">
        <v>225</v>
      </c>
      <c r="GP41" s="126"/>
      <c r="GQ41" s="19" t="s">
        <v>269</v>
      </c>
      <c r="GT41" s="20"/>
      <c r="GY41" s="126"/>
      <c r="GZ41" s="19" t="s">
        <v>271</v>
      </c>
      <c r="HA41" s="19">
        <v>1</v>
      </c>
      <c r="HB41" s="19">
        <v>75</v>
      </c>
      <c r="HC41" s="20"/>
      <c r="HD41" s="19" t="s">
        <v>225</v>
      </c>
      <c r="HI41" s="19" t="s">
        <v>269</v>
      </c>
      <c r="HJ41" s="126"/>
      <c r="HK41" s="19" t="s">
        <v>269</v>
      </c>
      <c r="HN41" s="20"/>
      <c r="HS41" s="126"/>
      <c r="HT41" s="19" t="s">
        <v>269</v>
      </c>
      <c r="HW41" s="20"/>
      <c r="IB41" s="126"/>
      <c r="IC41" s="19" t="s">
        <v>269</v>
      </c>
      <c r="IF41" s="20"/>
      <c r="IJ41" s="126"/>
      <c r="IK41" s="19" t="s">
        <v>269</v>
      </c>
      <c r="IN41" s="20"/>
      <c r="IP41" s="126"/>
      <c r="IQ41" s="19" t="s">
        <v>269</v>
      </c>
      <c r="IT41" s="20"/>
      <c r="IY41" s="126"/>
      <c r="IZ41" s="19" t="s">
        <v>269</v>
      </c>
      <c r="JC41" s="20"/>
      <c r="JH41" s="126"/>
      <c r="JI41" s="19" t="s">
        <v>271</v>
      </c>
      <c r="JJ41" s="19">
        <v>1</v>
      </c>
      <c r="JK41" s="19">
        <v>262</v>
      </c>
      <c r="JL41" s="20"/>
      <c r="JM41" s="19" t="s">
        <v>225</v>
      </c>
      <c r="JP41" s="19" t="s">
        <v>273</v>
      </c>
      <c r="JQ41" s="19" t="s">
        <v>271</v>
      </c>
      <c r="JR41" s="126"/>
      <c r="JS41" s="19" t="s">
        <v>271</v>
      </c>
      <c r="JT41" s="19">
        <v>1</v>
      </c>
      <c r="JU41" s="19">
        <v>153</v>
      </c>
      <c r="JV41" s="20"/>
      <c r="JZ41" s="19" t="s">
        <v>229</v>
      </c>
      <c r="KB41" s="19" t="s">
        <v>309</v>
      </c>
      <c r="KC41" s="19" t="s">
        <v>271</v>
      </c>
      <c r="KD41" s="126"/>
      <c r="KE41" s="19" t="s">
        <v>269</v>
      </c>
      <c r="KH41" s="20"/>
      <c r="KL41" s="126"/>
      <c r="KM41" s="171" t="s">
        <v>269</v>
      </c>
      <c r="KQ41" s="126"/>
      <c r="KR41" s="174" t="s">
        <v>269</v>
      </c>
      <c r="KV41" s="126"/>
      <c r="KW41" s="171" t="s">
        <v>269</v>
      </c>
      <c r="LA41" s="126"/>
      <c r="LB41" s="171" t="s">
        <v>269</v>
      </c>
      <c r="LF41" s="126"/>
      <c r="LG41" s="171" t="s">
        <v>269</v>
      </c>
      <c r="LK41" s="126"/>
      <c r="LL41" s="19" t="s">
        <v>271</v>
      </c>
      <c r="LM41" s="19" t="s">
        <v>421</v>
      </c>
      <c r="LN41" s="126"/>
      <c r="LO41" s="20"/>
      <c r="LR41" s="19" t="s">
        <v>232</v>
      </c>
      <c r="LS41" s="19" t="s">
        <v>233</v>
      </c>
      <c r="LZ41" s="19">
        <v>129</v>
      </c>
      <c r="MA41" s="19" t="s">
        <v>269</v>
      </c>
      <c r="MC41" s="126"/>
      <c r="MD41" s="20"/>
      <c r="ME41" s="19" t="s">
        <v>238</v>
      </c>
      <c r="MJ41" s="19" t="s">
        <v>243</v>
      </c>
      <c r="MT41" s="19" t="s">
        <v>253</v>
      </c>
      <c r="MV41" s="19" t="s">
        <v>255</v>
      </c>
      <c r="MW41" s="19" t="s">
        <v>256</v>
      </c>
      <c r="MY41" s="19">
        <v>40</v>
      </c>
      <c r="MZ41" s="19">
        <v>35</v>
      </c>
      <c r="NA41" s="19" t="s">
        <v>422</v>
      </c>
      <c r="NB41" s="19" t="s">
        <v>269</v>
      </c>
      <c r="NC41" s="19" t="s">
        <v>269</v>
      </c>
      <c r="ND41" s="19" t="s">
        <v>269</v>
      </c>
      <c r="NE41" s="126"/>
      <c r="NF41" s="19" t="s">
        <v>269</v>
      </c>
      <c r="NG41" s="19" t="s">
        <v>269</v>
      </c>
      <c r="NI41" s="19" t="s">
        <v>269</v>
      </c>
      <c r="NJ41" s="126"/>
      <c r="NK41" s="20"/>
      <c r="NU41" s="126"/>
      <c r="NW41" s="145" t="s">
        <v>271</v>
      </c>
      <c r="NX41" s="156"/>
      <c r="NY41" s="163"/>
      <c r="NZ41" s="152" t="s">
        <v>325</v>
      </c>
      <c r="OA41" s="148" t="s">
        <v>280</v>
      </c>
      <c r="OB41" s="157" t="s">
        <v>515</v>
      </c>
      <c r="OC41" s="89">
        <v>112587</v>
      </c>
      <c r="OD41" s="88">
        <v>1228.9000000000001</v>
      </c>
      <c r="OE41" s="84">
        <f t="shared" si="4"/>
        <v>91.616079420620053</v>
      </c>
      <c r="OF41" s="91">
        <f t="shared" si="5"/>
        <v>1.5055024114684644E-2</v>
      </c>
    </row>
    <row r="42" spans="2:396" ht="68" x14ac:dyDescent="0.2">
      <c r="B42" s="19" t="s">
        <v>615</v>
      </c>
      <c r="C42" s="19">
        <v>6</v>
      </c>
      <c r="D42" s="19">
        <v>458</v>
      </c>
      <c r="E42" s="19">
        <v>4</v>
      </c>
      <c r="F42" s="84">
        <f t="shared" si="3"/>
        <v>114.5</v>
      </c>
      <c r="G42" s="19">
        <v>4</v>
      </c>
      <c r="H42" s="19" t="s">
        <v>271</v>
      </c>
      <c r="I42" s="19" t="s">
        <v>269</v>
      </c>
      <c r="J42" s="19">
        <v>3</v>
      </c>
      <c r="K42" s="126"/>
      <c r="L42" s="20"/>
      <c r="P42" s="19" t="s">
        <v>198</v>
      </c>
      <c r="Q42" s="19" t="s">
        <v>199</v>
      </c>
      <c r="AA42" s="20"/>
      <c r="AB42" s="19">
        <v>2</v>
      </c>
      <c r="AC42" s="19">
        <v>1</v>
      </c>
      <c r="AD42" s="19">
        <v>1</v>
      </c>
      <c r="AE42" s="19">
        <v>0</v>
      </c>
      <c r="AF42" s="19" t="s">
        <v>213</v>
      </c>
      <c r="AG42" s="19" t="s">
        <v>618</v>
      </c>
      <c r="AH42" s="19" t="s">
        <v>271</v>
      </c>
      <c r="AI42" s="126"/>
      <c r="AJ42" s="19" t="s">
        <v>269</v>
      </c>
      <c r="AK42" s="20"/>
      <c r="AY42" s="126"/>
      <c r="AZ42" s="112" t="s">
        <v>269</v>
      </c>
      <c r="BC42" s="156"/>
      <c r="BF42" s="126"/>
      <c r="BG42" s="19" t="s">
        <v>269</v>
      </c>
      <c r="BJ42" s="152"/>
      <c r="BL42" s="126"/>
      <c r="BM42" s="19" t="s">
        <v>269</v>
      </c>
      <c r="BP42" s="148"/>
      <c r="BR42" s="126"/>
      <c r="BS42" s="19" t="s">
        <v>269</v>
      </c>
      <c r="BV42" s="150"/>
      <c r="BX42" s="126"/>
      <c r="BY42" s="19" t="s">
        <v>269</v>
      </c>
      <c r="CB42" s="152"/>
      <c r="CD42" s="148"/>
      <c r="CF42" s="150"/>
      <c r="CH42" s="126"/>
      <c r="CI42" s="19" t="s">
        <v>271</v>
      </c>
      <c r="CJ42" s="19">
        <v>4</v>
      </c>
      <c r="CK42" s="19">
        <v>115</v>
      </c>
      <c r="CL42" s="156" t="s">
        <v>325</v>
      </c>
      <c r="CN42" s="152" t="s">
        <v>325</v>
      </c>
      <c r="CP42" s="148" t="s">
        <v>280</v>
      </c>
      <c r="CR42" s="150" t="s">
        <v>281</v>
      </c>
      <c r="CT42" s="126"/>
      <c r="CU42" s="170" t="s">
        <v>269</v>
      </c>
      <c r="CV42" s="126"/>
      <c r="CW42" s="174" t="s">
        <v>269</v>
      </c>
      <c r="DB42" s="126"/>
      <c r="DC42" s="174" t="s">
        <v>269</v>
      </c>
      <c r="DH42" s="126"/>
      <c r="DI42" s="174" t="s">
        <v>269</v>
      </c>
      <c r="DN42" s="126"/>
      <c r="DO42" s="174" t="s">
        <v>269</v>
      </c>
      <c r="DT42" s="126"/>
      <c r="DU42" s="174" t="s">
        <v>269</v>
      </c>
      <c r="DZ42" s="126"/>
      <c r="EA42" s="174" t="s">
        <v>269</v>
      </c>
      <c r="EF42" s="126"/>
      <c r="EG42" s="174" t="s">
        <v>269</v>
      </c>
      <c r="EL42" s="126"/>
      <c r="EM42" s="174" t="s">
        <v>269</v>
      </c>
      <c r="ER42" s="126"/>
      <c r="ES42" s="174" t="s">
        <v>269</v>
      </c>
      <c r="EX42" s="126"/>
      <c r="EY42" s="174" t="s">
        <v>269</v>
      </c>
      <c r="FD42" s="126"/>
      <c r="FE42" s="174" t="s">
        <v>269</v>
      </c>
      <c r="FJ42" s="126"/>
      <c r="FK42" s="19" t="s">
        <v>269</v>
      </c>
      <c r="FL42" s="126"/>
      <c r="FM42" s="174" t="s">
        <v>269</v>
      </c>
      <c r="FP42" s="20"/>
      <c r="FW42" s="126"/>
      <c r="FX42" s="174" t="s">
        <v>269</v>
      </c>
      <c r="GA42" s="20"/>
      <c r="GF42" s="126"/>
      <c r="GG42" s="174" t="s">
        <v>269</v>
      </c>
      <c r="GJ42" s="20"/>
      <c r="GP42" s="126"/>
      <c r="GQ42" s="174" t="s">
        <v>269</v>
      </c>
      <c r="GT42" s="20"/>
      <c r="GY42" s="126"/>
      <c r="GZ42" s="174" t="s">
        <v>269</v>
      </c>
      <c r="HC42" s="20"/>
      <c r="HJ42" s="126"/>
      <c r="HK42" s="174" t="s">
        <v>269</v>
      </c>
      <c r="HN42" s="20"/>
      <c r="HS42" s="126"/>
      <c r="HT42" s="174" t="s">
        <v>269</v>
      </c>
      <c r="HW42" s="20"/>
      <c r="IB42" s="126"/>
      <c r="IC42" s="174" t="s">
        <v>269</v>
      </c>
      <c r="IF42" s="20"/>
      <c r="IJ42" s="126"/>
      <c r="IK42" s="174" t="s">
        <v>269</v>
      </c>
      <c r="IN42" s="20"/>
      <c r="IP42" s="126"/>
      <c r="IQ42" s="174" t="s">
        <v>269</v>
      </c>
      <c r="IT42" s="20"/>
      <c r="IY42" s="126"/>
      <c r="IZ42" s="174" t="s">
        <v>269</v>
      </c>
      <c r="JC42" s="20"/>
      <c r="JH42" s="126"/>
      <c r="JI42" s="174" t="s">
        <v>269</v>
      </c>
      <c r="JL42" s="20"/>
      <c r="JR42" s="126"/>
      <c r="JS42" s="174" t="s">
        <v>269</v>
      </c>
      <c r="JV42" s="20"/>
      <c r="KD42" s="126"/>
      <c r="KE42" s="174" t="s">
        <v>269</v>
      </c>
      <c r="KH42" s="20"/>
      <c r="KL42" s="126"/>
      <c r="KM42" s="171" t="s">
        <v>269</v>
      </c>
      <c r="KQ42" s="126"/>
      <c r="KR42" s="174" t="s">
        <v>269</v>
      </c>
      <c r="KV42" s="126"/>
      <c r="KW42" s="171" t="s">
        <v>269</v>
      </c>
      <c r="LA42" s="126"/>
      <c r="LB42" s="171" t="s">
        <v>269</v>
      </c>
      <c r="LF42" s="126"/>
      <c r="LG42" s="171" t="s">
        <v>269</v>
      </c>
      <c r="LK42" s="126"/>
      <c r="LL42" s="19" t="s">
        <v>269</v>
      </c>
      <c r="LN42" s="126"/>
      <c r="LO42" s="20"/>
      <c r="LR42" s="19" t="s">
        <v>232</v>
      </c>
      <c r="LS42" s="19" t="s">
        <v>233</v>
      </c>
      <c r="LT42" s="19" t="s">
        <v>234</v>
      </c>
      <c r="LU42" s="19" t="s">
        <v>235</v>
      </c>
      <c r="LZ42" s="19">
        <v>30</v>
      </c>
      <c r="MA42" s="19" t="s">
        <v>269</v>
      </c>
      <c r="MC42" s="126"/>
      <c r="MD42" s="20"/>
      <c r="MF42" s="19" t="s">
        <v>239</v>
      </c>
      <c r="MG42" s="19" t="s">
        <v>240</v>
      </c>
      <c r="MH42" s="19" t="s">
        <v>241</v>
      </c>
      <c r="MI42" s="19" t="s">
        <v>242</v>
      </c>
      <c r="MK42" s="19" t="s">
        <v>244</v>
      </c>
      <c r="ML42" s="19" t="s">
        <v>245</v>
      </c>
      <c r="MM42" s="19" t="s">
        <v>246</v>
      </c>
      <c r="MN42" s="19" t="s">
        <v>247</v>
      </c>
      <c r="MO42" s="19" t="s">
        <v>248</v>
      </c>
      <c r="MP42" s="19" t="s">
        <v>249</v>
      </c>
      <c r="MQ42" s="19" t="s">
        <v>250</v>
      </c>
      <c r="MT42" s="19" t="s">
        <v>253</v>
      </c>
      <c r="MU42" s="19" t="s">
        <v>254</v>
      </c>
      <c r="MW42" s="19" t="s">
        <v>256</v>
      </c>
      <c r="MY42" s="19">
        <v>37</v>
      </c>
      <c r="MZ42" s="19">
        <v>37</v>
      </c>
      <c r="NA42" s="19" t="s">
        <v>333</v>
      </c>
      <c r="NB42" s="19" t="s">
        <v>269</v>
      </c>
      <c r="NC42" s="19" t="s">
        <v>269</v>
      </c>
      <c r="ND42" s="19" t="s">
        <v>269</v>
      </c>
      <c r="NE42" s="126"/>
      <c r="NF42" s="19" t="s">
        <v>269</v>
      </c>
      <c r="NG42" s="19" t="s">
        <v>269</v>
      </c>
      <c r="NI42" s="19" t="s">
        <v>269</v>
      </c>
      <c r="NJ42" s="126"/>
      <c r="NK42" s="20"/>
      <c r="NU42" s="126"/>
      <c r="NW42" s="145" t="s">
        <v>271</v>
      </c>
      <c r="NX42" s="156"/>
      <c r="NY42" s="163" t="s">
        <v>325</v>
      </c>
      <c r="NZ42" s="152" t="s">
        <v>325</v>
      </c>
      <c r="OA42" s="148" t="s">
        <v>280</v>
      </c>
      <c r="OB42" s="150" t="s">
        <v>281</v>
      </c>
      <c r="OC42" s="89">
        <v>38984</v>
      </c>
      <c r="OD42" s="88">
        <v>979.7</v>
      </c>
      <c r="OE42" s="84">
        <f t="shared" si="4"/>
        <v>39.791772991732159</v>
      </c>
      <c r="OF42" s="91">
        <f t="shared" si="5"/>
        <v>1.1748409603940078E-2</v>
      </c>
    </row>
    <row r="43" spans="2:396" ht="68" x14ac:dyDescent="0.2">
      <c r="B43" s="19" t="s">
        <v>908</v>
      </c>
      <c r="C43" s="19">
        <v>6</v>
      </c>
      <c r="D43" s="19">
        <v>545</v>
      </c>
      <c r="E43" s="19">
        <v>10</v>
      </c>
      <c r="F43" s="84">
        <f t="shared" si="3"/>
        <v>54.5</v>
      </c>
      <c r="G43" s="19">
        <v>9</v>
      </c>
      <c r="H43" s="19" t="s">
        <v>271</v>
      </c>
      <c r="I43" s="19" t="s">
        <v>271</v>
      </c>
      <c r="J43" s="19">
        <v>0</v>
      </c>
      <c r="K43" s="126"/>
      <c r="L43" s="20"/>
      <c r="P43" s="19" t="s">
        <v>198</v>
      </c>
      <c r="AA43" s="20"/>
      <c r="AB43" s="19">
        <v>113</v>
      </c>
      <c r="AC43" s="19">
        <v>223</v>
      </c>
      <c r="AD43" s="19">
        <v>10</v>
      </c>
      <c r="AE43" s="19">
        <v>28</v>
      </c>
      <c r="AF43" s="19" t="s">
        <v>213</v>
      </c>
      <c r="AG43" s="19" t="s">
        <v>911</v>
      </c>
      <c r="AH43" s="19" t="s">
        <v>271</v>
      </c>
      <c r="AI43" s="126"/>
      <c r="AJ43" s="19" t="s">
        <v>269</v>
      </c>
      <c r="AK43" s="20"/>
      <c r="AY43" s="126"/>
      <c r="AZ43" s="112" t="s">
        <v>269</v>
      </c>
      <c r="BC43" s="156"/>
      <c r="BF43" s="126"/>
      <c r="BG43" s="19" t="s">
        <v>269</v>
      </c>
      <c r="BJ43" s="152"/>
      <c r="BL43" s="126"/>
      <c r="BM43" s="19" t="s">
        <v>269</v>
      </c>
      <c r="BP43" s="148"/>
      <c r="BR43" s="126"/>
      <c r="BS43" s="19" t="s">
        <v>269</v>
      </c>
      <c r="BV43" s="150"/>
      <c r="BX43" s="126"/>
      <c r="BY43" s="19" t="s">
        <v>269</v>
      </c>
      <c r="CB43" s="152"/>
      <c r="CD43" s="148"/>
      <c r="CF43" s="150"/>
      <c r="CH43" s="126"/>
      <c r="CI43" s="19" t="s">
        <v>269</v>
      </c>
      <c r="CL43" s="156"/>
      <c r="CN43" s="152"/>
      <c r="CP43" s="148"/>
      <c r="CR43" s="150"/>
      <c r="CT43" s="126"/>
      <c r="CU43" s="170" t="s">
        <v>271</v>
      </c>
      <c r="CV43" s="126"/>
      <c r="CW43" s="145" t="s">
        <v>271</v>
      </c>
      <c r="CX43" s="19">
        <v>2</v>
      </c>
      <c r="CY43" s="19">
        <v>15</v>
      </c>
      <c r="CZ43" s="19" t="s">
        <v>286</v>
      </c>
      <c r="DA43" s="19" t="s">
        <v>281</v>
      </c>
      <c r="DB43" s="126"/>
      <c r="DC43" s="19" t="s">
        <v>269</v>
      </c>
      <c r="DH43" s="126"/>
      <c r="DI43" s="19" t="s">
        <v>269</v>
      </c>
      <c r="DN43" s="126"/>
      <c r="DO43" s="19" t="s">
        <v>269</v>
      </c>
      <c r="DT43" s="126"/>
      <c r="DU43" s="19" t="s">
        <v>271</v>
      </c>
      <c r="DV43" s="19">
        <v>2</v>
      </c>
      <c r="DW43" s="19">
        <v>15</v>
      </c>
      <c r="DX43" s="19" t="s">
        <v>286</v>
      </c>
      <c r="DY43" s="19" t="s">
        <v>281</v>
      </c>
      <c r="DZ43" s="126"/>
      <c r="EA43" s="19" t="s">
        <v>269</v>
      </c>
      <c r="EF43" s="126"/>
      <c r="EG43" s="174" t="s">
        <v>269</v>
      </c>
      <c r="EL43" s="126"/>
      <c r="EM43" s="174" t="s">
        <v>269</v>
      </c>
      <c r="ER43" s="126"/>
      <c r="ES43" s="174" t="s">
        <v>269</v>
      </c>
      <c r="EX43" s="126"/>
      <c r="EY43" s="174" t="s">
        <v>269</v>
      </c>
      <c r="FD43" s="126"/>
      <c r="FE43" s="174" t="s">
        <v>269</v>
      </c>
      <c r="FJ43" s="126"/>
      <c r="FK43" s="19" t="s">
        <v>271</v>
      </c>
      <c r="FL43" s="126"/>
      <c r="FM43" s="19" t="s">
        <v>271</v>
      </c>
      <c r="FN43" s="19">
        <v>2</v>
      </c>
      <c r="FO43" s="19">
        <v>15</v>
      </c>
      <c r="FP43" s="20"/>
      <c r="FQ43" s="19" t="s">
        <v>225</v>
      </c>
      <c r="FV43" s="19" t="s">
        <v>269</v>
      </c>
      <c r="FW43" s="126"/>
      <c r="FX43" s="19" t="s">
        <v>269</v>
      </c>
      <c r="GA43" s="20"/>
      <c r="GF43" s="126"/>
      <c r="GG43" s="19" t="s">
        <v>269</v>
      </c>
      <c r="GJ43" s="20"/>
      <c r="GP43" s="126"/>
      <c r="GQ43" s="19" t="s">
        <v>269</v>
      </c>
      <c r="GT43" s="20"/>
      <c r="GY43" s="126"/>
      <c r="GZ43" s="19" t="s">
        <v>271</v>
      </c>
      <c r="HA43" s="19">
        <v>3</v>
      </c>
      <c r="HB43" s="19">
        <v>60</v>
      </c>
      <c r="HC43" s="20"/>
      <c r="HD43" s="19" t="s">
        <v>225</v>
      </c>
      <c r="HI43" s="19" t="s">
        <v>271</v>
      </c>
      <c r="HJ43" s="126"/>
      <c r="HK43" s="19" t="s">
        <v>271</v>
      </c>
      <c r="HL43" s="19">
        <v>1</v>
      </c>
      <c r="HM43" s="19">
        <v>35</v>
      </c>
      <c r="HN43" s="20"/>
      <c r="HO43" s="19" t="s">
        <v>225</v>
      </c>
      <c r="HS43" s="126"/>
      <c r="HT43" s="19" t="s">
        <v>269</v>
      </c>
      <c r="HW43" s="20"/>
      <c r="IB43" s="126"/>
      <c r="IC43" s="19" t="s">
        <v>269</v>
      </c>
      <c r="IF43" s="20"/>
      <c r="IJ43" s="126"/>
      <c r="IK43" s="19" t="s">
        <v>269</v>
      </c>
      <c r="IN43" s="20"/>
      <c r="IP43" s="126"/>
      <c r="IQ43" s="19" t="s">
        <v>269</v>
      </c>
      <c r="IT43" s="20"/>
      <c r="IY43" s="126"/>
      <c r="IZ43" s="19" t="s">
        <v>269</v>
      </c>
      <c r="JC43" s="20"/>
      <c r="JH43" s="126"/>
      <c r="JI43" s="19" t="s">
        <v>269</v>
      </c>
      <c r="JL43" s="20"/>
      <c r="JR43" s="126"/>
      <c r="JS43" s="19" t="s">
        <v>269</v>
      </c>
      <c r="JV43" s="20"/>
      <c r="KD43" s="126"/>
      <c r="KE43" s="19" t="s">
        <v>269</v>
      </c>
      <c r="KH43" s="20"/>
      <c r="KL43" s="126"/>
      <c r="KM43" s="171" t="s">
        <v>269</v>
      </c>
      <c r="KQ43" s="126"/>
      <c r="KR43" s="174" t="s">
        <v>269</v>
      </c>
      <c r="KV43" s="126"/>
      <c r="KW43" s="171" t="s">
        <v>269</v>
      </c>
      <c r="LA43" s="126"/>
      <c r="LB43" s="171" t="s">
        <v>269</v>
      </c>
      <c r="LF43" s="126"/>
      <c r="LG43" s="171" t="s">
        <v>269</v>
      </c>
      <c r="LK43" s="126"/>
      <c r="LL43" s="19" t="s">
        <v>269</v>
      </c>
      <c r="LN43" s="126"/>
      <c r="LO43" s="20"/>
      <c r="LQ43" s="19" t="s">
        <v>231</v>
      </c>
      <c r="LR43" s="19" t="s">
        <v>232</v>
      </c>
      <c r="LS43" s="19" t="s">
        <v>233</v>
      </c>
      <c r="LT43" s="19" t="s">
        <v>234</v>
      </c>
      <c r="LU43" s="19" t="s">
        <v>235</v>
      </c>
      <c r="LZ43" s="19">
        <v>15</v>
      </c>
      <c r="MA43" s="19" t="s">
        <v>269</v>
      </c>
      <c r="MC43" s="126"/>
      <c r="MD43" s="20"/>
      <c r="ME43" s="19" t="s">
        <v>238</v>
      </c>
      <c r="MF43" s="19" t="s">
        <v>239</v>
      </c>
      <c r="MH43" s="19" t="s">
        <v>241</v>
      </c>
      <c r="MK43" s="19" t="s">
        <v>244</v>
      </c>
      <c r="ML43" s="19" t="s">
        <v>245</v>
      </c>
      <c r="MM43" s="19" t="s">
        <v>246</v>
      </c>
      <c r="MP43" s="19" t="s">
        <v>249</v>
      </c>
      <c r="MQ43" s="19" t="s">
        <v>250</v>
      </c>
      <c r="MR43" s="19" t="s">
        <v>251</v>
      </c>
      <c r="MS43" s="19" t="s">
        <v>252</v>
      </c>
      <c r="MT43" s="19" t="s">
        <v>253</v>
      </c>
      <c r="MU43" s="19" t="s">
        <v>254</v>
      </c>
      <c r="MV43" s="19" t="s">
        <v>255</v>
      </c>
      <c r="MW43" s="19" t="s">
        <v>256</v>
      </c>
      <c r="MY43" s="19" t="s">
        <v>912</v>
      </c>
      <c r="MZ43" s="19">
        <v>36</v>
      </c>
      <c r="NA43" s="19" t="s">
        <v>913</v>
      </c>
      <c r="NB43" s="19" t="s">
        <v>269</v>
      </c>
      <c r="NC43" s="19" t="s">
        <v>269</v>
      </c>
      <c r="ND43" s="19" t="s">
        <v>269</v>
      </c>
      <c r="NE43" s="126"/>
      <c r="NF43" s="19" t="s">
        <v>269</v>
      </c>
      <c r="NG43" s="19" t="s">
        <v>269</v>
      </c>
      <c r="NH43" s="19" t="s">
        <v>913</v>
      </c>
      <c r="NI43" s="181" t="s">
        <v>271</v>
      </c>
      <c r="NJ43" s="126"/>
      <c r="NK43" s="20"/>
      <c r="NL43" s="19" t="s">
        <v>257</v>
      </c>
      <c r="NM43" s="19" t="s">
        <v>258</v>
      </c>
      <c r="NN43" s="19" t="s">
        <v>259</v>
      </c>
      <c r="NO43" s="19" t="s">
        <v>260</v>
      </c>
      <c r="NP43" s="19" t="s">
        <v>261</v>
      </c>
      <c r="NQ43" s="19" t="s">
        <v>262</v>
      </c>
      <c r="NU43" s="126"/>
      <c r="NW43" s="145" t="s">
        <v>269</v>
      </c>
      <c r="NX43" s="156"/>
      <c r="NY43" s="163"/>
      <c r="NZ43" s="165"/>
      <c r="OA43" s="166"/>
      <c r="OB43" s="150"/>
      <c r="OC43" s="89">
        <v>46127</v>
      </c>
      <c r="OD43" s="88">
        <v>411</v>
      </c>
      <c r="OE43" s="84">
        <f t="shared" si="4"/>
        <v>112.23114355231144</v>
      </c>
      <c r="OF43" s="91">
        <f t="shared" si="5"/>
        <v>1.181520584473302E-2</v>
      </c>
    </row>
    <row r="44" spans="2:396" ht="68" x14ac:dyDescent="0.2">
      <c r="B44" s="19" t="s">
        <v>809</v>
      </c>
      <c r="C44" s="19">
        <v>4</v>
      </c>
      <c r="D44" s="19">
        <v>2127</v>
      </c>
      <c r="E44" s="19">
        <v>16</v>
      </c>
      <c r="F44" s="84">
        <f t="shared" si="3"/>
        <v>132.9375</v>
      </c>
      <c r="G44" s="19">
        <v>15</v>
      </c>
      <c r="H44" s="19" t="s">
        <v>269</v>
      </c>
      <c r="I44" s="19" t="s">
        <v>269</v>
      </c>
      <c r="J44" s="19">
        <v>1</v>
      </c>
      <c r="K44" s="126"/>
      <c r="L44" s="20"/>
      <c r="M44" s="19" t="s">
        <v>195</v>
      </c>
      <c r="P44" s="19" t="s">
        <v>198</v>
      </c>
      <c r="Q44" s="19" t="s">
        <v>199</v>
      </c>
      <c r="AA44" s="20"/>
      <c r="AB44" s="19">
        <v>720</v>
      </c>
      <c r="AC44" s="19">
        <v>78</v>
      </c>
      <c r="AD44" s="19">
        <v>110</v>
      </c>
      <c r="AE44" s="19">
        <v>7</v>
      </c>
      <c r="AF44" s="19" t="s">
        <v>213</v>
      </c>
      <c r="AG44" s="19" t="s">
        <v>812</v>
      </c>
      <c r="AH44" s="19" t="s">
        <v>271</v>
      </c>
      <c r="AI44" s="126"/>
      <c r="AJ44" s="19" t="s">
        <v>271</v>
      </c>
      <c r="AK44" s="20"/>
      <c r="AL44" s="19" t="s">
        <v>214</v>
      </c>
      <c r="AP44" s="19" t="s">
        <v>218</v>
      </c>
      <c r="AV44" s="19" t="s">
        <v>273</v>
      </c>
      <c r="AW44" s="19">
        <v>2</v>
      </c>
      <c r="AX44" s="19">
        <v>127</v>
      </c>
      <c r="AY44" s="126"/>
      <c r="AZ44" s="112" t="s">
        <v>269</v>
      </c>
      <c r="BC44" s="156"/>
      <c r="BF44" s="126"/>
      <c r="BG44" s="19" t="s">
        <v>269</v>
      </c>
      <c r="BJ44" s="152"/>
      <c r="BL44" s="126"/>
      <c r="BM44" s="19" t="s">
        <v>269</v>
      </c>
      <c r="BP44" s="148"/>
      <c r="BR44" s="126"/>
      <c r="BS44" s="19" t="s">
        <v>269</v>
      </c>
      <c r="BV44" s="150"/>
      <c r="BX44" s="126"/>
      <c r="BY44" s="19" t="s">
        <v>269</v>
      </c>
      <c r="CB44" s="152"/>
      <c r="CD44" s="148"/>
      <c r="CF44" s="150"/>
      <c r="CH44" s="126"/>
      <c r="CI44" s="19" t="s">
        <v>271</v>
      </c>
      <c r="CJ44" s="19">
        <v>12</v>
      </c>
      <c r="CK44" s="19">
        <v>140</v>
      </c>
      <c r="CL44" s="156" t="s">
        <v>465</v>
      </c>
      <c r="CN44" s="152" t="s">
        <v>325</v>
      </c>
      <c r="CP44" s="148" t="s">
        <v>280</v>
      </c>
      <c r="CR44" s="150" t="s">
        <v>281</v>
      </c>
      <c r="CT44" s="126"/>
      <c r="CU44" s="170" t="s">
        <v>269</v>
      </c>
      <c r="CV44" s="126"/>
      <c r="CW44" s="174" t="s">
        <v>269</v>
      </c>
      <c r="DB44" s="126"/>
      <c r="DC44" s="174" t="s">
        <v>269</v>
      </c>
      <c r="DH44" s="126"/>
      <c r="DI44" s="174" t="s">
        <v>269</v>
      </c>
      <c r="DN44" s="126"/>
      <c r="DO44" s="174" t="s">
        <v>269</v>
      </c>
      <c r="DT44" s="126"/>
      <c r="DU44" s="174" t="s">
        <v>269</v>
      </c>
      <c r="DZ44" s="126"/>
      <c r="EA44" s="174" t="s">
        <v>269</v>
      </c>
      <c r="EF44" s="126"/>
      <c r="EG44" s="174" t="s">
        <v>269</v>
      </c>
      <c r="EL44" s="126"/>
      <c r="EM44" s="174" t="s">
        <v>269</v>
      </c>
      <c r="ER44" s="126"/>
      <c r="ES44" s="174" t="s">
        <v>269</v>
      </c>
      <c r="EX44" s="126"/>
      <c r="EY44" s="174" t="s">
        <v>269</v>
      </c>
      <c r="FD44" s="126"/>
      <c r="FE44" s="174" t="s">
        <v>269</v>
      </c>
      <c r="FJ44" s="126"/>
      <c r="FK44" s="19" t="s">
        <v>271</v>
      </c>
      <c r="FL44" s="126"/>
      <c r="FM44" s="19" t="s">
        <v>269</v>
      </c>
      <c r="FP44" s="20"/>
      <c r="FW44" s="126"/>
      <c r="FX44" s="19" t="s">
        <v>269</v>
      </c>
      <c r="GA44" s="20"/>
      <c r="GF44" s="126"/>
      <c r="GG44" s="19" t="s">
        <v>271</v>
      </c>
      <c r="GH44" s="19">
        <v>1</v>
      </c>
      <c r="GI44" s="19">
        <v>82</v>
      </c>
      <c r="GJ44" s="20"/>
      <c r="GM44" s="19" t="s">
        <v>227</v>
      </c>
      <c r="GP44" s="126"/>
      <c r="GQ44" s="19" t="s">
        <v>269</v>
      </c>
      <c r="GT44" s="20"/>
      <c r="GY44" s="126"/>
      <c r="GZ44" s="19" t="s">
        <v>271</v>
      </c>
      <c r="HA44" s="19">
        <v>3</v>
      </c>
      <c r="HB44" s="19">
        <v>175</v>
      </c>
      <c r="HC44" s="20"/>
      <c r="HD44" s="19" t="s">
        <v>225</v>
      </c>
      <c r="HG44" s="19" t="s">
        <v>228</v>
      </c>
      <c r="HI44" s="19" t="s">
        <v>269</v>
      </c>
      <c r="HJ44" s="126"/>
      <c r="HK44" s="19" t="s">
        <v>269</v>
      </c>
      <c r="HN44" s="20"/>
      <c r="HS44" s="126"/>
      <c r="HT44" s="19" t="s">
        <v>269</v>
      </c>
      <c r="HW44" s="20"/>
      <c r="IB44" s="126"/>
      <c r="IC44" s="19" t="s">
        <v>269</v>
      </c>
      <c r="IF44" s="20"/>
      <c r="IJ44" s="126"/>
      <c r="IK44" s="19" t="s">
        <v>269</v>
      </c>
      <c r="IN44" s="20"/>
      <c r="IP44" s="126"/>
      <c r="IQ44" s="19" t="s">
        <v>269</v>
      </c>
      <c r="IT44" s="20"/>
      <c r="IY44" s="126"/>
      <c r="IZ44" s="19" t="s">
        <v>269</v>
      </c>
      <c r="JC44" s="20"/>
      <c r="JH44" s="126"/>
      <c r="JI44" s="19" t="s">
        <v>271</v>
      </c>
      <c r="JJ44" s="19">
        <v>1</v>
      </c>
      <c r="JK44" s="19">
        <v>200</v>
      </c>
      <c r="JL44" s="20"/>
      <c r="JN44" s="19" t="s">
        <v>228</v>
      </c>
      <c r="JO44" s="19" t="s">
        <v>229</v>
      </c>
      <c r="JP44" s="19" t="s">
        <v>273</v>
      </c>
      <c r="JQ44" s="19" t="s">
        <v>271</v>
      </c>
      <c r="JR44" s="126"/>
      <c r="JS44" s="19" t="s">
        <v>271</v>
      </c>
      <c r="JT44" s="19">
        <v>1</v>
      </c>
      <c r="JU44" s="19">
        <v>60</v>
      </c>
      <c r="JV44" s="20"/>
      <c r="JY44" s="19" t="s">
        <v>228</v>
      </c>
      <c r="JZ44" s="19" t="s">
        <v>229</v>
      </c>
      <c r="KB44" s="19" t="s">
        <v>309</v>
      </c>
      <c r="KC44" s="19" t="s">
        <v>269</v>
      </c>
      <c r="KD44" s="126"/>
      <c r="KE44" s="19" t="s">
        <v>269</v>
      </c>
      <c r="KH44" s="20"/>
      <c r="KL44" s="126"/>
      <c r="KM44" s="171" t="s">
        <v>269</v>
      </c>
      <c r="KQ44" s="126"/>
      <c r="KR44" s="174" t="s">
        <v>269</v>
      </c>
      <c r="KV44" s="126"/>
      <c r="KW44" s="171" t="s">
        <v>269</v>
      </c>
      <c r="LA44" s="126"/>
      <c r="LB44" s="171" t="s">
        <v>269</v>
      </c>
      <c r="LF44" s="126"/>
      <c r="LG44" s="171" t="s">
        <v>269</v>
      </c>
      <c r="LK44" s="126"/>
      <c r="LL44" s="19" t="s">
        <v>269</v>
      </c>
      <c r="LN44" s="126"/>
      <c r="LO44" s="20"/>
      <c r="LP44" s="19" t="s">
        <v>230</v>
      </c>
      <c r="LZ44" s="19">
        <v>643</v>
      </c>
      <c r="MA44" s="19" t="s">
        <v>271</v>
      </c>
      <c r="MB44" s="19">
        <v>5</v>
      </c>
      <c r="MC44" s="126"/>
      <c r="MD44" s="20"/>
      <c r="ME44" s="19" t="s">
        <v>238</v>
      </c>
      <c r="MG44" s="19" t="s">
        <v>240</v>
      </c>
      <c r="MJ44" s="19" t="s">
        <v>243</v>
      </c>
      <c r="MK44" s="19" t="s">
        <v>244</v>
      </c>
      <c r="ML44" s="19" t="s">
        <v>245</v>
      </c>
      <c r="MN44" s="19" t="s">
        <v>247</v>
      </c>
      <c r="MQ44" s="19" t="s">
        <v>250</v>
      </c>
      <c r="MT44" s="19" t="s">
        <v>253</v>
      </c>
      <c r="MU44" s="19" t="s">
        <v>254</v>
      </c>
      <c r="MY44" s="19">
        <v>40</v>
      </c>
      <c r="MZ44" s="19">
        <v>30</v>
      </c>
      <c r="NA44" s="19" t="s">
        <v>813</v>
      </c>
      <c r="NB44" s="19" t="s">
        <v>269</v>
      </c>
      <c r="NC44" s="19" t="s">
        <v>814</v>
      </c>
      <c r="ND44" s="19" t="s">
        <v>269</v>
      </c>
      <c r="NE44" s="126"/>
      <c r="NF44" s="19" t="s">
        <v>269</v>
      </c>
      <c r="NG44" s="19" t="s">
        <v>269</v>
      </c>
      <c r="NH44" s="19" t="s">
        <v>815</v>
      </c>
      <c r="NI44" s="19" t="s">
        <v>269</v>
      </c>
      <c r="NJ44" s="126"/>
      <c r="NK44" s="20"/>
      <c r="NU44" s="126"/>
      <c r="NW44" s="145" t="s">
        <v>271</v>
      </c>
      <c r="NX44" s="156"/>
      <c r="NY44" s="163" t="s">
        <v>465</v>
      </c>
      <c r="NZ44" s="152" t="s">
        <v>325</v>
      </c>
      <c r="OA44" s="148" t="s">
        <v>280</v>
      </c>
      <c r="OB44" s="150" t="s">
        <v>281</v>
      </c>
      <c r="OC44" s="89">
        <v>167179</v>
      </c>
      <c r="OD44" s="88">
        <v>608.4</v>
      </c>
      <c r="OE44" s="84">
        <f t="shared" si="4"/>
        <v>274.784681130835</v>
      </c>
      <c r="OF44" s="91">
        <f t="shared" si="5"/>
        <v>1.2722889836642161E-2</v>
      </c>
    </row>
    <row r="45" spans="2:396" ht="119" x14ac:dyDescent="0.2">
      <c r="B45" s="19" t="s">
        <v>774</v>
      </c>
      <c r="C45" s="174" t="s">
        <v>1368</v>
      </c>
      <c r="D45" s="19">
        <v>6487</v>
      </c>
      <c r="E45" s="19">
        <v>57</v>
      </c>
      <c r="F45" s="84">
        <f t="shared" si="3"/>
        <v>113.80701754385964</v>
      </c>
      <c r="G45" s="19">
        <v>7</v>
      </c>
      <c r="H45" s="19" t="s">
        <v>269</v>
      </c>
      <c r="I45" s="19" t="s">
        <v>269</v>
      </c>
      <c r="J45" s="19">
        <v>8</v>
      </c>
      <c r="K45" s="126"/>
      <c r="L45" s="20"/>
      <c r="P45" s="19" t="s">
        <v>198</v>
      </c>
      <c r="Q45" s="19" t="s">
        <v>199</v>
      </c>
      <c r="AA45" s="20"/>
      <c r="AB45" s="19">
        <v>1375</v>
      </c>
      <c r="AC45" s="19">
        <v>909</v>
      </c>
      <c r="AD45" s="19">
        <v>1913</v>
      </c>
      <c r="AE45" s="19">
        <v>2</v>
      </c>
      <c r="AF45" s="19" t="s">
        <v>270</v>
      </c>
      <c r="AH45" s="19" t="s">
        <v>269</v>
      </c>
      <c r="AI45" s="126"/>
      <c r="AJ45" s="19" t="s">
        <v>271</v>
      </c>
      <c r="AK45" s="20"/>
      <c r="AL45" s="19" t="s">
        <v>214</v>
      </c>
      <c r="AN45" s="19" t="s">
        <v>216</v>
      </c>
      <c r="AO45" s="19" t="s">
        <v>217</v>
      </c>
      <c r="AP45" s="19" t="s">
        <v>218</v>
      </c>
      <c r="AQ45" s="19" t="s">
        <v>219</v>
      </c>
      <c r="AS45" s="19" t="s">
        <v>221</v>
      </c>
      <c r="AV45" s="19" t="s">
        <v>273</v>
      </c>
      <c r="AW45" s="19">
        <v>10</v>
      </c>
      <c r="AX45" s="19">
        <v>602</v>
      </c>
      <c r="AY45" s="126"/>
      <c r="AZ45" s="112" t="s">
        <v>269</v>
      </c>
      <c r="BC45" s="156"/>
      <c r="BF45" s="126"/>
      <c r="BG45" s="19" t="s">
        <v>269</v>
      </c>
      <c r="BJ45" s="152"/>
      <c r="BL45" s="126"/>
      <c r="BM45" s="19" t="s">
        <v>269</v>
      </c>
      <c r="BP45" s="148"/>
      <c r="BR45" s="126"/>
      <c r="BS45" s="19" t="s">
        <v>269</v>
      </c>
      <c r="BV45" s="150"/>
      <c r="BX45" s="126"/>
      <c r="BY45" s="19" t="s">
        <v>271</v>
      </c>
      <c r="BZ45" s="19">
        <v>52</v>
      </c>
      <c r="CA45" s="19">
        <v>63</v>
      </c>
      <c r="CB45" s="152" t="s">
        <v>405</v>
      </c>
      <c r="CD45" s="148" t="s">
        <v>325</v>
      </c>
      <c r="CF45" s="150" t="s">
        <v>325</v>
      </c>
      <c r="CH45" s="126"/>
      <c r="CI45" s="19" t="s">
        <v>269</v>
      </c>
      <c r="CL45" s="156"/>
      <c r="CN45" s="152"/>
      <c r="CP45" s="148"/>
      <c r="CR45" s="150"/>
      <c r="CT45" s="126"/>
      <c r="CU45" s="170" t="s">
        <v>271</v>
      </c>
      <c r="CV45" s="126"/>
      <c r="CW45" s="145" t="s">
        <v>271</v>
      </c>
      <c r="CX45" s="19">
        <v>5</v>
      </c>
      <c r="CY45" s="19">
        <v>20</v>
      </c>
      <c r="CZ45" s="19" t="s">
        <v>429</v>
      </c>
      <c r="DA45" s="19" t="s">
        <v>281</v>
      </c>
      <c r="DB45" s="126"/>
      <c r="DC45" s="19" t="s">
        <v>271</v>
      </c>
      <c r="DD45" s="19">
        <v>7</v>
      </c>
      <c r="DE45" s="19">
        <v>23</v>
      </c>
      <c r="DF45" s="19" t="s">
        <v>429</v>
      </c>
      <c r="DG45" s="19" t="s">
        <v>281</v>
      </c>
      <c r="DH45" s="126"/>
      <c r="DI45" s="19" t="s">
        <v>271</v>
      </c>
      <c r="DJ45" s="19">
        <v>2</v>
      </c>
      <c r="DK45" s="19">
        <v>5</v>
      </c>
      <c r="DL45" s="19" t="s">
        <v>429</v>
      </c>
      <c r="DM45" s="19" t="s">
        <v>281</v>
      </c>
      <c r="DN45" s="126"/>
      <c r="DO45" s="19" t="s">
        <v>269</v>
      </c>
      <c r="DT45" s="126"/>
      <c r="DU45" s="19" t="s">
        <v>269</v>
      </c>
      <c r="DZ45" s="126"/>
      <c r="EA45" s="19" t="s">
        <v>269</v>
      </c>
      <c r="EF45" s="126"/>
      <c r="EG45" s="174" t="s">
        <v>269</v>
      </c>
      <c r="EL45" s="126"/>
      <c r="EM45" s="174" t="s">
        <v>269</v>
      </c>
      <c r="ER45" s="126"/>
      <c r="ES45" s="174" t="s">
        <v>269</v>
      </c>
      <c r="EX45" s="126"/>
      <c r="EY45" s="174" t="s">
        <v>269</v>
      </c>
      <c r="FD45" s="126"/>
      <c r="FE45" s="174" t="s">
        <v>271</v>
      </c>
      <c r="FF45" s="19">
        <v>2</v>
      </c>
      <c r="FG45" s="19">
        <v>2</v>
      </c>
      <c r="FH45" s="19" t="s">
        <v>286</v>
      </c>
      <c r="FI45" s="19" t="s">
        <v>281</v>
      </c>
      <c r="FJ45" s="126"/>
      <c r="FK45" s="19" t="s">
        <v>271</v>
      </c>
      <c r="FL45" s="126"/>
      <c r="FM45" s="19" t="s">
        <v>271</v>
      </c>
      <c r="FN45" s="19">
        <v>8</v>
      </c>
      <c r="FO45" s="19">
        <v>325</v>
      </c>
      <c r="FP45" s="20"/>
      <c r="FU45" s="19" t="s">
        <v>778</v>
      </c>
      <c r="FV45" s="19" t="s">
        <v>269</v>
      </c>
      <c r="FW45" s="126"/>
      <c r="FX45" s="19" t="s">
        <v>269</v>
      </c>
      <c r="GA45" s="20"/>
      <c r="GF45" s="126"/>
      <c r="GG45" s="19" t="s">
        <v>271</v>
      </c>
      <c r="GH45" s="19">
        <v>12</v>
      </c>
      <c r="GI45" s="19">
        <v>13</v>
      </c>
      <c r="GJ45" s="20"/>
      <c r="GM45" s="19" t="s">
        <v>227</v>
      </c>
      <c r="GN45" s="19" t="s">
        <v>228</v>
      </c>
      <c r="GP45" s="126"/>
      <c r="GQ45" s="19" t="s">
        <v>269</v>
      </c>
      <c r="GT45" s="20"/>
      <c r="GY45" s="126"/>
      <c r="GZ45" s="19" t="s">
        <v>269</v>
      </c>
      <c r="HC45" s="20"/>
      <c r="HJ45" s="126"/>
      <c r="HK45" s="19" t="s">
        <v>271</v>
      </c>
      <c r="HL45" s="19">
        <v>7</v>
      </c>
      <c r="HM45" s="19">
        <v>14</v>
      </c>
      <c r="HN45" s="20"/>
      <c r="HQ45" s="19" t="s">
        <v>228</v>
      </c>
      <c r="HS45" s="126"/>
      <c r="HT45" s="19" t="s">
        <v>269</v>
      </c>
      <c r="HW45" s="20"/>
      <c r="IB45" s="126"/>
      <c r="IC45" s="19" t="s">
        <v>269</v>
      </c>
      <c r="IF45" s="20"/>
      <c r="IJ45" s="126"/>
      <c r="IK45" s="19" t="s">
        <v>269</v>
      </c>
      <c r="IN45" s="20"/>
      <c r="IP45" s="126"/>
      <c r="IQ45" s="19" t="s">
        <v>269</v>
      </c>
      <c r="IT45" s="20"/>
      <c r="IY45" s="126"/>
      <c r="IZ45" s="19" t="s">
        <v>271</v>
      </c>
      <c r="JA45" s="19">
        <v>2</v>
      </c>
      <c r="JB45" s="19">
        <v>32</v>
      </c>
      <c r="JC45" s="20"/>
      <c r="JD45" s="19" t="s">
        <v>225</v>
      </c>
      <c r="JF45" s="19" t="s">
        <v>228</v>
      </c>
      <c r="JH45" s="126"/>
      <c r="JI45" s="19" t="s">
        <v>271</v>
      </c>
      <c r="JJ45" s="19">
        <v>1</v>
      </c>
      <c r="JK45" s="19">
        <v>1103</v>
      </c>
      <c r="JL45" s="20"/>
      <c r="JN45" s="19" t="s">
        <v>228</v>
      </c>
      <c r="JP45" s="19" t="s">
        <v>273</v>
      </c>
      <c r="JQ45" s="19" t="s">
        <v>271</v>
      </c>
      <c r="JR45" s="126"/>
      <c r="JS45" s="19" t="s">
        <v>271</v>
      </c>
      <c r="JT45" s="19">
        <v>6</v>
      </c>
      <c r="JU45" s="19">
        <v>486</v>
      </c>
      <c r="JV45" s="20"/>
      <c r="JW45" s="19" t="s">
        <v>225</v>
      </c>
      <c r="JY45" s="19" t="s">
        <v>228</v>
      </c>
      <c r="KB45" s="19" t="s">
        <v>273</v>
      </c>
      <c r="KC45" s="19" t="s">
        <v>271</v>
      </c>
      <c r="KD45" s="126"/>
      <c r="KE45" s="19" t="s">
        <v>269</v>
      </c>
      <c r="KH45" s="20"/>
      <c r="KL45" s="126"/>
      <c r="KM45" s="171" t="s">
        <v>269</v>
      </c>
      <c r="KQ45" s="126"/>
      <c r="KR45" s="174" t="s">
        <v>269</v>
      </c>
      <c r="KV45" s="126"/>
      <c r="KW45" s="171" t="s">
        <v>269</v>
      </c>
      <c r="LA45" s="126"/>
      <c r="LB45" s="171" t="s">
        <v>269</v>
      </c>
      <c r="LF45" s="126"/>
      <c r="LG45" s="171" t="s">
        <v>269</v>
      </c>
      <c r="LK45" s="126"/>
      <c r="LL45" s="19" t="s">
        <v>271</v>
      </c>
      <c r="LM45" s="19" t="s">
        <v>779</v>
      </c>
      <c r="LN45" s="126"/>
      <c r="LO45" s="20"/>
      <c r="LQ45" s="19" t="s">
        <v>231</v>
      </c>
      <c r="LR45" s="19" t="s">
        <v>232</v>
      </c>
      <c r="LT45" s="19" t="s">
        <v>234</v>
      </c>
      <c r="LU45" s="19" t="s">
        <v>235</v>
      </c>
      <c r="LZ45" s="19">
        <v>269</v>
      </c>
      <c r="MA45" s="19" t="s">
        <v>271</v>
      </c>
      <c r="MB45" s="19">
        <v>5</v>
      </c>
      <c r="MC45" s="126"/>
      <c r="MD45" s="20"/>
      <c r="ME45" s="19" t="s">
        <v>238</v>
      </c>
      <c r="MJ45" s="19" t="s">
        <v>243</v>
      </c>
      <c r="MK45" s="19" t="s">
        <v>244</v>
      </c>
      <c r="ML45" s="19" t="s">
        <v>245</v>
      </c>
      <c r="MM45" s="19" t="s">
        <v>246</v>
      </c>
      <c r="MP45" s="19" t="s">
        <v>249</v>
      </c>
      <c r="MQ45" s="19" t="s">
        <v>250</v>
      </c>
      <c r="MT45" s="19" t="s">
        <v>253</v>
      </c>
      <c r="MU45" s="19" t="s">
        <v>254</v>
      </c>
      <c r="MV45" s="19" t="s">
        <v>255</v>
      </c>
      <c r="MY45" s="19">
        <v>40</v>
      </c>
      <c r="MZ45" s="19">
        <v>40</v>
      </c>
      <c r="NA45" s="19" t="s">
        <v>369</v>
      </c>
      <c r="NB45" s="19" t="s">
        <v>269</v>
      </c>
      <c r="NC45" s="19" t="s">
        <v>269</v>
      </c>
      <c r="ND45" s="19" t="s">
        <v>269</v>
      </c>
      <c r="NE45" s="126"/>
      <c r="NF45" s="19" t="s">
        <v>271</v>
      </c>
      <c r="NG45" s="19" t="s">
        <v>1283</v>
      </c>
      <c r="NH45" s="19" t="s">
        <v>781</v>
      </c>
      <c r="NI45" s="19" t="s">
        <v>271</v>
      </c>
      <c r="NJ45" s="126"/>
      <c r="NK45" s="20"/>
      <c r="NL45" s="19" t="s">
        <v>257</v>
      </c>
      <c r="NM45" s="19" t="s">
        <v>258</v>
      </c>
      <c r="NP45" s="19" t="s">
        <v>261</v>
      </c>
      <c r="NS45" s="19" t="s">
        <v>264</v>
      </c>
      <c r="NU45" s="126"/>
      <c r="NV45" s="19" t="s">
        <v>782</v>
      </c>
      <c r="NW45" s="145" t="s">
        <v>271</v>
      </c>
      <c r="NX45" s="156"/>
      <c r="NY45" s="163"/>
      <c r="NZ45" s="152" t="s">
        <v>405</v>
      </c>
      <c r="OA45" s="148" t="s">
        <v>325</v>
      </c>
      <c r="OB45" s="150" t="s">
        <v>325</v>
      </c>
      <c r="OC45" s="89">
        <v>877643</v>
      </c>
      <c r="OD45" s="88">
        <v>483</v>
      </c>
      <c r="OE45" s="84">
        <f t="shared" si="4"/>
        <v>1817.0662525879918</v>
      </c>
      <c r="OF45" s="91">
        <f t="shared" si="5"/>
        <v>7.3913880700922814E-3</v>
      </c>
    </row>
    <row r="46" spans="2:396" ht="85" x14ac:dyDescent="0.2">
      <c r="B46" s="19" t="s">
        <v>486</v>
      </c>
      <c r="C46" s="19">
        <v>3</v>
      </c>
      <c r="D46" s="19">
        <v>3847</v>
      </c>
      <c r="E46" s="19">
        <v>25</v>
      </c>
      <c r="F46" s="84">
        <f t="shared" si="3"/>
        <v>153.88</v>
      </c>
      <c r="G46" s="19">
        <v>13</v>
      </c>
      <c r="H46" s="19" t="s">
        <v>271</v>
      </c>
      <c r="I46" s="19" t="s">
        <v>269</v>
      </c>
      <c r="J46" s="19">
        <v>0</v>
      </c>
      <c r="K46" s="126"/>
      <c r="L46" s="20"/>
      <c r="N46" s="19" t="s">
        <v>196</v>
      </c>
      <c r="O46" s="19" t="s">
        <v>197</v>
      </c>
      <c r="P46" s="19" t="s">
        <v>198</v>
      </c>
      <c r="Q46" s="19" t="s">
        <v>199</v>
      </c>
      <c r="AA46" s="20"/>
      <c r="AB46" s="19">
        <v>1090</v>
      </c>
      <c r="AC46" s="19">
        <v>722</v>
      </c>
      <c r="AD46" s="19">
        <v>194</v>
      </c>
      <c r="AE46" s="19">
        <v>17</v>
      </c>
      <c r="AF46" s="19" t="s">
        <v>270</v>
      </c>
      <c r="AH46" s="19" t="s">
        <v>271</v>
      </c>
      <c r="AI46" s="126"/>
      <c r="AJ46" s="19" t="s">
        <v>271</v>
      </c>
      <c r="AK46" s="20"/>
      <c r="AL46" s="19" t="s">
        <v>214</v>
      </c>
      <c r="AS46" s="19" t="s">
        <v>221</v>
      </c>
      <c r="AV46" s="19" t="s">
        <v>273</v>
      </c>
      <c r="AW46" s="19">
        <v>17</v>
      </c>
      <c r="AX46" s="19">
        <v>50</v>
      </c>
      <c r="AY46" s="126"/>
      <c r="AZ46" s="112" t="s">
        <v>269</v>
      </c>
      <c r="BC46" s="156"/>
      <c r="BF46" s="126"/>
      <c r="BG46" s="19" t="s">
        <v>269</v>
      </c>
      <c r="BJ46" s="152"/>
      <c r="BL46" s="126"/>
      <c r="BM46" s="19" t="s">
        <v>269</v>
      </c>
      <c r="BP46" s="148"/>
      <c r="BR46" s="126"/>
      <c r="BS46" s="19" t="s">
        <v>269</v>
      </c>
      <c r="BV46" s="150"/>
      <c r="BX46" s="126"/>
      <c r="BY46" s="19" t="s">
        <v>269</v>
      </c>
      <c r="CB46" s="152"/>
      <c r="CD46" s="148"/>
      <c r="CF46" s="150"/>
      <c r="CH46" s="126"/>
      <c r="CI46" s="19" t="s">
        <v>271</v>
      </c>
      <c r="CJ46" s="19">
        <v>17</v>
      </c>
      <c r="CK46" s="19">
        <v>101</v>
      </c>
      <c r="CL46" s="156" t="s">
        <v>489</v>
      </c>
      <c r="CN46" s="152" t="s">
        <v>325</v>
      </c>
      <c r="CP46" s="148" t="s">
        <v>280</v>
      </c>
      <c r="CR46" s="150" t="s">
        <v>281</v>
      </c>
      <c r="CT46" s="126"/>
      <c r="CU46" s="170" t="s">
        <v>271</v>
      </c>
      <c r="CV46" s="126"/>
      <c r="CW46" s="145" t="s">
        <v>271</v>
      </c>
      <c r="CX46" s="19">
        <v>2</v>
      </c>
      <c r="CY46" s="19">
        <v>26</v>
      </c>
      <c r="CZ46" s="19" t="s">
        <v>286</v>
      </c>
      <c r="DA46" s="19" t="s">
        <v>281</v>
      </c>
      <c r="DB46" s="126"/>
      <c r="DC46" s="19" t="s">
        <v>271</v>
      </c>
      <c r="DD46" s="19">
        <v>1</v>
      </c>
      <c r="DE46" s="19">
        <v>21</v>
      </c>
      <c r="DF46" s="19" t="s">
        <v>286</v>
      </c>
      <c r="DG46" s="19" t="s">
        <v>281</v>
      </c>
      <c r="DH46" s="126"/>
      <c r="DI46" s="19" t="s">
        <v>271</v>
      </c>
      <c r="DJ46" s="19">
        <v>1</v>
      </c>
      <c r="DK46" s="19">
        <v>10</v>
      </c>
      <c r="DL46" s="19" t="s">
        <v>286</v>
      </c>
      <c r="DM46" s="19" t="s">
        <v>281</v>
      </c>
      <c r="DN46" s="126"/>
      <c r="DO46" s="19" t="s">
        <v>269</v>
      </c>
      <c r="DT46" s="126"/>
      <c r="DU46" s="19" t="s">
        <v>269</v>
      </c>
      <c r="DZ46" s="126"/>
      <c r="EA46" s="19" t="s">
        <v>269</v>
      </c>
      <c r="EF46" s="126"/>
      <c r="EG46" s="174" t="s">
        <v>269</v>
      </c>
      <c r="EL46" s="126"/>
      <c r="EM46" s="174" t="s">
        <v>269</v>
      </c>
      <c r="ER46" s="126"/>
      <c r="ES46" s="174" t="s">
        <v>269</v>
      </c>
      <c r="EX46" s="126"/>
      <c r="EY46" s="174" t="s">
        <v>269</v>
      </c>
      <c r="FD46" s="126"/>
      <c r="FE46" s="174" t="s">
        <v>269</v>
      </c>
      <c r="FJ46" s="126"/>
      <c r="FK46" s="19" t="s">
        <v>271</v>
      </c>
      <c r="FL46" s="126"/>
      <c r="FM46" s="19" t="s">
        <v>269</v>
      </c>
      <c r="FP46" s="20"/>
      <c r="FW46" s="126"/>
      <c r="FX46" s="19" t="s">
        <v>271</v>
      </c>
      <c r="FY46" s="19">
        <v>1</v>
      </c>
      <c r="FZ46" s="19">
        <v>185</v>
      </c>
      <c r="GA46" s="20"/>
      <c r="GD46" s="19" t="s">
        <v>229</v>
      </c>
      <c r="GF46" s="126"/>
      <c r="GG46" s="19" t="s">
        <v>271</v>
      </c>
      <c r="GH46" s="19">
        <v>2</v>
      </c>
      <c r="GI46" s="19">
        <v>38</v>
      </c>
      <c r="GJ46" s="20"/>
      <c r="GN46" s="19" t="s">
        <v>228</v>
      </c>
      <c r="GP46" s="126"/>
      <c r="GQ46" s="19" t="s">
        <v>269</v>
      </c>
      <c r="GT46" s="20"/>
      <c r="GY46" s="126"/>
      <c r="GZ46" s="19" t="s">
        <v>269</v>
      </c>
      <c r="HC46" s="20"/>
      <c r="HJ46" s="126"/>
      <c r="HK46" s="19" t="s">
        <v>269</v>
      </c>
      <c r="HN46" s="20"/>
      <c r="HS46" s="126"/>
      <c r="HT46" s="19" t="s">
        <v>269</v>
      </c>
      <c r="HW46" s="20"/>
      <c r="IB46" s="126"/>
      <c r="IC46" s="19" t="s">
        <v>269</v>
      </c>
      <c r="IF46" s="20"/>
      <c r="IJ46" s="126"/>
      <c r="IK46" s="19" t="s">
        <v>269</v>
      </c>
      <c r="IN46" s="20"/>
      <c r="IP46" s="126"/>
      <c r="IQ46" s="19" t="s">
        <v>269</v>
      </c>
      <c r="IT46" s="20"/>
      <c r="IY46" s="126"/>
      <c r="IZ46" s="19" t="s">
        <v>269</v>
      </c>
      <c r="JC46" s="20"/>
      <c r="JH46" s="126"/>
      <c r="JI46" s="19" t="s">
        <v>271</v>
      </c>
      <c r="JJ46" s="19">
        <v>2</v>
      </c>
      <c r="JK46" s="19">
        <v>352</v>
      </c>
      <c r="JL46" s="20"/>
      <c r="JN46" s="19" t="s">
        <v>228</v>
      </c>
      <c r="JP46" s="19" t="s">
        <v>309</v>
      </c>
      <c r="JQ46" s="19" t="s">
        <v>269</v>
      </c>
      <c r="JR46" s="126"/>
      <c r="JS46" s="19" t="s">
        <v>269</v>
      </c>
      <c r="JV46" s="20"/>
      <c r="KD46" s="126"/>
      <c r="KE46" s="19" t="s">
        <v>269</v>
      </c>
      <c r="KH46" s="20"/>
      <c r="KL46" s="126"/>
      <c r="KM46" s="171" t="s">
        <v>269</v>
      </c>
      <c r="KQ46" s="126"/>
      <c r="KR46" s="190" t="s">
        <v>1459</v>
      </c>
      <c r="KS46" s="19">
        <v>1</v>
      </c>
      <c r="KT46" s="19">
        <v>20</v>
      </c>
      <c r="KU46" s="19" t="s">
        <v>228</v>
      </c>
      <c r="KV46" s="126"/>
      <c r="KW46" s="171" t="s">
        <v>269</v>
      </c>
      <c r="LA46" s="126"/>
      <c r="LB46" s="171" t="s">
        <v>269</v>
      </c>
      <c r="LF46" s="126"/>
      <c r="LG46" s="171" t="s">
        <v>269</v>
      </c>
      <c r="LK46" s="126"/>
      <c r="LL46" s="19" t="s">
        <v>269</v>
      </c>
      <c r="LN46" s="126"/>
      <c r="LO46" s="20"/>
      <c r="LQ46" s="19" t="s">
        <v>231</v>
      </c>
      <c r="LR46" s="19" t="s">
        <v>232</v>
      </c>
      <c r="LS46" s="19" t="s">
        <v>233</v>
      </c>
      <c r="LZ46" s="19">
        <v>82</v>
      </c>
      <c r="MA46" s="19" t="s">
        <v>269</v>
      </c>
      <c r="MC46" s="126"/>
      <c r="MD46" s="20"/>
      <c r="MF46" s="19" t="s">
        <v>239</v>
      </c>
      <c r="MG46" s="19" t="s">
        <v>240</v>
      </c>
      <c r="MK46" s="19" t="s">
        <v>244</v>
      </c>
      <c r="MM46" s="19" t="s">
        <v>246</v>
      </c>
      <c r="MP46" s="19" t="s">
        <v>249</v>
      </c>
      <c r="MQ46" s="19" t="s">
        <v>250</v>
      </c>
      <c r="MT46" s="19" t="s">
        <v>253</v>
      </c>
      <c r="MW46" s="19" t="s">
        <v>256</v>
      </c>
      <c r="MY46" s="19">
        <v>40</v>
      </c>
      <c r="MZ46" s="19">
        <v>24</v>
      </c>
      <c r="NA46" s="19" t="s">
        <v>369</v>
      </c>
      <c r="NB46" s="19" t="s">
        <v>269</v>
      </c>
      <c r="NC46" s="19" t="s">
        <v>269</v>
      </c>
      <c r="ND46" s="19" t="s">
        <v>269</v>
      </c>
      <c r="NE46" s="126"/>
      <c r="NF46" s="19" t="s">
        <v>271</v>
      </c>
      <c r="NG46" s="19" t="s">
        <v>1284</v>
      </c>
      <c r="NH46" s="19" t="s">
        <v>492</v>
      </c>
      <c r="NI46" s="19" t="s">
        <v>271</v>
      </c>
      <c r="NJ46" s="126"/>
      <c r="NK46" s="20"/>
      <c r="NT46" s="19" t="s">
        <v>493</v>
      </c>
      <c r="NU46" s="126"/>
      <c r="NW46" s="145" t="s">
        <v>271</v>
      </c>
      <c r="NX46" s="156"/>
      <c r="NY46" s="163" t="s">
        <v>489</v>
      </c>
      <c r="NZ46" s="152" t="s">
        <v>325</v>
      </c>
      <c r="OA46" s="148" t="s">
        <v>280</v>
      </c>
      <c r="OB46" s="150" t="s">
        <v>281</v>
      </c>
      <c r="OC46" s="89">
        <v>324411</v>
      </c>
      <c r="OD46" s="88">
        <v>369.8</v>
      </c>
      <c r="OE46" s="84">
        <f t="shared" si="4"/>
        <v>877.26068144943213</v>
      </c>
      <c r="OF46" s="91">
        <f t="shared" si="5"/>
        <v>1.1858414172145827E-2</v>
      </c>
    </row>
    <row r="47" spans="2:396" ht="85" x14ac:dyDescent="0.2">
      <c r="B47" s="19" t="s">
        <v>266</v>
      </c>
      <c r="C47" s="19">
        <v>5</v>
      </c>
      <c r="D47" s="19">
        <v>1261</v>
      </c>
      <c r="E47" s="19">
        <v>13</v>
      </c>
      <c r="F47" s="84">
        <f t="shared" si="3"/>
        <v>97</v>
      </c>
      <c r="G47" s="19">
        <v>4</v>
      </c>
      <c r="H47" s="19" t="s">
        <v>269</v>
      </c>
      <c r="I47" s="19" t="s">
        <v>269</v>
      </c>
      <c r="J47" s="19">
        <v>4</v>
      </c>
      <c r="K47" s="126"/>
      <c r="L47" s="20"/>
      <c r="M47" s="19" t="s">
        <v>195</v>
      </c>
      <c r="O47" s="19" t="s">
        <v>197</v>
      </c>
      <c r="P47" s="19" t="s">
        <v>198</v>
      </c>
      <c r="Q47" s="19" t="s">
        <v>199</v>
      </c>
      <c r="AA47" s="20"/>
      <c r="AB47" s="19">
        <v>164</v>
      </c>
      <c r="AC47" s="19">
        <v>102</v>
      </c>
      <c r="AD47" s="19">
        <v>20</v>
      </c>
      <c r="AE47" s="19">
        <v>0</v>
      </c>
      <c r="AF47" s="19" t="s">
        <v>270</v>
      </c>
      <c r="AH47" s="19" t="s">
        <v>271</v>
      </c>
      <c r="AI47" s="126"/>
      <c r="AJ47" s="19" t="s">
        <v>271</v>
      </c>
      <c r="AK47" s="20"/>
      <c r="AL47" s="19" t="s">
        <v>214</v>
      </c>
      <c r="AN47" s="19" t="s">
        <v>216</v>
      </c>
      <c r="AO47" s="19" t="s">
        <v>217</v>
      </c>
      <c r="AP47" s="19" t="s">
        <v>218</v>
      </c>
      <c r="AQ47" s="19" t="s">
        <v>219</v>
      </c>
      <c r="AS47" s="19" t="s">
        <v>221</v>
      </c>
      <c r="AV47" s="19" t="s">
        <v>273</v>
      </c>
      <c r="AW47" s="19">
        <v>2</v>
      </c>
      <c r="AX47" s="19">
        <v>150</v>
      </c>
      <c r="AY47" s="126"/>
      <c r="AZ47" s="112" t="s">
        <v>271</v>
      </c>
      <c r="BA47" s="19">
        <v>1</v>
      </c>
      <c r="BB47" s="19">
        <v>200</v>
      </c>
      <c r="BC47" s="156" t="s">
        <v>229</v>
      </c>
      <c r="BE47" s="19" t="s">
        <v>271</v>
      </c>
      <c r="BF47" s="126"/>
      <c r="BG47" s="19" t="s">
        <v>269</v>
      </c>
      <c r="BJ47" s="152"/>
      <c r="BL47" s="126"/>
      <c r="BM47" s="19" t="s">
        <v>269</v>
      </c>
      <c r="BP47" s="148"/>
      <c r="BR47" s="126"/>
      <c r="BS47" s="19" t="s">
        <v>269</v>
      </c>
      <c r="BV47" s="150"/>
      <c r="BX47" s="126"/>
      <c r="BY47" s="19" t="s">
        <v>271</v>
      </c>
      <c r="BZ47" s="19">
        <v>9</v>
      </c>
      <c r="CA47" s="19">
        <v>60</v>
      </c>
      <c r="CB47" s="152" t="s">
        <v>280</v>
      </c>
      <c r="CD47" s="148" t="s">
        <v>281</v>
      </c>
      <c r="CF47" s="157" t="s">
        <v>281</v>
      </c>
      <c r="CG47" s="19" t="s">
        <v>282</v>
      </c>
      <c r="CH47" s="126"/>
      <c r="CI47" s="19" t="s">
        <v>269</v>
      </c>
      <c r="CL47" s="156"/>
      <c r="CN47" s="152"/>
      <c r="CP47" s="148"/>
      <c r="CR47" s="150"/>
      <c r="CT47" s="126"/>
      <c r="CU47" s="170" t="s">
        <v>271</v>
      </c>
      <c r="CV47" s="126"/>
      <c r="CW47" s="145" t="s">
        <v>271</v>
      </c>
      <c r="CX47" s="19">
        <v>1</v>
      </c>
      <c r="CY47" s="19">
        <v>20</v>
      </c>
      <c r="CZ47" s="19" t="s">
        <v>286</v>
      </c>
      <c r="DA47" s="19" t="s">
        <v>287</v>
      </c>
      <c r="DB47" s="126"/>
      <c r="DC47" s="19" t="s">
        <v>269</v>
      </c>
      <c r="DH47" s="126"/>
      <c r="DI47" s="19" t="s">
        <v>269</v>
      </c>
      <c r="DN47" s="126"/>
      <c r="DO47" s="19" t="s">
        <v>269</v>
      </c>
      <c r="DT47" s="126"/>
      <c r="DU47" s="19" t="s">
        <v>269</v>
      </c>
      <c r="DZ47" s="126"/>
      <c r="EA47" s="19" t="s">
        <v>269</v>
      </c>
      <c r="EF47" s="126"/>
      <c r="EG47" s="174" t="s">
        <v>269</v>
      </c>
      <c r="EL47" s="126"/>
      <c r="EM47" s="174" t="s">
        <v>269</v>
      </c>
      <c r="ER47" s="126"/>
      <c r="ES47" s="174" t="s">
        <v>269</v>
      </c>
      <c r="EX47" s="126"/>
      <c r="EY47" s="174" t="s">
        <v>269</v>
      </c>
      <c r="FD47" s="126"/>
      <c r="FE47" s="174" t="s">
        <v>269</v>
      </c>
      <c r="FJ47" s="126"/>
      <c r="FK47" s="19" t="s">
        <v>271</v>
      </c>
      <c r="FL47" s="126"/>
      <c r="FM47" s="19" t="s">
        <v>271</v>
      </c>
      <c r="FN47" s="19">
        <v>2</v>
      </c>
      <c r="FO47" s="19">
        <v>150</v>
      </c>
      <c r="FP47" s="20"/>
      <c r="FS47" s="19" t="s">
        <v>228</v>
      </c>
      <c r="FT47" s="19" t="s">
        <v>229</v>
      </c>
      <c r="FV47" s="19" t="s">
        <v>269</v>
      </c>
      <c r="FW47" s="126"/>
      <c r="FX47" s="19" t="s">
        <v>269</v>
      </c>
      <c r="GA47" s="20"/>
      <c r="GF47" s="126"/>
      <c r="GG47" s="19" t="s">
        <v>271</v>
      </c>
      <c r="GH47" s="19">
        <v>1</v>
      </c>
      <c r="GI47" s="19">
        <v>40</v>
      </c>
      <c r="GJ47" s="20"/>
      <c r="GL47" s="19" t="s">
        <v>226</v>
      </c>
      <c r="GN47" s="19" t="s">
        <v>228</v>
      </c>
      <c r="GO47" s="19" t="s">
        <v>229</v>
      </c>
      <c r="GP47" s="126"/>
      <c r="GQ47" s="19" t="s">
        <v>269</v>
      </c>
      <c r="GT47" s="20"/>
      <c r="GY47" s="126"/>
      <c r="GZ47" s="19" t="s">
        <v>269</v>
      </c>
      <c r="HC47" s="20"/>
      <c r="HJ47" s="126"/>
      <c r="HK47" s="19" t="s">
        <v>269</v>
      </c>
      <c r="HN47" s="20"/>
      <c r="HS47" s="126"/>
      <c r="HT47" s="19" t="s">
        <v>269</v>
      </c>
      <c r="HW47" s="20"/>
      <c r="IB47" s="126"/>
      <c r="IC47" s="19" t="s">
        <v>269</v>
      </c>
      <c r="IF47" s="20"/>
      <c r="IJ47" s="126"/>
      <c r="IK47" s="19" t="s">
        <v>269</v>
      </c>
      <c r="IN47" s="20"/>
      <c r="IP47" s="126"/>
      <c r="IQ47" s="19" t="s">
        <v>269</v>
      </c>
      <c r="IT47" s="20"/>
      <c r="IY47" s="126"/>
      <c r="IZ47" s="19" t="s">
        <v>269</v>
      </c>
      <c r="JC47" s="20"/>
      <c r="JH47" s="126"/>
      <c r="JI47" s="19" t="s">
        <v>271</v>
      </c>
      <c r="JJ47" s="19">
        <v>1</v>
      </c>
      <c r="JK47" s="19">
        <v>150</v>
      </c>
      <c r="JL47" s="20"/>
      <c r="JN47" s="19" t="s">
        <v>228</v>
      </c>
      <c r="JP47" s="19" t="s">
        <v>273</v>
      </c>
      <c r="JQ47" s="19" t="s">
        <v>269</v>
      </c>
      <c r="JR47" s="126"/>
      <c r="JS47" s="19" t="s">
        <v>271</v>
      </c>
      <c r="JT47" s="19">
        <v>1</v>
      </c>
      <c r="JU47" s="19">
        <v>119</v>
      </c>
      <c r="JV47" s="20"/>
      <c r="KA47" s="19" t="s">
        <v>1365</v>
      </c>
      <c r="KB47" s="19" t="s">
        <v>309</v>
      </c>
      <c r="KC47" s="19" t="s">
        <v>269</v>
      </c>
      <c r="KD47" s="126"/>
      <c r="KE47" s="19" t="s">
        <v>269</v>
      </c>
      <c r="KH47" s="20"/>
      <c r="KL47" s="126"/>
      <c r="KM47" s="171" t="s">
        <v>269</v>
      </c>
      <c r="KQ47" s="126"/>
      <c r="KR47" s="174" t="s">
        <v>269</v>
      </c>
      <c r="KV47" s="126"/>
      <c r="KW47" s="171" t="s">
        <v>269</v>
      </c>
      <c r="LA47" s="126"/>
      <c r="LB47" s="171" t="s">
        <v>269</v>
      </c>
      <c r="LF47" s="126"/>
      <c r="LG47" s="171" t="s">
        <v>269</v>
      </c>
      <c r="LK47" s="126"/>
      <c r="LL47" s="19" t="s">
        <v>269</v>
      </c>
      <c r="LN47" s="126"/>
      <c r="LO47" s="20"/>
      <c r="LQ47" s="19" t="s">
        <v>231</v>
      </c>
      <c r="LR47" s="19" t="s">
        <v>232</v>
      </c>
      <c r="LS47" s="19" t="s">
        <v>233</v>
      </c>
      <c r="LT47" s="19" t="s">
        <v>234</v>
      </c>
      <c r="LU47" s="19" t="s">
        <v>235</v>
      </c>
      <c r="LZ47" s="19">
        <v>119</v>
      </c>
      <c r="MA47" s="19" t="s">
        <v>269</v>
      </c>
      <c r="MC47" s="126"/>
      <c r="MD47" s="20"/>
      <c r="ME47" s="19" t="s">
        <v>238</v>
      </c>
      <c r="MF47" s="19" t="s">
        <v>239</v>
      </c>
      <c r="MG47" s="19" t="s">
        <v>240</v>
      </c>
      <c r="MH47" s="19" t="s">
        <v>241</v>
      </c>
      <c r="MJ47" s="19" t="s">
        <v>243</v>
      </c>
      <c r="ML47" s="19" t="s">
        <v>245</v>
      </c>
      <c r="MM47" s="19" t="s">
        <v>246</v>
      </c>
      <c r="MP47" s="19" t="s">
        <v>249</v>
      </c>
      <c r="MQ47" s="19" t="s">
        <v>250</v>
      </c>
      <c r="MT47" s="19" t="s">
        <v>253</v>
      </c>
      <c r="MU47" s="19" t="s">
        <v>254</v>
      </c>
      <c r="MV47" s="19" t="s">
        <v>255</v>
      </c>
      <c r="MW47" s="19" t="s">
        <v>256</v>
      </c>
      <c r="MY47" s="19" t="s">
        <v>314</v>
      </c>
      <c r="MZ47" s="19">
        <v>30</v>
      </c>
      <c r="NA47" s="19" t="s">
        <v>315</v>
      </c>
      <c r="NB47" s="19" t="s">
        <v>269</v>
      </c>
      <c r="NC47" s="19" t="s">
        <v>269</v>
      </c>
      <c r="ND47" s="19" t="s">
        <v>269</v>
      </c>
      <c r="NE47" s="126"/>
      <c r="NF47" s="19" t="s">
        <v>269</v>
      </c>
      <c r="NG47" s="19" t="s">
        <v>269</v>
      </c>
      <c r="NH47" s="19" t="s">
        <v>316</v>
      </c>
      <c r="NI47" s="19" t="s">
        <v>269</v>
      </c>
      <c r="NJ47" s="126"/>
      <c r="NK47" s="20"/>
      <c r="NT47" s="19" t="s">
        <v>318</v>
      </c>
      <c r="NU47" s="126"/>
      <c r="NW47" s="145" t="s">
        <v>271</v>
      </c>
      <c r="NX47" s="156" t="s">
        <v>229</v>
      </c>
      <c r="NY47" s="163"/>
      <c r="NZ47" s="152" t="s">
        <v>280</v>
      </c>
      <c r="OA47" s="148" t="s">
        <v>281</v>
      </c>
      <c r="OB47" s="157" t="s">
        <v>281</v>
      </c>
      <c r="OC47" s="89">
        <v>89920</v>
      </c>
      <c r="OD47" s="88">
        <v>457.7</v>
      </c>
      <c r="OE47" s="84">
        <f t="shared" si="4"/>
        <v>196.46056368800524</v>
      </c>
      <c r="OF47" s="91">
        <f t="shared" si="5"/>
        <v>1.4023576512455517E-2</v>
      </c>
    </row>
    <row r="48" spans="2:396" ht="68" x14ac:dyDescent="0.2">
      <c r="B48" s="19" t="s">
        <v>528</v>
      </c>
      <c r="C48" s="19">
        <v>6</v>
      </c>
      <c r="D48" s="19">
        <v>770</v>
      </c>
      <c r="E48" s="19">
        <v>8</v>
      </c>
      <c r="F48" s="84">
        <f t="shared" si="3"/>
        <v>96.25</v>
      </c>
      <c r="G48" s="19">
        <v>5</v>
      </c>
      <c r="H48" s="19" t="s">
        <v>271</v>
      </c>
      <c r="I48" s="19" t="s">
        <v>269</v>
      </c>
      <c r="J48" s="19">
        <v>1</v>
      </c>
      <c r="K48" s="126"/>
      <c r="L48" s="20"/>
      <c r="P48" s="19" t="s">
        <v>198</v>
      </c>
      <c r="Q48" s="19" t="s">
        <v>199</v>
      </c>
      <c r="AA48" s="20"/>
      <c r="AB48" s="19">
        <v>105</v>
      </c>
      <c r="AC48" s="19">
        <v>79</v>
      </c>
      <c r="AD48" s="19">
        <v>10</v>
      </c>
      <c r="AE48" s="19">
        <v>0</v>
      </c>
      <c r="AF48" s="19" t="s">
        <v>270</v>
      </c>
      <c r="AH48" s="19" t="s">
        <v>271</v>
      </c>
      <c r="AI48" s="126"/>
      <c r="AJ48" s="19" t="s">
        <v>271</v>
      </c>
      <c r="AK48" s="20"/>
      <c r="AL48" s="19" t="s">
        <v>214</v>
      </c>
      <c r="AV48" s="19" t="s">
        <v>273</v>
      </c>
      <c r="AW48" s="19">
        <v>2</v>
      </c>
      <c r="AX48" s="19">
        <v>80</v>
      </c>
      <c r="AY48" s="126"/>
      <c r="AZ48" s="112" t="s">
        <v>269</v>
      </c>
      <c r="BC48" s="156"/>
      <c r="BF48" s="126"/>
      <c r="BG48" s="19" t="s">
        <v>269</v>
      </c>
      <c r="BJ48" s="152"/>
      <c r="BL48" s="126"/>
      <c r="BM48" s="19" t="s">
        <v>269</v>
      </c>
      <c r="BP48" s="148"/>
      <c r="BR48" s="126"/>
      <c r="BS48" s="19" t="s">
        <v>269</v>
      </c>
      <c r="BV48" s="150"/>
      <c r="BX48" s="126"/>
      <c r="BY48" s="19" t="s">
        <v>269</v>
      </c>
      <c r="CB48" s="152"/>
      <c r="CD48" s="148"/>
      <c r="CF48" s="150"/>
      <c r="CH48" s="126"/>
      <c r="CI48" s="19" t="s">
        <v>271</v>
      </c>
      <c r="CJ48" s="19">
        <v>6</v>
      </c>
      <c r="CK48" s="19">
        <v>86</v>
      </c>
      <c r="CL48" s="156" t="s">
        <v>465</v>
      </c>
      <c r="CN48" s="152" t="s">
        <v>325</v>
      </c>
      <c r="CP48" s="148" t="s">
        <v>281</v>
      </c>
      <c r="CR48" s="150" t="s">
        <v>515</v>
      </c>
      <c r="CT48" s="126"/>
      <c r="CU48" s="170" t="s">
        <v>271</v>
      </c>
      <c r="CV48" s="126"/>
      <c r="CW48" s="19" t="s">
        <v>269</v>
      </c>
      <c r="DB48" s="126"/>
      <c r="DC48" s="19" t="s">
        <v>269</v>
      </c>
      <c r="DH48" s="126"/>
      <c r="DI48" s="19" t="s">
        <v>271</v>
      </c>
      <c r="DJ48" s="19" t="s">
        <v>531</v>
      </c>
      <c r="DK48" s="19">
        <v>1</v>
      </c>
      <c r="DL48" s="19" t="s">
        <v>429</v>
      </c>
      <c r="DM48" s="19" t="s">
        <v>280</v>
      </c>
      <c r="DN48" s="126"/>
      <c r="DO48" s="19" t="s">
        <v>269</v>
      </c>
      <c r="DT48" s="126"/>
      <c r="DU48" s="19" t="s">
        <v>269</v>
      </c>
      <c r="DZ48" s="126"/>
      <c r="EA48" s="19" t="s">
        <v>269</v>
      </c>
      <c r="EF48" s="126"/>
      <c r="EG48" s="174" t="s">
        <v>269</v>
      </c>
      <c r="EL48" s="126"/>
      <c r="EM48" s="174" t="s">
        <v>269</v>
      </c>
      <c r="ER48" s="126"/>
      <c r="ES48" s="174" t="s">
        <v>269</v>
      </c>
      <c r="EX48" s="126"/>
      <c r="EY48" s="174" t="s">
        <v>269</v>
      </c>
      <c r="FD48" s="126"/>
      <c r="FE48" s="174" t="s">
        <v>269</v>
      </c>
      <c r="FJ48" s="126"/>
      <c r="FK48" s="19" t="s">
        <v>269</v>
      </c>
      <c r="FL48" s="126"/>
      <c r="FM48" s="174" t="s">
        <v>269</v>
      </c>
      <c r="FP48" s="20"/>
      <c r="FW48" s="126"/>
      <c r="FX48" s="174" t="s">
        <v>269</v>
      </c>
      <c r="GA48" s="20"/>
      <c r="GF48" s="126"/>
      <c r="GG48" s="174" t="s">
        <v>269</v>
      </c>
      <c r="GJ48" s="20"/>
      <c r="GP48" s="126"/>
      <c r="GQ48" s="174" t="s">
        <v>269</v>
      </c>
      <c r="GT48" s="20"/>
      <c r="GY48" s="126"/>
      <c r="GZ48" s="174" t="s">
        <v>269</v>
      </c>
      <c r="HC48" s="20"/>
      <c r="HJ48" s="126"/>
      <c r="HK48" s="174" t="s">
        <v>269</v>
      </c>
      <c r="HN48" s="20"/>
      <c r="HS48" s="126"/>
      <c r="HT48" s="174" t="s">
        <v>269</v>
      </c>
      <c r="HW48" s="20"/>
      <c r="IB48" s="126"/>
      <c r="IC48" s="174" t="s">
        <v>269</v>
      </c>
      <c r="IF48" s="20"/>
      <c r="IJ48" s="126"/>
      <c r="IK48" s="174" t="s">
        <v>269</v>
      </c>
      <c r="IN48" s="20"/>
      <c r="IP48" s="126"/>
      <c r="IQ48" s="174" t="s">
        <v>269</v>
      </c>
      <c r="IT48" s="20"/>
      <c r="IY48" s="126"/>
      <c r="IZ48" s="174" t="s">
        <v>269</v>
      </c>
      <c r="JC48" s="20"/>
      <c r="JH48" s="126"/>
      <c r="JI48" s="174" t="s">
        <v>269</v>
      </c>
      <c r="JL48" s="20"/>
      <c r="JR48" s="126"/>
      <c r="JS48" s="174" t="s">
        <v>269</v>
      </c>
      <c r="JV48" s="20"/>
      <c r="KD48" s="126"/>
      <c r="KE48" s="174" t="s">
        <v>269</v>
      </c>
      <c r="KH48" s="20"/>
      <c r="KL48" s="126"/>
      <c r="KM48" s="171" t="s">
        <v>269</v>
      </c>
      <c r="KQ48" s="126"/>
      <c r="KR48" s="174" t="s">
        <v>269</v>
      </c>
      <c r="KV48" s="126"/>
      <c r="KW48" s="171" t="s">
        <v>269</v>
      </c>
      <c r="LA48" s="126"/>
      <c r="LB48" s="171" t="s">
        <v>269</v>
      </c>
      <c r="LF48" s="126"/>
      <c r="LG48" s="171" t="s">
        <v>269</v>
      </c>
      <c r="LK48" s="126"/>
      <c r="LL48" s="19" t="s">
        <v>269</v>
      </c>
      <c r="LN48" s="126"/>
      <c r="LO48" s="20"/>
      <c r="LP48" s="19" t="s">
        <v>230</v>
      </c>
      <c r="LQ48" s="19" t="s">
        <v>231</v>
      </c>
      <c r="LR48" s="19" t="s">
        <v>232</v>
      </c>
      <c r="LS48" s="19" t="s">
        <v>233</v>
      </c>
      <c r="LT48" s="19" t="s">
        <v>234</v>
      </c>
      <c r="LU48" s="19" t="s">
        <v>235</v>
      </c>
      <c r="LZ48" s="19">
        <v>126</v>
      </c>
      <c r="MA48" s="19" t="s">
        <v>271</v>
      </c>
      <c r="MB48" s="19">
        <v>1</v>
      </c>
      <c r="MC48" s="126"/>
      <c r="MD48" s="20"/>
      <c r="ME48" s="19" t="s">
        <v>238</v>
      </c>
      <c r="MF48" s="19" t="s">
        <v>239</v>
      </c>
      <c r="MG48" s="19" t="s">
        <v>240</v>
      </c>
      <c r="MJ48" s="19" t="s">
        <v>243</v>
      </c>
      <c r="MK48" s="19" t="s">
        <v>244</v>
      </c>
      <c r="ML48" s="19" t="s">
        <v>245</v>
      </c>
      <c r="MM48" s="19" t="s">
        <v>246</v>
      </c>
      <c r="MN48" s="19" t="s">
        <v>247</v>
      </c>
      <c r="MP48" s="19" t="s">
        <v>249</v>
      </c>
      <c r="MQ48" s="19" t="s">
        <v>250</v>
      </c>
      <c r="MR48" s="19" t="s">
        <v>251</v>
      </c>
      <c r="MT48" s="19" t="s">
        <v>253</v>
      </c>
      <c r="MU48" s="19" t="s">
        <v>254</v>
      </c>
      <c r="MV48" s="19" t="s">
        <v>255</v>
      </c>
      <c r="MW48" s="19" t="s">
        <v>256</v>
      </c>
      <c r="MY48" s="19">
        <v>40</v>
      </c>
      <c r="MZ48" s="19">
        <v>40</v>
      </c>
      <c r="NA48" s="19" t="s">
        <v>369</v>
      </c>
      <c r="NB48" s="19" t="s">
        <v>269</v>
      </c>
      <c r="NC48" s="19" t="s">
        <v>269</v>
      </c>
      <c r="ND48" s="19" t="s">
        <v>269</v>
      </c>
      <c r="NE48" s="126"/>
      <c r="NF48" s="19" t="s">
        <v>269</v>
      </c>
      <c r="NG48" s="19" t="s">
        <v>269</v>
      </c>
      <c r="NI48" s="19" t="s">
        <v>269</v>
      </c>
      <c r="NJ48" s="126"/>
      <c r="NK48" s="20"/>
      <c r="NU48" s="126"/>
      <c r="NW48" s="145" t="s">
        <v>271</v>
      </c>
      <c r="NX48" s="156"/>
      <c r="NY48" s="163" t="s">
        <v>465</v>
      </c>
      <c r="NZ48" s="152" t="s">
        <v>325</v>
      </c>
      <c r="OA48" s="148" t="s">
        <v>281</v>
      </c>
      <c r="OB48" s="150" t="s">
        <v>515</v>
      </c>
      <c r="OC48" s="89">
        <v>46806</v>
      </c>
      <c r="OD48" s="88">
        <v>551.4</v>
      </c>
      <c r="OE48" s="84">
        <f t="shared" si="4"/>
        <v>84.88574537540805</v>
      </c>
      <c r="OF48" s="91">
        <f t="shared" si="5"/>
        <v>1.6450882365508696E-2</v>
      </c>
    </row>
    <row r="49" spans="2:396" ht="170" x14ac:dyDescent="0.2">
      <c r="B49" s="19" t="s">
        <v>512</v>
      </c>
      <c r="C49" s="19">
        <v>1</v>
      </c>
      <c r="D49" s="19">
        <v>16693</v>
      </c>
      <c r="E49" s="19">
        <v>211</v>
      </c>
      <c r="F49" s="84">
        <f t="shared" si="3"/>
        <v>79.113744075829388</v>
      </c>
      <c r="G49" s="19">
        <v>7</v>
      </c>
      <c r="H49" s="19" t="s">
        <v>269</v>
      </c>
      <c r="I49" s="19" t="s">
        <v>269</v>
      </c>
      <c r="J49" s="19">
        <v>10</v>
      </c>
      <c r="K49" s="126"/>
      <c r="L49" s="20"/>
      <c r="Y49" s="19" t="s">
        <v>207</v>
      </c>
      <c r="AA49" s="20"/>
      <c r="AB49" s="19">
        <v>10169</v>
      </c>
      <c r="AC49" s="19">
        <v>4428</v>
      </c>
      <c r="AD49" s="19">
        <v>2334</v>
      </c>
      <c r="AE49" s="19">
        <v>579</v>
      </c>
      <c r="AF49" s="19" t="s">
        <v>357</v>
      </c>
      <c r="AH49" s="19" t="s">
        <v>271</v>
      </c>
      <c r="AI49" s="126"/>
      <c r="AJ49" s="19" t="s">
        <v>271</v>
      </c>
      <c r="AK49" s="20"/>
      <c r="AL49" s="19" t="s">
        <v>214</v>
      </c>
      <c r="AN49" s="19" t="s">
        <v>216</v>
      </c>
      <c r="AO49" s="19" t="s">
        <v>217</v>
      </c>
      <c r="AP49" s="19" t="s">
        <v>218</v>
      </c>
      <c r="AQ49" s="19" t="s">
        <v>219</v>
      </c>
      <c r="AR49" s="19" t="s">
        <v>220</v>
      </c>
      <c r="AS49" s="19" t="s">
        <v>221</v>
      </c>
      <c r="AV49" s="19" t="s">
        <v>452</v>
      </c>
      <c r="AW49" s="19">
        <v>34</v>
      </c>
      <c r="AX49" s="19">
        <v>241</v>
      </c>
      <c r="AY49" s="126"/>
      <c r="AZ49" s="112" t="s">
        <v>269</v>
      </c>
      <c r="BC49" s="156"/>
      <c r="BF49" s="126"/>
      <c r="BG49" s="19" t="s">
        <v>269</v>
      </c>
      <c r="BJ49" s="152"/>
      <c r="BL49" s="126"/>
      <c r="BM49" s="19" t="s">
        <v>269</v>
      </c>
      <c r="BP49" s="148"/>
      <c r="BR49" s="126"/>
      <c r="BS49" s="19" t="s">
        <v>269</v>
      </c>
      <c r="BV49" s="150"/>
      <c r="BX49" s="126"/>
      <c r="BY49" s="19" t="s">
        <v>269</v>
      </c>
      <c r="CB49" s="152"/>
      <c r="CD49" s="148"/>
      <c r="CF49" s="150"/>
      <c r="CH49" s="126"/>
      <c r="CI49" s="19" t="s">
        <v>271</v>
      </c>
      <c r="CJ49" s="19">
        <v>53</v>
      </c>
      <c r="CK49" s="19">
        <v>65</v>
      </c>
      <c r="CL49" s="156" t="s">
        <v>394</v>
      </c>
      <c r="CN49" s="152" t="s">
        <v>325</v>
      </c>
      <c r="CP49" s="148" t="s">
        <v>280</v>
      </c>
      <c r="CR49" s="150" t="s">
        <v>515</v>
      </c>
      <c r="CT49" s="126"/>
      <c r="CU49" s="170" t="s">
        <v>271</v>
      </c>
      <c r="CV49" s="126"/>
      <c r="CW49" s="19" t="s">
        <v>269</v>
      </c>
      <c r="DB49" s="126"/>
      <c r="DC49" s="19" t="s">
        <v>271</v>
      </c>
      <c r="DD49" s="19">
        <v>1</v>
      </c>
      <c r="DE49" s="19">
        <v>68</v>
      </c>
      <c r="DF49" s="181" t="s">
        <v>516</v>
      </c>
      <c r="DG49" s="171" t="s">
        <v>517</v>
      </c>
      <c r="DH49" s="126"/>
      <c r="DI49" s="19" t="s">
        <v>271</v>
      </c>
      <c r="DJ49" s="19">
        <v>1</v>
      </c>
      <c r="DK49" s="19">
        <v>41</v>
      </c>
      <c r="DL49" s="19" t="s">
        <v>286</v>
      </c>
      <c r="DM49" s="19" t="s">
        <v>517</v>
      </c>
      <c r="DN49" s="126"/>
      <c r="DO49" s="19" t="s">
        <v>271</v>
      </c>
      <c r="DP49" s="19">
        <v>1</v>
      </c>
      <c r="DQ49" s="19">
        <v>12</v>
      </c>
      <c r="DR49" s="19" t="s">
        <v>286</v>
      </c>
      <c r="DS49" s="19" t="s">
        <v>517</v>
      </c>
      <c r="DT49" s="126"/>
      <c r="DU49" s="19" t="s">
        <v>269</v>
      </c>
      <c r="DZ49" s="126"/>
      <c r="EA49" s="19" t="s">
        <v>271</v>
      </c>
      <c r="EB49" s="19">
        <v>1</v>
      </c>
      <c r="EC49" s="19">
        <v>30</v>
      </c>
      <c r="ED49" s="19" t="s">
        <v>516</v>
      </c>
      <c r="EE49" s="19" t="s">
        <v>517</v>
      </c>
      <c r="EF49" s="126"/>
      <c r="EG49" s="174" t="s">
        <v>269</v>
      </c>
      <c r="EL49" s="126"/>
      <c r="EM49" s="174" t="s">
        <v>269</v>
      </c>
      <c r="ER49" s="126"/>
      <c r="ES49" s="174" t="s">
        <v>269</v>
      </c>
      <c r="EX49" s="126"/>
      <c r="EY49" s="174" t="s">
        <v>269</v>
      </c>
      <c r="FD49" s="126"/>
      <c r="FE49" s="174" t="s">
        <v>269</v>
      </c>
      <c r="FJ49" s="126"/>
      <c r="FK49" s="19" t="s">
        <v>271</v>
      </c>
      <c r="FL49" s="126"/>
      <c r="FM49" s="218" t="s">
        <v>269</v>
      </c>
      <c r="FP49" s="20"/>
      <c r="FU49" s="19" t="s">
        <v>519</v>
      </c>
      <c r="FV49" s="19" t="s">
        <v>269</v>
      </c>
      <c r="FW49" s="126"/>
      <c r="FX49" s="19" t="s">
        <v>269</v>
      </c>
      <c r="GA49" s="20"/>
      <c r="GF49" s="126"/>
      <c r="GG49" s="19" t="s">
        <v>271</v>
      </c>
      <c r="GH49" s="19">
        <v>14</v>
      </c>
      <c r="GI49" s="19">
        <v>77</v>
      </c>
      <c r="GJ49" s="20"/>
      <c r="GM49" s="19" t="s">
        <v>227</v>
      </c>
      <c r="GP49" s="126"/>
      <c r="GQ49" s="19" t="s">
        <v>271</v>
      </c>
      <c r="GR49" s="19">
        <v>9</v>
      </c>
      <c r="GS49" s="19">
        <v>72</v>
      </c>
      <c r="GT49" s="20"/>
      <c r="GV49" s="19" t="s">
        <v>227</v>
      </c>
      <c r="GY49" s="126"/>
      <c r="GZ49" s="19" t="s">
        <v>269</v>
      </c>
      <c r="HC49" s="20"/>
      <c r="HJ49" s="126"/>
      <c r="HK49" s="19" t="s">
        <v>271</v>
      </c>
      <c r="HL49" s="19">
        <v>12</v>
      </c>
      <c r="HM49" s="19">
        <v>57</v>
      </c>
      <c r="HN49" s="20"/>
      <c r="HP49" s="19" t="s">
        <v>227</v>
      </c>
      <c r="HS49" s="126"/>
      <c r="HT49" s="19" t="s">
        <v>271</v>
      </c>
      <c r="HU49" s="19">
        <v>1</v>
      </c>
      <c r="HV49" s="19">
        <v>30</v>
      </c>
      <c r="HW49" s="20"/>
      <c r="HY49" s="19" t="s">
        <v>227</v>
      </c>
      <c r="IB49" s="126"/>
      <c r="IC49" s="19" t="s">
        <v>269</v>
      </c>
      <c r="IF49" s="20"/>
      <c r="IJ49" s="126"/>
      <c r="IK49" s="19" t="s">
        <v>269</v>
      </c>
      <c r="IN49" s="20"/>
      <c r="IP49" s="126"/>
      <c r="IQ49" s="19" t="s">
        <v>271</v>
      </c>
      <c r="IR49" s="19">
        <v>3</v>
      </c>
      <c r="IS49" s="19">
        <v>29</v>
      </c>
      <c r="IT49" s="20"/>
      <c r="IV49" s="19" t="s">
        <v>227</v>
      </c>
      <c r="IY49" s="126"/>
      <c r="IZ49" s="19" t="s">
        <v>271</v>
      </c>
      <c r="JA49" s="19">
        <v>11</v>
      </c>
      <c r="JB49" s="19">
        <v>63</v>
      </c>
      <c r="JC49" s="20"/>
      <c r="JE49" s="19" t="s">
        <v>227</v>
      </c>
      <c r="JH49" s="126"/>
      <c r="JI49" s="19" t="s">
        <v>271</v>
      </c>
      <c r="JJ49" s="19">
        <v>3</v>
      </c>
      <c r="JK49" s="19">
        <v>251</v>
      </c>
      <c r="JL49" s="20"/>
      <c r="JM49" s="19" t="s">
        <v>225</v>
      </c>
      <c r="JN49" s="19" t="s">
        <v>228</v>
      </c>
      <c r="JO49" s="19" t="s">
        <v>229</v>
      </c>
      <c r="JP49" s="19" t="s">
        <v>452</v>
      </c>
      <c r="JQ49" s="19" t="s">
        <v>271</v>
      </c>
      <c r="JR49" s="126"/>
      <c r="JS49" s="19" t="s">
        <v>271</v>
      </c>
      <c r="JT49" s="19">
        <v>11</v>
      </c>
      <c r="JU49" s="19">
        <v>212</v>
      </c>
      <c r="JV49" s="20"/>
      <c r="JY49" s="19" t="s">
        <v>228</v>
      </c>
      <c r="KB49" s="19" t="s">
        <v>347</v>
      </c>
      <c r="KC49" s="19" t="s">
        <v>271</v>
      </c>
      <c r="KD49" s="126"/>
      <c r="KE49" s="19" t="s">
        <v>269</v>
      </c>
      <c r="KH49" s="20"/>
      <c r="KL49" s="126"/>
      <c r="KM49" s="171" t="s">
        <v>269</v>
      </c>
      <c r="KQ49" s="126"/>
      <c r="KR49" s="174" t="s">
        <v>269</v>
      </c>
      <c r="KV49" s="126"/>
      <c r="KW49" s="171" t="s">
        <v>269</v>
      </c>
      <c r="LA49" s="126"/>
      <c r="LB49" s="171" t="s">
        <v>269</v>
      </c>
      <c r="LF49" s="126"/>
      <c r="LG49" s="171" t="s">
        <v>269</v>
      </c>
      <c r="LK49" s="126"/>
      <c r="LL49" s="19" t="s">
        <v>271</v>
      </c>
      <c r="LM49" s="19" t="s">
        <v>520</v>
      </c>
      <c r="LN49" s="126"/>
      <c r="LO49" s="20"/>
      <c r="LR49" s="19" t="s">
        <v>232</v>
      </c>
      <c r="LS49" s="19" t="s">
        <v>233</v>
      </c>
      <c r="LT49" s="19" t="s">
        <v>234</v>
      </c>
      <c r="LU49" s="19" t="s">
        <v>235</v>
      </c>
      <c r="LW49" s="19" t="s">
        <v>237</v>
      </c>
      <c r="LX49" s="138" t="s">
        <v>1299</v>
      </c>
      <c r="LY49" s="138" t="s">
        <v>1299</v>
      </c>
      <c r="LZ49" s="19">
        <v>1783</v>
      </c>
      <c r="MA49" s="19" t="s">
        <v>271</v>
      </c>
      <c r="MB49" s="19">
        <v>19</v>
      </c>
      <c r="MC49" s="126"/>
      <c r="MD49" s="20"/>
      <c r="ME49" s="19" t="s">
        <v>238</v>
      </c>
      <c r="MF49" s="19" t="s">
        <v>239</v>
      </c>
      <c r="MG49" s="19" t="s">
        <v>240</v>
      </c>
      <c r="MJ49" s="19" t="s">
        <v>243</v>
      </c>
      <c r="MM49" s="19" t="s">
        <v>246</v>
      </c>
      <c r="MN49" s="19" t="s">
        <v>247</v>
      </c>
      <c r="MO49" s="19" t="s">
        <v>248</v>
      </c>
      <c r="MP49" s="19" t="s">
        <v>249</v>
      </c>
      <c r="MQ49" s="19" t="s">
        <v>250</v>
      </c>
      <c r="MS49" s="19" t="s">
        <v>252</v>
      </c>
      <c r="MT49" s="19" t="s">
        <v>253</v>
      </c>
      <c r="MU49" s="19" t="s">
        <v>254</v>
      </c>
      <c r="MW49" s="19" t="s">
        <v>256</v>
      </c>
      <c r="MY49" s="19">
        <v>40</v>
      </c>
      <c r="MZ49" s="19">
        <v>40</v>
      </c>
      <c r="NA49" s="19" t="s">
        <v>522</v>
      </c>
      <c r="NB49" s="19" t="s">
        <v>269</v>
      </c>
      <c r="NC49" s="19" t="s">
        <v>523</v>
      </c>
      <c r="ND49" s="19" t="s">
        <v>524</v>
      </c>
      <c r="NE49" s="126"/>
      <c r="NF49" s="19" t="s">
        <v>271</v>
      </c>
      <c r="NG49" s="19" t="s">
        <v>269</v>
      </c>
      <c r="NH49" s="19" t="s">
        <v>526</v>
      </c>
      <c r="NI49" s="19" t="s">
        <v>271</v>
      </c>
      <c r="NJ49" s="126"/>
      <c r="NK49" s="20"/>
      <c r="NL49" s="19" t="s">
        <v>257</v>
      </c>
      <c r="NM49" s="19" t="s">
        <v>258</v>
      </c>
      <c r="NN49" s="19" t="s">
        <v>259</v>
      </c>
      <c r="NO49" s="19" t="s">
        <v>260</v>
      </c>
      <c r="NP49" s="19" t="s">
        <v>261</v>
      </c>
      <c r="NS49" s="19" t="s">
        <v>264</v>
      </c>
      <c r="NU49" s="126"/>
      <c r="NW49" s="145" t="s">
        <v>271</v>
      </c>
      <c r="NX49" s="156"/>
      <c r="NY49" s="163" t="s">
        <v>394</v>
      </c>
      <c r="NZ49" s="152" t="s">
        <v>325</v>
      </c>
      <c r="OA49" s="148" t="s">
        <v>280</v>
      </c>
      <c r="OB49" s="150" t="s">
        <v>515</v>
      </c>
      <c r="OC49" s="89">
        <v>1574281</v>
      </c>
      <c r="OD49" s="88">
        <v>134.4</v>
      </c>
      <c r="OE49" s="84">
        <f t="shared" si="4"/>
        <v>11713.400297619048</v>
      </c>
      <c r="OF49" s="91">
        <f t="shared" si="5"/>
        <v>1.0603570772943331E-2</v>
      </c>
    </row>
    <row r="50" spans="2:396" ht="153" x14ac:dyDescent="0.2">
      <c r="B50" s="19" t="s">
        <v>825</v>
      </c>
      <c r="C50" s="19">
        <v>6</v>
      </c>
      <c r="D50" s="19">
        <v>433</v>
      </c>
      <c r="E50" s="19">
        <v>7</v>
      </c>
      <c r="F50" s="84">
        <f t="shared" si="3"/>
        <v>61.857142857142854</v>
      </c>
      <c r="G50" s="19">
        <v>7</v>
      </c>
      <c r="H50" s="19" t="s">
        <v>269</v>
      </c>
      <c r="I50" s="19" t="s">
        <v>269</v>
      </c>
      <c r="J50" s="19">
        <v>0</v>
      </c>
      <c r="K50" s="126"/>
      <c r="L50" s="20"/>
      <c r="M50" s="19" t="s">
        <v>195</v>
      </c>
      <c r="P50" s="19" t="s">
        <v>198</v>
      </c>
      <c r="Q50" s="19" t="s">
        <v>199</v>
      </c>
      <c r="AA50" s="20"/>
      <c r="AB50" s="19">
        <v>244</v>
      </c>
      <c r="AC50" s="19">
        <v>28</v>
      </c>
      <c r="AD50" s="19">
        <v>5</v>
      </c>
      <c r="AE50" s="19">
        <v>0</v>
      </c>
      <c r="AF50" s="19" t="s">
        <v>213</v>
      </c>
      <c r="AG50" s="19" t="s">
        <v>828</v>
      </c>
      <c r="AH50" s="19" t="s">
        <v>269</v>
      </c>
      <c r="AI50" s="126"/>
      <c r="AJ50" s="19" t="s">
        <v>269</v>
      </c>
      <c r="AK50" s="20"/>
      <c r="AY50" s="126"/>
      <c r="AZ50" s="112" t="s">
        <v>269</v>
      </c>
      <c r="BC50" s="156"/>
      <c r="BF50" s="126"/>
      <c r="BG50" s="19" t="s">
        <v>269</v>
      </c>
      <c r="BJ50" s="152"/>
      <c r="BL50" s="126"/>
      <c r="BM50" s="19" t="s">
        <v>269</v>
      </c>
      <c r="BP50" s="148"/>
      <c r="BR50" s="126"/>
      <c r="BS50" s="19" t="s">
        <v>269</v>
      </c>
      <c r="BV50" s="150"/>
      <c r="BX50" s="126"/>
      <c r="BY50" s="19" t="s">
        <v>269</v>
      </c>
      <c r="CB50" s="152"/>
      <c r="CD50" s="148"/>
      <c r="CF50" s="150"/>
      <c r="CH50" s="126"/>
      <c r="CI50" s="19" t="s">
        <v>271</v>
      </c>
      <c r="CJ50" s="19">
        <v>7</v>
      </c>
      <c r="CK50" s="19">
        <v>61</v>
      </c>
      <c r="CL50" s="156" t="s">
        <v>325</v>
      </c>
      <c r="CN50" s="153" t="s">
        <v>325</v>
      </c>
      <c r="CO50" s="19" t="s">
        <v>829</v>
      </c>
      <c r="CP50" s="147" t="s">
        <v>325</v>
      </c>
      <c r="CQ50" s="19" t="s">
        <v>830</v>
      </c>
      <c r="CR50" s="157" t="s">
        <v>1311</v>
      </c>
      <c r="CS50" s="19" t="s">
        <v>831</v>
      </c>
      <c r="CT50" s="126"/>
      <c r="CU50" s="170" t="s">
        <v>269</v>
      </c>
      <c r="CV50" s="126"/>
      <c r="CW50" s="174" t="s">
        <v>269</v>
      </c>
      <c r="DB50" s="126"/>
      <c r="DC50" s="174" t="s">
        <v>269</v>
      </c>
      <c r="DH50" s="126"/>
      <c r="DI50" s="174" t="s">
        <v>269</v>
      </c>
      <c r="DN50" s="126"/>
      <c r="DO50" s="174" t="s">
        <v>269</v>
      </c>
      <c r="DT50" s="126"/>
      <c r="DU50" s="174" t="s">
        <v>269</v>
      </c>
      <c r="DZ50" s="126"/>
      <c r="EA50" s="174" t="s">
        <v>269</v>
      </c>
      <c r="EF50" s="126"/>
      <c r="EG50" s="174" t="s">
        <v>269</v>
      </c>
      <c r="EL50" s="126"/>
      <c r="EM50" s="174" t="s">
        <v>269</v>
      </c>
      <c r="ER50" s="126"/>
      <c r="ES50" s="174" t="s">
        <v>269</v>
      </c>
      <c r="EX50" s="126"/>
      <c r="EY50" s="174" t="s">
        <v>269</v>
      </c>
      <c r="FD50" s="126"/>
      <c r="FE50" s="174" t="s">
        <v>269</v>
      </c>
      <c r="FJ50" s="126"/>
      <c r="FK50" s="19" t="s">
        <v>271</v>
      </c>
      <c r="FL50" s="126"/>
      <c r="FM50" s="19" t="s">
        <v>271</v>
      </c>
      <c r="FN50" s="19" t="s">
        <v>366</v>
      </c>
      <c r="FO50" s="19">
        <v>86</v>
      </c>
      <c r="FP50" s="20"/>
      <c r="FU50" s="19" t="s">
        <v>832</v>
      </c>
      <c r="FV50" s="19" t="s">
        <v>269</v>
      </c>
      <c r="FW50" s="126"/>
      <c r="FX50" s="19" t="s">
        <v>269</v>
      </c>
      <c r="GA50" s="20"/>
      <c r="GF50" s="126"/>
      <c r="GG50" s="19" t="s">
        <v>269</v>
      </c>
      <c r="GJ50" s="20"/>
      <c r="GP50" s="126"/>
      <c r="GQ50" s="19" t="s">
        <v>269</v>
      </c>
      <c r="GT50" s="20"/>
      <c r="GY50" s="126"/>
      <c r="GZ50" s="19" t="s">
        <v>269</v>
      </c>
      <c r="HC50" s="20"/>
      <c r="HJ50" s="126"/>
      <c r="HK50" s="19" t="s">
        <v>269</v>
      </c>
      <c r="HN50" s="20"/>
      <c r="HS50" s="126"/>
      <c r="HT50" s="19" t="s">
        <v>269</v>
      </c>
      <c r="HW50" s="20"/>
      <c r="IB50" s="126"/>
      <c r="IC50" s="19" t="s">
        <v>269</v>
      </c>
      <c r="IF50" s="20"/>
      <c r="IJ50" s="126"/>
      <c r="IK50" s="19" t="s">
        <v>269</v>
      </c>
      <c r="IN50" s="20"/>
      <c r="IP50" s="126"/>
      <c r="IQ50" s="19" t="s">
        <v>269</v>
      </c>
      <c r="IT50" s="20"/>
      <c r="IY50" s="126"/>
      <c r="IZ50" s="19" t="s">
        <v>269</v>
      </c>
      <c r="JC50" s="20"/>
      <c r="JH50" s="126"/>
      <c r="JI50" s="19" t="s">
        <v>271</v>
      </c>
      <c r="JJ50" s="19" t="s">
        <v>589</v>
      </c>
      <c r="JK50" s="19">
        <v>35</v>
      </c>
      <c r="JL50" s="20"/>
      <c r="JP50" s="19" t="s">
        <v>273</v>
      </c>
      <c r="JQ50" s="19" t="s">
        <v>269</v>
      </c>
      <c r="JR50" s="126"/>
      <c r="JS50" s="19" t="s">
        <v>269</v>
      </c>
      <c r="JV50" s="20"/>
      <c r="KD50" s="126"/>
      <c r="KE50" s="19" t="s">
        <v>269</v>
      </c>
      <c r="KH50" s="20"/>
      <c r="KL50" s="126"/>
      <c r="KM50" s="171" t="s">
        <v>269</v>
      </c>
      <c r="KQ50" s="126"/>
      <c r="KR50" s="174" t="s">
        <v>269</v>
      </c>
      <c r="KV50" s="126"/>
      <c r="KW50" s="171" t="s">
        <v>269</v>
      </c>
      <c r="LA50" s="126"/>
      <c r="LB50" s="171" t="s">
        <v>269</v>
      </c>
      <c r="LF50" s="126"/>
      <c r="LG50" s="171" t="s">
        <v>269</v>
      </c>
      <c r="LK50" s="126"/>
      <c r="LL50" s="19" t="s">
        <v>271</v>
      </c>
      <c r="LM50" s="19" t="s">
        <v>834</v>
      </c>
      <c r="LN50" s="126"/>
      <c r="LO50" s="20"/>
      <c r="LP50" s="19" t="s">
        <v>230</v>
      </c>
      <c r="LZ50" s="19">
        <v>386</v>
      </c>
      <c r="MA50" s="19" t="s">
        <v>269</v>
      </c>
      <c r="MC50" s="126"/>
      <c r="MD50" s="20"/>
      <c r="ME50" s="19" t="s">
        <v>238</v>
      </c>
      <c r="MF50" s="19" t="s">
        <v>239</v>
      </c>
      <c r="MG50" s="19" t="s">
        <v>240</v>
      </c>
      <c r="MJ50" s="19" t="s">
        <v>243</v>
      </c>
      <c r="MK50" s="19" t="s">
        <v>244</v>
      </c>
      <c r="ML50" s="19" t="s">
        <v>245</v>
      </c>
      <c r="MM50" s="19" t="s">
        <v>246</v>
      </c>
      <c r="MN50" s="19" t="s">
        <v>247</v>
      </c>
      <c r="MP50" s="19" t="s">
        <v>249</v>
      </c>
      <c r="MQ50" s="19" t="s">
        <v>250</v>
      </c>
      <c r="MT50" s="19" t="s">
        <v>253</v>
      </c>
      <c r="MU50" s="19" t="s">
        <v>254</v>
      </c>
      <c r="MW50" s="19" t="s">
        <v>256</v>
      </c>
      <c r="MY50" s="19">
        <v>40</v>
      </c>
      <c r="MZ50" s="19">
        <v>24</v>
      </c>
      <c r="NA50" s="19" t="s">
        <v>835</v>
      </c>
      <c r="NB50" s="19" t="s">
        <v>269</v>
      </c>
      <c r="NC50" s="19" t="s">
        <v>269</v>
      </c>
      <c r="ND50" s="19" t="s">
        <v>269</v>
      </c>
      <c r="NE50" s="126"/>
      <c r="NF50" s="19" t="s">
        <v>271</v>
      </c>
      <c r="NG50" s="19" t="s">
        <v>269</v>
      </c>
      <c r="NH50" s="19" t="s">
        <v>836</v>
      </c>
      <c r="NI50" s="181" t="s">
        <v>269</v>
      </c>
      <c r="NJ50" s="126"/>
      <c r="NK50" s="20"/>
      <c r="NU50" s="126"/>
      <c r="NV50" s="19" t="s">
        <v>369</v>
      </c>
      <c r="NW50" s="145" t="s">
        <v>271</v>
      </c>
      <c r="NX50" s="156"/>
      <c r="NY50" s="163" t="s">
        <v>325</v>
      </c>
      <c r="NZ50" s="152" t="s">
        <v>325</v>
      </c>
      <c r="OA50" s="147" t="s">
        <v>325</v>
      </c>
      <c r="OB50" s="157" t="s">
        <v>1311</v>
      </c>
      <c r="OC50" s="89">
        <v>62808</v>
      </c>
      <c r="OD50" s="88">
        <v>544.9</v>
      </c>
      <c r="OE50" s="84">
        <f t="shared" si="4"/>
        <v>115.26518627271059</v>
      </c>
      <c r="OF50" s="91">
        <f t="shared" si="5"/>
        <v>6.8940262386957074E-3</v>
      </c>
    </row>
    <row r="51" spans="2:396" ht="68" x14ac:dyDescent="0.2">
      <c r="B51" s="19" t="s">
        <v>402</v>
      </c>
      <c r="C51" s="19">
        <v>8</v>
      </c>
      <c r="D51" s="19">
        <v>384</v>
      </c>
      <c r="E51" s="19">
        <v>4</v>
      </c>
      <c r="F51" s="84">
        <f t="shared" si="3"/>
        <v>96</v>
      </c>
      <c r="G51" s="19">
        <v>4</v>
      </c>
      <c r="H51" s="19" t="s">
        <v>269</v>
      </c>
      <c r="I51" s="19" t="s">
        <v>269</v>
      </c>
      <c r="J51" s="19">
        <v>0</v>
      </c>
      <c r="K51" s="126"/>
      <c r="L51" s="20"/>
      <c r="P51" s="19" t="s">
        <v>198</v>
      </c>
      <c r="Q51" s="19" t="s">
        <v>199</v>
      </c>
      <c r="AA51" s="20"/>
      <c r="AB51" s="19">
        <v>63</v>
      </c>
      <c r="AC51" s="19">
        <v>10</v>
      </c>
      <c r="AD51" s="19">
        <v>1</v>
      </c>
      <c r="AE51" s="19">
        <v>0</v>
      </c>
      <c r="AF51" s="19" t="s">
        <v>270</v>
      </c>
      <c r="AH51" s="19" t="s">
        <v>269</v>
      </c>
      <c r="AI51" s="126"/>
      <c r="AJ51" s="19" t="s">
        <v>269</v>
      </c>
      <c r="AK51" s="20"/>
      <c r="AY51" s="126"/>
      <c r="AZ51" s="112" t="s">
        <v>269</v>
      </c>
      <c r="BC51" s="156"/>
      <c r="BF51" s="126"/>
      <c r="BG51" s="19" t="s">
        <v>269</v>
      </c>
      <c r="BJ51" s="152"/>
      <c r="BL51" s="126"/>
      <c r="BM51" s="19" t="s">
        <v>269</v>
      </c>
      <c r="BP51" s="148"/>
      <c r="BR51" s="126"/>
      <c r="BS51" s="19" t="s">
        <v>269</v>
      </c>
      <c r="BV51" s="150"/>
      <c r="BX51" s="126"/>
      <c r="BY51" s="19" t="s">
        <v>269</v>
      </c>
      <c r="CB51" s="152"/>
      <c r="CD51" s="148"/>
      <c r="CF51" s="150"/>
      <c r="CH51" s="126"/>
      <c r="CI51" s="19" t="s">
        <v>271</v>
      </c>
      <c r="CJ51" s="19">
        <v>1</v>
      </c>
      <c r="CK51" s="19">
        <v>75</v>
      </c>
      <c r="CL51" s="156" t="s">
        <v>405</v>
      </c>
      <c r="CN51" s="152" t="s">
        <v>325</v>
      </c>
      <c r="CP51" s="148" t="s">
        <v>280</v>
      </c>
      <c r="CR51" s="150" t="s">
        <v>280</v>
      </c>
      <c r="CT51" s="126"/>
      <c r="CU51" s="170" t="s">
        <v>271</v>
      </c>
      <c r="CV51" s="126"/>
      <c r="CW51" s="145" t="s">
        <v>271</v>
      </c>
      <c r="CX51" s="19">
        <v>1</v>
      </c>
      <c r="CY51" s="19">
        <v>10</v>
      </c>
      <c r="CZ51" s="19" t="s">
        <v>286</v>
      </c>
      <c r="DA51" s="19" t="s">
        <v>287</v>
      </c>
      <c r="DB51" s="126"/>
      <c r="DC51" s="19" t="s">
        <v>269</v>
      </c>
      <c r="DH51" s="126"/>
      <c r="DI51" s="19" t="s">
        <v>269</v>
      </c>
      <c r="DN51" s="126"/>
      <c r="DO51" s="19" t="s">
        <v>271</v>
      </c>
      <c r="DP51" s="19">
        <v>1</v>
      </c>
      <c r="DQ51" s="19">
        <v>10</v>
      </c>
      <c r="DR51" s="19" t="s">
        <v>286</v>
      </c>
      <c r="DS51" s="19" t="s">
        <v>287</v>
      </c>
      <c r="DT51" s="126"/>
      <c r="DU51" s="19" t="s">
        <v>269</v>
      </c>
      <c r="DZ51" s="126"/>
      <c r="EA51" s="19" t="s">
        <v>269</v>
      </c>
      <c r="EF51" s="126"/>
      <c r="EG51" s="174" t="s">
        <v>269</v>
      </c>
      <c r="EL51" s="126"/>
      <c r="EM51" s="174" t="s">
        <v>269</v>
      </c>
      <c r="ER51" s="126"/>
      <c r="ES51" s="174" t="s">
        <v>269</v>
      </c>
      <c r="EX51" s="126"/>
      <c r="EY51" s="174" t="s">
        <v>269</v>
      </c>
      <c r="FD51" s="126"/>
      <c r="FE51" s="174" t="s">
        <v>269</v>
      </c>
      <c r="FJ51" s="126"/>
      <c r="FK51" s="19" t="s">
        <v>269</v>
      </c>
      <c r="FL51" s="126"/>
      <c r="FM51" s="174" t="s">
        <v>269</v>
      </c>
      <c r="FP51" s="20"/>
      <c r="FW51" s="126"/>
      <c r="FX51" s="174" t="s">
        <v>269</v>
      </c>
      <c r="GA51" s="20"/>
      <c r="GF51" s="126"/>
      <c r="GG51" s="174" t="s">
        <v>269</v>
      </c>
      <c r="GJ51" s="20"/>
      <c r="GP51" s="126"/>
      <c r="GQ51" s="174" t="s">
        <v>269</v>
      </c>
      <c r="GT51" s="20"/>
      <c r="GY51" s="126"/>
      <c r="GZ51" s="174" t="s">
        <v>269</v>
      </c>
      <c r="HC51" s="20"/>
      <c r="HJ51" s="126"/>
      <c r="HK51" s="174" t="s">
        <v>269</v>
      </c>
      <c r="HN51" s="20"/>
      <c r="HS51" s="126"/>
      <c r="HT51" s="174" t="s">
        <v>269</v>
      </c>
      <c r="HW51" s="20"/>
      <c r="IB51" s="126"/>
      <c r="IC51" s="174" t="s">
        <v>269</v>
      </c>
      <c r="IF51" s="20"/>
      <c r="IJ51" s="126"/>
      <c r="IK51" s="174" t="s">
        <v>269</v>
      </c>
      <c r="IN51" s="20"/>
      <c r="IP51" s="126"/>
      <c r="IQ51" s="174" t="s">
        <v>269</v>
      </c>
      <c r="IT51" s="20"/>
      <c r="IY51" s="126"/>
      <c r="IZ51" s="174" t="s">
        <v>269</v>
      </c>
      <c r="JC51" s="20"/>
      <c r="JH51" s="126"/>
      <c r="JI51" s="174" t="s">
        <v>269</v>
      </c>
      <c r="JL51" s="20"/>
      <c r="JR51" s="126"/>
      <c r="JS51" s="174" t="s">
        <v>269</v>
      </c>
      <c r="JV51" s="20"/>
      <c r="KD51" s="126"/>
      <c r="KE51" s="174" t="s">
        <v>269</v>
      </c>
      <c r="KH51" s="20"/>
      <c r="KL51" s="126"/>
      <c r="KM51" s="171" t="s">
        <v>269</v>
      </c>
      <c r="KQ51" s="126"/>
      <c r="KR51" s="174" t="s">
        <v>269</v>
      </c>
      <c r="KV51" s="126"/>
      <c r="KW51" s="171" t="s">
        <v>269</v>
      </c>
      <c r="LA51" s="126"/>
      <c r="LB51" s="171" t="s">
        <v>269</v>
      </c>
      <c r="LF51" s="126"/>
      <c r="LG51" s="171" t="s">
        <v>269</v>
      </c>
      <c r="LK51" s="126"/>
      <c r="LL51" s="19" t="s">
        <v>269</v>
      </c>
      <c r="LN51" s="126"/>
      <c r="LO51" s="20"/>
      <c r="LP51" s="19" t="s">
        <v>230</v>
      </c>
      <c r="LR51" s="19" t="s">
        <v>232</v>
      </c>
      <c r="LZ51" s="19">
        <v>131</v>
      </c>
      <c r="MA51" s="19" t="s">
        <v>269</v>
      </c>
      <c r="MC51" s="126"/>
      <c r="MD51" s="20"/>
      <c r="ME51" s="19" t="s">
        <v>238</v>
      </c>
      <c r="MF51" s="19" t="s">
        <v>239</v>
      </c>
      <c r="MG51" s="19" t="s">
        <v>240</v>
      </c>
      <c r="MI51" s="19" t="s">
        <v>242</v>
      </c>
      <c r="MK51" s="19" t="s">
        <v>244</v>
      </c>
      <c r="ML51" s="19" t="s">
        <v>245</v>
      </c>
      <c r="MP51" s="19" t="s">
        <v>249</v>
      </c>
      <c r="MR51" s="19" t="s">
        <v>251</v>
      </c>
      <c r="MW51" s="19" t="s">
        <v>256</v>
      </c>
      <c r="MY51" s="19">
        <v>35</v>
      </c>
      <c r="MZ51" s="19">
        <v>20</v>
      </c>
      <c r="NA51" s="19" t="s">
        <v>333</v>
      </c>
      <c r="NB51" s="19" t="s">
        <v>269</v>
      </c>
      <c r="NC51" s="19" t="s">
        <v>269</v>
      </c>
      <c r="ND51" s="19" t="s">
        <v>269</v>
      </c>
      <c r="NE51" s="126"/>
      <c r="NF51" s="19" t="s">
        <v>269</v>
      </c>
      <c r="NG51" s="19" t="s">
        <v>269</v>
      </c>
      <c r="NI51" s="19" t="s">
        <v>269</v>
      </c>
      <c r="NJ51" s="126"/>
      <c r="NK51" s="20"/>
      <c r="NU51" s="126"/>
      <c r="NW51" s="145" t="s">
        <v>271</v>
      </c>
      <c r="NX51" s="156"/>
      <c r="NY51" s="163" t="s">
        <v>405</v>
      </c>
      <c r="NZ51" s="152" t="s">
        <v>325</v>
      </c>
      <c r="OA51" s="148" t="s">
        <v>280</v>
      </c>
      <c r="OB51" s="150" t="s">
        <v>280</v>
      </c>
      <c r="OC51" s="89">
        <v>15897</v>
      </c>
      <c r="OD51" s="88">
        <v>1081.2</v>
      </c>
      <c r="OE51" s="84">
        <f t="shared" si="4"/>
        <v>14.703107658157602</v>
      </c>
      <c r="OF51" s="91">
        <f t="shared" si="5"/>
        <v>2.4155501037931685E-2</v>
      </c>
    </row>
    <row r="52" spans="2:396" ht="68" x14ac:dyDescent="0.2">
      <c r="B52" s="19" t="s">
        <v>687</v>
      </c>
      <c r="C52" s="19">
        <v>4</v>
      </c>
      <c r="D52" s="19">
        <v>1483</v>
      </c>
      <c r="E52" s="19">
        <v>34</v>
      </c>
      <c r="F52" s="84">
        <f t="shared" si="3"/>
        <v>43.617647058823529</v>
      </c>
      <c r="G52" s="19">
        <v>19</v>
      </c>
      <c r="H52" s="19" t="s">
        <v>269</v>
      </c>
      <c r="I52" s="19" t="s">
        <v>269</v>
      </c>
      <c r="J52" s="19">
        <v>1</v>
      </c>
      <c r="K52" s="126"/>
      <c r="L52" s="20"/>
      <c r="P52" s="19" t="s">
        <v>198</v>
      </c>
      <c r="Q52" s="19" t="s">
        <v>199</v>
      </c>
      <c r="U52" s="19" t="s">
        <v>203</v>
      </c>
      <c r="AA52" s="20"/>
      <c r="AB52" s="19">
        <v>484</v>
      </c>
      <c r="AC52" s="19">
        <v>763</v>
      </c>
      <c r="AD52" s="19">
        <v>140</v>
      </c>
      <c r="AE52" s="19">
        <v>10</v>
      </c>
      <c r="AF52" s="19" t="s">
        <v>428</v>
      </c>
      <c r="AH52" s="19" t="s">
        <v>271</v>
      </c>
      <c r="AI52" s="126"/>
      <c r="AJ52" s="19" t="s">
        <v>271</v>
      </c>
      <c r="AK52" s="20"/>
      <c r="AL52" s="19" t="s">
        <v>214</v>
      </c>
      <c r="AV52" s="19" t="s">
        <v>273</v>
      </c>
      <c r="AW52" s="19">
        <v>1</v>
      </c>
      <c r="AX52" s="19">
        <v>225</v>
      </c>
      <c r="AY52" s="126"/>
      <c r="AZ52" s="112" t="s">
        <v>269</v>
      </c>
      <c r="BC52" s="156"/>
      <c r="BF52" s="126"/>
      <c r="BG52" s="19" t="s">
        <v>269</v>
      </c>
      <c r="BJ52" s="152"/>
      <c r="BL52" s="126"/>
      <c r="BM52" s="19" t="s">
        <v>271</v>
      </c>
      <c r="BN52" s="19">
        <v>4</v>
      </c>
      <c r="BO52" s="19">
        <v>30</v>
      </c>
      <c r="BP52" s="148" t="s">
        <v>281</v>
      </c>
      <c r="BR52" s="126"/>
      <c r="BS52" s="19" t="s">
        <v>271</v>
      </c>
      <c r="BT52" s="19">
        <v>4</v>
      </c>
      <c r="BU52" s="19">
        <v>30</v>
      </c>
      <c r="BV52" s="150" t="s">
        <v>281</v>
      </c>
      <c r="BX52" s="126"/>
      <c r="BY52" s="19" t="s">
        <v>269</v>
      </c>
      <c r="CB52" s="152"/>
      <c r="CD52" s="148"/>
      <c r="CF52" s="150"/>
      <c r="CH52" s="126"/>
      <c r="CI52" s="19" t="s">
        <v>269</v>
      </c>
      <c r="CL52" s="156"/>
      <c r="CN52" s="152"/>
      <c r="CP52" s="148"/>
      <c r="CR52" s="150"/>
      <c r="CT52" s="126"/>
      <c r="CU52" s="170" t="s">
        <v>271</v>
      </c>
      <c r="CV52" s="126"/>
      <c r="CW52" s="145" t="s">
        <v>271</v>
      </c>
      <c r="CX52" s="19">
        <v>1</v>
      </c>
      <c r="CY52" s="19">
        <v>25</v>
      </c>
      <c r="CZ52" s="19" t="s">
        <v>286</v>
      </c>
      <c r="DA52" s="19" t="s">
        <v>287</v>
      </c>
      <c r="DB52" s="126"/>
      <c r="DC52" s="19" t="s">
        <v>271</v>
      </c>
      <c r="DD52" s="19">
        <v>1</v>
      </c>
      <c r="DE52" s="19">
        <v>12</v>
      </c>
      <c r="DF52" s="19" t="s">
        <v>286</v>
      </c>
      <c r="DG52" s="19" t="s">
        <v>287</v>
      </c>
      <c r="DH52" s="126"/>
      <c r="DI52" s="19" t="s">
        <v>271</v>
      </c>
      <c r="DJ52" s="19">
        <v>1</v>
      </c>
      <c r="DK52" s="19">
        <v>1</v>
      </c>
      <c r="DL52" s="19" t="s">
        <v>286</v>
      </c>
      <c r="DM52" s="19" t="s">
        <v>287</v>
      </c>
      <c r="DN52" s="126"/>
      <c r="DO52" s="19" t="s">
        <v>269</v>
      </c>
      <c r="DT52" s="126"/>
      <c r="DU52" s="19" t="s">
        <v>269</v>
      </c>
      <c r="DZ52" s="126"/>
      <c r="EA52" s="19" t="s">
        <v>269</v>
      </c>
      <c r="EF52" s="126"/>
      <c r="EG52" s="174" t="s">
        <v>269</v>
      </c>
      <c r="EL52" s="126"/>
      <c r="EM52" s="174" t="s">
        <v>269</v>
      </c>
      <c r="ER52" s="126"/>
      <c r="ES52" s="174" t="s">
        <v>269</v>
      </c>
      <c r="EX52" s="126"/>
      <c r="EY52" s="174" t="s">
        <v>269</v>
      </c>
      <c r="FD52" s="126"/>
      <c r="FE52" s="174" t="s">
        <v>269</v>
      </c>
      <c r="FJ52" s="126"/>
      <c r="FK52" s="19" t="s">
        <v>271</v>
      </c>
      <c r="FL52" s="126"/>
      <c r="FM52" s="19" t="s">
        <v>269</v>
      </c>
      <c r="FP52" s="20"/>
      <c r="FW52" s="126"/>
      <c r="FX52" s="19" t="s">
        <v>269</v>
      </c>
      <c r="GA52" s="20"/>
      <c r="GF52" s="126"/>
      <c r="GG52" s="19" t="s">
        <v>271</v>
      </c>
      <c r="GH52" s="19">
        <v>1</v>
      </c>
      <c r="GI52" s="19">
        <v>40</v>
      </c>
      <c r="GJ52" s="20"/>
      <c r="GK52" s="19" t="s">
        <v>225</v>
      </c>
      <c r="GL52" s="19" t="s">
        <v>226</v>
      </c>
      <c r="GM52" s="19" t="s">
        <v>227</v>
      </c>
      <c r="GN52" s="19" t="s">
        <v>228</v>
      </c>
      <c r="GO52" s="19" t="s">
        <v>229</v>
      </c>
      <c r="GP52" s="126"/>
      <c r="GQ52" s="19" t="s">
        <v>269</v>
      </c>
      <c r="GT52" s="20"/>
      <c r="GY52" s="126"/>
      <c r="GZ52" s="19" t="s">
        <v>269</v>
      </c>
      <c r="HC52" s="20"/>
      <c r="HJ52" s="126"/>
      <c r="HK52" s="19" t="s">
        <v>269</v>
      </c>
      <c r="HN52" s="20"/>
      <c r="HS52" s="126"/>
      <c r="HT52" s="19" t="s">
        <v>269</v>
      </c>
      <c r="HW52" s="20"/>
      <c r="IB52" s="126"/>
      <c r="IC52" s="19" t="s">
        <v>269</v>
      </c>
      <c r="IF52" s="20"/>
      <c r="IJ52" s="126"/>
      <c r="IK52" s="19" t="s">
        <v>269</v>
      </c>
      <c r="IN52" s="20"/>
      <c r="IP52" s="126"/>
      <c r="IQ52" s="19" t="s">
        <v>269</v>
      </c>
      <c r="IT52" s="20"/>
      <c r="IY52" s="126"/>
      <c r="IZ52" s="19" t="s">
        <v>269</v>
      </c>
      <c r="JC52" s="20"/>
      <c r="JH52" s="126"/>
      <c r="JI52" s="19" t="s">
        <v>271</v>
      </c>
      <c r="JJ52" s="19">
        <v>1</v>
      </c>
      <c r="JK52" s="19">
        <v>225</v>
      </c>
      <c r="JL52" s="20"/>
      <c r="JM52" s="19" t="s">
        <v>225</v>
      </c>
      <c r="JN52" s="19" t="s">
        <v>228</v>
      </c>
      <c r="JP52" s="19" t="s">
        <v>273</v>
      </c>
      <c r="JQ52" s="19" t="s">
        <v>271</v>
      </c>
      <c r="JR52" s="126"/>
      <c r="JS52" s="19" t="s">
        <v>269</v>
      </c>
      <c r="JV52" s="20"/>
      <c r="KD52" s="126"/>
      <c r="KE52" s="19" t="s">
        <v>269</v>
      </c>
      <c r="KH52" s="20"/>
      <c r="KL52" s="126"/>
      <c r="KM52" s="171" t="s">
        <v>269</v>
      </c>
      <c r="KQ52" s="126"/>
      <c r="KR52" s="174" t="s">
        <v>269</v>
      </c>
      <c r="KV52" s="126"/>
      <c r="KW52" s="171" t="s">
        <v>269</v>
      </c>
      <c r="LA52" s="126"/>
      <c r="LB52" s="171" t="s">
        <v>269</v>
      </c>
      <c r="LF52" s="126"/>
      <c r="LG52" s="171" t="s">
        <v>269</v>
      </c>
      <c r="LK52" s="126"/>
      <c r="LL52" s="19" t="s">
        <v>269</v>
      </c>
      <c r="LN52" s="126"/>
      <c r="LO52" s="20"/>
      <c r="LQ52" s="19" t="s">
        <v>231</v>
      </c>
      <c r="LZ52" s="19">
        <v>100</v>
      </c>
      <c r="MA52" s="19" t="s">
        <v>269</v>
      </c>
      <c r="MC52" s="126"/>
      <c r="MD52" s="20"/>
      <c r="ME52" s="19" t="s">
        <v>238</v>
      </c>
      <c r="MF52" s="19" t="s">
        <v>239</v>
      </c>
      <c r="MJ52" s="19" t="s">
        <v>243</v>
      </c>
      <c r="ML52" s="19" t="s">
        <v>245</v>
      </c>
      <c r="MN52" s="19" t="s">
        <v>247</v>
      </c>
      <c r="MP52" s="19" t="s">
        <v>249</v>
      </c>
      <c r="MQ52" s="19" t="s">
        <v>250</v>
      </c>
      <c r="MT52" s="19" t="s">
        <v>253</v>
      </c>
      <c r="MV52" s="19" t="s">
        <v>255</v>
      </c>
      <c r="MW52" s="19" t="s">
        <v>256</v>
      </c>
      <c r="MY52" s="19">
        <v>35</v>
      </c>
      <c r="MZ52" s="19">
        <v>35</v>
      </c>
      <c r="NA52" s="19" t="s">
        <v>333</v>
      </c>
      <c r="NB52" s="19" t="s">
        <v>269</v>
      </c>
      <c r="NC52" s="19" t="s">
        <v>269</v>
      </c>
      <c r="ND52" s="19" t="s">
        <v>269</v>
      </c>
      <c r="NE52" s="126"/>
      <c r="NF52" s="19" t="s">
        <v>269</v>
      </c>
      <c r="NG52" s="19" t="s">
        <v>269</v>
      </c>
      <c r="NI52" s="19" t="s">
        <v>269</v>
      </c>
      <c r="NJ52" s="126"/>
      <c r="NK52" s="20"/>
      <c r="NU52" s="126"/>
      <c r="NW52" s="145" t="s">
        <v>271</v>
      </c>
      <c r="NX52" s="156"/>
      <c r="NY52" s="163"/>
      <c r="NZ52" s="152"/>
      <c r="OA52" s="148" t="s">
        <v>281</v>
      </c>
      <c r="OB52" s="150" t="s">
        <v>281</v>
      </c>
      <c r="OC52" s="89">
        <v>145085</v>
      </c>
      <c r="OD52" s="88">
        <v>778.6</v>
      </c>
      <c r="OE52" s="84">
        <f t="shared" si="4"/>
        <v>186.34086822501925</v>
      </c>
      <c r="OF52" s="91">
        <f t="shared" si="5"/>
        <v>1.0221594237860565E-2</v>
      </c>
    </row>
    <row r="53" spans="2:396" ht="68" x14ac:dyDescent="0.2">
      <c r="B53" s="19" t="s">
        <v>915</v>
      </c>
      <c r="C53" s="19">
        <v>7</v>
      </c>
      <c r="D53" s="19">
        <v>355</v>
      </c>
      <c r="E53" s="19">
        <v>11</v>
      </c>
      <c r="F53" s="84">
        <f t="shared" si="3"/>
        <v>32.272727272727273</v>
      </c>
      <c r="G53" s="19">
        <v>5</v>
      </c>
      <c r="H53" s="19" t="s">
        <v>271</v>
      </c>
      <c r="I53" s="19" t="s">
        <v>269</v>
      </c>
      <c r="J53" s="19">
        <v>0</v>
      </c>
      <c r="K53" s="126"/>
      <c r="L53" s="20"/>
      <c r="P53" s="19" t="s">
        <v>198</v>
      </c>
      <c r="Q53" s="19" t="s">
        <v>199</v>
      </c>
      <c r="AA53" s="20"/>
      <c r="AB53" s="19">
        <v>82</v>
      </c>
      <c r="AC53" s="19">
        <v>34</v>
      </c>
      <c r="AD53" s="19">
        <v>8</v>
      </c>
      <c r="AE53" s="19">
        <v>0</v>
      </c>
      <c r="AF53" s="19" t="s">
        <v>213</v>
      </c>
      <c r="AG53" s="19" t="s">
        <v>918</v>
      </c>
      <c r="AH53" s="19" t="s">
        <v>271</v>
      </c>
      <c r="AI53" s="126"/>
      <c r="AJ53" s="19" t="s">
        <v>271</v>
      </c>
      <c r="AK53" s="20"/>
      <c r="AL53" s="19" t="s">
        <v>214</v>
      </c>
      <c r="AV53" s="19" t="s">
        <v>273</v>
      </c>
      <c r="AW53" s="19">
        <v>1</v>
      </c>
      <c r="AX53" s="19">
        <v>45</v>
      </c>
      <c r="AY53" s="126"/>
      <c r="AZ53" s="112" t="s">
        <v>269</v>
      </c>
      <c r="BC53" s="156"/>
      <c r="BF53" s="126"/>
      <c r="BG53" s="19" t="s">
        <v>269</v>
      </c>
      <c r="BJ53" s="152"/>
      <c r="BL53" s="126"/>
      <c r="BM53" s="19" t="s">
        <v>269</v>
      </c>
      <c r="BP53" s="148"/>
      <c r="BR53" s="126"/>
      <c r="BS53" s="19" t="s">
        <v>269</v>
      </c>
      <c r="BV53" s="150"/>
      <c r="BX53" s="126"/>
      <c r="BY53" s="19" t="s">
        <v>269</v>
      </c>
      <c r="CB53" s="152"/>
      <c r="CD53" s="148"/>
      <c r="CF53" s="150"/>
      <c r="CH53" s="126"/>
      <c r="CI53" s="19" t="s">
        <v>271</v>
      </c>
      <c r="CJ53" s="19">
        <v>9</v>
      </c>
      <c r="CK53" s="19">
        <v>30</v>
      </c>
      <c r="CL53" s="156" t="s">
        <v>489</v>
      </c>
      <c r="CN53" s="152" t="s">
        <v>325</v>
      </c>
      <c r="CP53" s="148" t="s">
        <v>281</v>
      </c>
      <c r="CR53" s="150" t="s">
        <v>515</v>
      </c>
      <c r="CT53" s="126"/>
      <c r="CU53" s="170" t="s">
        <v>271</v>
      </c>
      <c r="CV53" s="126"/>
      <c r="CW53" s="145" t="s">
        <v>271</v>
      </c>
      <c r="CX53" s="19">
        <v>2</v>
      </c>
      <c r="CY53" s="19">
        <v>15</v>
      </c>
      <c r="CZ53" s="19" t="s">
        <v>286</v>
      </c>
      <c r="DA53" s="19" t="s">
        <v>287</v>
      </c>
      <c r="DB53" s="126"/>
      <c r="DC53" s="19" t="s">
        <v>271</v>
      </c>
      <c r="DD53" s="19">
        <v>1</v>
      </c>
      <c r="DE53" s="19">
        <v>15</v>
      </c>
      <c r="DF53" s="19" t="s">
        <v>286</v>
      </c>
      <c r="DG53" s="19" t="s">
        <v>287</v>
      </c>
      <c r="DH53" s="126"/>
      <c r="DI53" s="19" t="s">
        <v>269</v>
      </c>
      <c r="DN53" s="126"/>
      <c r="DO53" s="19" t="s">
        <v>271</v>
      </c>
      <c r="DP53" s="19">
        <v>1</v>
      </c>
      <c r="DQ53" s="19">
        <v>15</v>
      </c>
      <c r="DR53" s="19" t="s">
        <v>286</v>
      </c>
      <c r="DS53" s="19" t="s">
        <v>287</v>
      </c>
      <c r="DT53" s="126"/>
      <c r="DU53" s="19" t="s">
        <v>269</v>
      </c>
      <c r="DZ53" s="126"/>
      <c r="EA53" s="19" t="s">
        <v>269</v>
      </c>
      <c r="EF53" s="126"/>
      <c r="EG53" s="174" t="s">
        <v>269</v>
      </c>
      <c r="EL53" s="126"/>
      <c r="EM53" s="174" t="s">
        <v>269</v>
      </c>
      <c r="ER53" s="126"/>
      <c r="ES53" s="174" t="s">
        <v>269</v>
      </c>
      <c r="EX53" s="126"/>
      <c r="EY53" s="174" t="s">
        <v>269</v>
      </c>
      <c r="FD53" s="126"/>
      <c r="FE53" s="174" t="s">
        <v>269</v>
      </c>
      <c r="FJ53" s="126"/>
      <c r="FK53" s="19" t="s">
        <v>271</v>
      </c>
      <c r="FL53" s="126"/>
      <c r="FM53" s="19" t="s">
        <v>271</v>
      </c>
      <c r="FN53" s="19">
        <v>1</v>
      </c>
      <c r="FO53" s="19">
        <v>40</v>
      </c>
      <c r="FP53" s="20"/>
      <c r="FT53" s="19" t="s">
        <v>229</v>
      </c>
      <c r="FV53" s="19" t="s">
        <v>271</v>
      </c>
      <c r="FW53" s="126"/>
      <c r="FX53" s="19" t="s">
        <v>269</v>
      </c>
      <c r="GA53" s="20"/>
      <c r="GF53" s="126"/>
      <c r="GG53" s="19" t="s">
        <v>271</v>
      </c>
      <c r="GH53" s="19">
        <v>1</v>
      </c>
      <c r="GI53" s="19">
        <v>15</v>
      </c>
      <c r="GJ53" s="20"/>
      <c r="GK53" s="19" t="s">
        <v>225</v>
      </c>
      <c r="GM53" s="19" t="s">
        <v>227</v>
      </c>
      <c r="GP53" s="126"/>
      <c r="GQ53" s="19" t="s">
        <v>269</v>
      </c>
      <c r="GT53" s="20"/>
      <c r="GY53" s="126"/>
      <c r="GZ53" s="19" t="s">
        <v>269</v>
      </c>
      <c r="HC53" s="20"/>
      <c r="HJ53" s="126"/>
      <c r="HK53" s="19" t="s">
        <v>269</v>
      </c>
      <c r="HN53" s="20"/>
      <c r="HS53" s="126"/>
      <c r="HT53" s="19" t="s">
        <v>269</v>
      </c>
      <c r="HW53" s="20"/>
      <c r="IB53" s="126"/>
      <c r="IC53" s="19" t="s">
        <v>269</v>
      </c>
      <c r="IF53" s="20"/>
      <c r="IJ53" s="126"/>
      <c r="IK53" s="19" t="s">
        <v>269</v>
      </c>
      <c r="IN53" s="20"/>
      <c r="IP53" s="126"/>
      <c r="IQ53" s="19" t="s">
        <v>269</v>
      </c>
      <c r="IT53" s="20"/>
      <c r="IY53" s="126"/>
      <c r="IZ53" s="19" t="s">
        <v>269</v>
      </c>
      <c r="JC53" s="20"/>
      <c r="JH53" s="126"/>
      <c r="JI53" s="19" t="s">
        <v>271</v>
      </c>
      <c r="JJ53" s="19">
        <v>1</v>
      </c>
      <c r="JK53" s="19">
        <v>45</v>
      </c>
      <c r="JL53" s="20"/>
      <c r="JO53" s="19" t="s">
        <v>229</v>
      </c>
      <c r="JP53" s="19" t="s">
        <v>273</v>
      </c>
      <c r="JQ53" s="19" t="s">
        <v>271</v>
      </c>
      <c r="JR53" s="126"/>
      <c r="JS53" s="19" t="s">
        <v>269</v>
      </c>
      <c r="JV53" s="20"/>
      <c r="KD53" s="126"/>
      <c r="KE53" s="19" t="s">
        <v>269</v>
      </c>
      <c r="KH53" s="20"/>
      <c r="KL53" s="126"/>
      <c r="KM53" s="171" t="s">
        <v>269</v>
      </c>
      <c r="KQ53" s="126"/>
      <c r="KR53" s="174" t="s">
        <v>269</v>
      </c>
      <c r="KV53" s="126"/>
      <c r="KW53" s="171" t="s">
        <v>269</v>
      </c>
      <c r="LA53" s="126"/>
      <c r="LB53" s="171" t="s">
        <v>269</v>
      </c>
      <c r="LF53" s="126"/>
      <c r="LG53" s="171" t="s">
        <v>269</v>
      </c>
      <c r="LK53" s="126"/>
      <c r="LL53" s="19" t="s">
        <v>269</v>
      </c>
      <c r="LN53" s="126"/>
      <c r="LO53" s="20"/>
      <c r="LP53" s="19" t="s">
        <v>230</v>
      </c>
      <c r="LZ53" s="19">
        <v>200</v>
      </c>
      <c r="MA53" s="19" t="s">
        <v>269</v>
      </c>
      <c r="MC53" s="126"/>
      <c r="MD53" s="20"/>
      <c r="ME53" s="19" t="s">
        <v>238</v>
      </c>
      <c r="MF53" s="19" t="s">
        <v>239</v>
      </c>
      <c r="MG53" s="19" t="s">
        <v>240</v>
      </c>
      <c r="MH53" s="19" t="s">
        <v>241</v>
      </c>
      <c r="MI53" s="19" t="s">
        <v>242</v>
      </c>
      <c r="MJ53" s="19" t="s">
        <v>243</v>
      </c>
      <c r="MK53" s="19" t="s">
        <v>244</v>
      </c>
      <c r="ML53" s="19" t="s">
        <v>245</v>
      </c>
      <c r="MN53" s="19" t="s">
        <v>247</v>
      </c>
      <c r="MO53" s="19" t="s">
        <v>248</v>
      </c>
      <c r="MP53" s="19" t="s">
        <v>249</v>
      </c>
      <c r="MQ53" s="19" t="s">
        <v>250</v>
      </c>
      <c r="MR53" s="19" t="s">
        <v>251</v>
      </c>
      <c r="MS53" s="19" t="s">
        <v>252</v>
      </c>
      <c r="MT53" s="19" t="s">
        <v>253</v>
      </c>
      <c r="MU53" s="19" t="s">
        <v>254</v>
      </c>
      <c r="MV53" s="19" t="s">
        <v>255</v>
      </c>
      <c r="MW53" s="19" t="s">
        <v>256</v>
      </c>
      <c r="MY53" s="19">
        <v>40</v>
      </c>
      <c r="MZ53" s="19">
        <v>35</v>
      </c>
      <c r="NA53" s="19" t="s">
        <v>333</v>
      </c>
      <c r="NB53" s="19" t="s">
        <v>269</v>
      </c>
      <c r="NC53" s="19" t="s">
        <v>269</v>
      </c>
      <c r="ND53" s="19" t="s">
        <v>269</v>
      </c>
      <c r="NE53" s="126"/>
      <c r="NF53" s="19" t="s">
        <v>269</v>
      </c>
      <c r="NG53" s="19" t="s">
        <v>269</v>
      </c>
      <c r="NI53" s="181" t="s">
        <v>271</v>
      </c>
      <c r="NJ53" s="126"/>
      <c r="NK53" s="20"/>
      <c r="NL53" s="19" t="s">
        <v>257</v>
      </c>
      <c r="NM53" s="19" t="s">
        <v>258</v>
      </c>
      <c r="NN53" s="19" t="s">
        <v>259</v>
      </c>
      <c r="NO53" s="19" t="s">
        <v>260</v>
      </c>
      <c r="NP53" s="19" t="s">
        <v>261</v>
      </c>
      <c r="NQ53" s="19" t="s">
        <v>262</v>
      </c>
      <c r="NR53" s="19" t="s">
        <v>263</v>
      </c>
      <c r="NS53" s="19" t="s">
        <v>264</v>
      </c>
      <c r="NU53" s="126"/>
      <c r="NW53" s="145" t="s">
        <v>271</v>
      </c>
      <c r="NX53" s="156"/>
      <c r="NY53" s="163" t="s">
        <v>489</v>
      </c>
      <c r="NZ53" s="152" t="s">
        <v>325</v>
      </c>
      <c r="OA53" s="148" t="s">
        <v>281</v>
      </c>
      <c r="OB53" s="150" t="s">
        <v>515</v>
      </c>
      <c r="OC53" s="89">
        <v>39655</v>
      </c>
      <c r="OD53" s="88">
        <v>328.8</v>
      </c>
      <c r="OE53" s="84">
        <f t="shared" si="4"/>
        <v>120.6052311435523</v>
      </c>
      <c r="OF53" s="91">
        <f t="shared" si="5"/>
        <v>8.9522128357079813E-3</v>
      </c>
    </row>
    <row r="54" spans="2:396" ht="102" x14ac:dyDescent="0.2">
      <c r="B54" s="19" t="s">
        <v>901</v>
      </c>
      <c r="C54" s="19">
        <v>6</v>
      </c>
      <c r="D54" s="19">
        <v>638</v>
      </c>
      <c r="E54" s="19">
        <v>9</v>
      </c>
      <c r="F54" s="84">
        <f t="shared" si="3"/>
        <v>70.888888888888886</v>
      </c>
      <c r="G54" s="19">
        <v>5</v>
      </c>
      <c r="H54" s="19" t="s">
        <v>269</v>
      </c>
      <c r="I54" s="19" t="s">
        <v>269</v>
      </c>
      <c r="J54" s="19">
        <v>0</v>
      </c>
      <c r="K54" s="126"/>
      <c r="L54" s="20"/>
      <c r="M54" s="19" t="s">
        <v>195</v>
      </c>
      <c r="P54" s="19" t="s">
        <v>198</v>
      </c>
      <c r="Q54" s="19" t="s">
        <v>199</v>
      </c>
      <c r="AA54" s="20"/>
      <c r="AB54" s="19">
        <v>2128</v>
      </c>
      <c r="AC54" s="19">
        <v>230</v>
      </c>
      <c r="AD54" s="19">
        <v>51</v>
      </c>
      <c r="AE54" s="19">
        <v>4</v>
      </c>
      <c r="AF54" s="19" t="s">
        <v>428</v>
      </c>
      <c r="AH54" s="19" t="s">
        <v>271</v>
      </c>
      <c r="AI54" s="126"/>
      <c r="AJ54" s="19" t="s">
        <v>271</v>
      </c>
      <c r="AK54" s="20"/>
      <c r="AS54" s="19" t="s">
        <v>221</v>
      </c>
      <c r="AV54" s="19" t="s">
        <v>452</v>
      </c>
      <c r="AW54" s="19">
        <v>7</v>
      </c>
      <c r="AX54" s="19">
        <v>32</v>
      </c>
      <c r="AY54" s="126"/>
      <c r="AZ54" s="112" t="s">
        <v>269</v>
      </c>
      <c r="BC54" s="156"/>
      <c r="BF54" s="126"/>
      <c r="BG54" s="19" t="s">
        <v>269</v>
      </c>
      <c r="BJ54" s="152"/>
      <c r="BL54" s="126"/>
      <c r="BM54" s="19" t="s">
        <v>269</v>
      </c>
      <c r="BP54" s="148"/>
      <c r="BR54" s="126"/>
      <c r="BS54" s="19" t="s">
        <v>269</v>
      </c>
      <c r="BV54" s="150"/>
      <c r="BX54" s="126"/>
      <c r="BY54" s="19" t="s">
        <v>269</v>
      </c>
      <c r="CB54" s="152"/>
      <c r="CD54" s="148"/>
      <c r="CF54" s="150"/>
      <c r="CH54" s="126"/>
      <c r="CI54" s="19" t="s">
        <v>271</v>
      </c>
      <c r="CJ54" s="19">
        <v>9</v>
      </c>
      <c r="CK54" s="19">
        <v>70</v>
      </c>
      <c r="CL54" s="156" t="s">
        <v>229</v>
      </c>
      <c r="CN54" s="152" t="s">
        <v>229</v>
      </c>
      <c r="CP54" s="148" t="s">
        <v>229</v>
      </c>
      <c r="CR54" s="150" t="s">
        <v>229</v>
      </c>
      <c r="CT54" s="126"/>
      <c r="CU54" s="170" t="s">
        <v>269</v>
      </c>
      <c r="CV54" s="126"/>
      <c r="CW54" s="174" t="s">
        <v>269</v>
      </c>
      <c r="DB54" s="126"/>
      <c r="DC54" s="174" t="s">
        <v>269</v>
      </c>
      <c r="DH54" s="126"/>
      <c r="DI54" s="174" t="s">
        <v>269</v>
      </c>
      <c r="DN54" s="126"/>
      <c r="DO54" s="174" t="s">
        <v>269</v>
      </c>
      <c r="DT54" s="126"/>
      <c r="DU54" s="174" t="s">
        <v>269</v>
      </c>
      <c r="DZ54" s="126"/>
      <c r="EA54" s="174" t="s">
        <v>269</v>
      </c>
      <c r="EF54" s="126"/>
      <c r="EG54" s="174" t="s">
        <v>269</v>
      </c>
      <c r="EL54" s="126"/>
      <c r="EM54" s="174" t="s">
        <v>269</v>
      </c>
      <c r="ER54" s="126"/>
      <c r="ES54" s="174" t="s">
        <v>269</v>
      </c>
      <c r="EX54" s="126"/>
      <c r="EY54" s="174" t="s">
        <v>269</v>
      </c>
      <c r="FD54" s="126"/>
      <c r="FE54" s="174" t="s">
        <v>269</v>
      </c>
      <c r="FJ54" s="126"/>
      <c r="FK54" s="19" t="s">
        <v>271</v>
      </c>
      <c r="FL54" s="126"/>
      <c r="FM54" s="19" t="s">
        <v>271</v>
      </c>
      <c r="FN54" s="19">
        <v>1</v>
      </c>
      <c r="FO54" s="19">
        <v>10</v>
      </c>
      <c r="FP54" s="20"/>
      <c r="FT54" s="19" t="s">
        <v>229</v>
      </c>
      <c r="FV54" s="19" t="s">
        <v>271</v>
      </c>
      <c r="FW54" s="126"/>
      <c r="FX54" s="19" t="s">
        <v>271</v>
      </c>
      <c r="FY54" s="19">
        <v>1</v>
      </c>
      <c r="FZ54" s="19">
        <v>70</v>
      </c>
      <c r="GA54" s="20"/>
      <c r="GD54" s="19" t="s">
        <v>229</v>
      </c>
      <c r="GF54" s="126"/>
      <c r="GG54" s="19" t="s">
        <v>271</v>
      </c>
      <c r="GH54" s="19">
        <v>1</v>
      </c>
      <c r="GI54" s="19">
        <v>75</v>
      </c>
      <c r="GJ54" s="20"/>
      <c r="GO54" s="19" t="s">
        <v>229</v>
      </c>
      <c r="GP54" s="126"/>
      <c r="GQ54" s="19" t="s">
        <v>269</v>
      </c>
      <c r="GT54" s="20"/>
      <c r="GY54" s="126"/>
      <c r="GZ54" s="19" t="s">
        <v>269</v>
      </c>
      <c r="HA54" s="19">
        <v>1</v>
      </c>
      <c r="HB54" s="19">
        <v>175</v>
      </c>
      <c r="HC54" s="20"/>
      <c r="HH54" s="19" t="s">
        <v>229</v>
      </c>
      <c r="HI54" s="19" t="s">
        <v>269</v>
      </c>
      <c r="HJ54" s="126"/>
      <c r="HK54" s="19" t="s">
        <v>269</v>
      </c>
      <c r="HN54" s="20"/>
      <c r="HS54" s="126"/>
      <c r="HT54" s="19" t="s">
        <v>269</v>
      </c>
      <c r="HW54" s="20"/>
      <c r="IB54" s="126"/>
      <c r="IC54" s="19" t="s">
        <v>269</v>
      </c>
      <c r="IF54" s="20"/>
      <c r="IJ54" s="126"/>
      <c r="IK54" s="19" t="s">
        <v>269</v>
      </c>
      <c r="IN54" s="20"/>
      <c r="IP54" s="126"/>
      <c r="IQ54" s="19" t="s">
        <v>269</v>
      </c>
      <c r="IT54" s="20"/>
      <c r="IY54" s="126"/>
      <c r="IZ54" s="19" t="s">
        <v>271</v>
      </c>
      <c r="JA54" s="19">
        <v>2</v>
      </c>
      <c r="JB54" s="19">
        <v>40</v>
      </c>
      <c r="JC54" s="20"/>
      <c r="JG54" s="19" t="s">
        <v>229</v>
      </c>
      <c r="JH54" s="126"/>
      <c r="JI54" s="19" t="s">
        <v>271</v>
      </c>
      <c r="JJ54" s="19">
        <v>1</v>
      </c>
      <c r="JK54" s="19">
        <v>175</v>
      </c>
      <c r="JL54" s="20"/>
      <c r="JO54" s="19" t="s">
        <v>229</v>
      </c>
      <c r="JP54" s="19" t="s">
        <v>452</v>
      </c>
      <c r="JQ54" s="19" t="s">
        <v>269</v>
      </c>
      <c r="JR54" s="126"/>
      <c r="JS54" s="19" t="s">
        <v>271</v>
      </c>
      <c r="JT54" s="19">
        <v>1</v>
      </c>
      <c r="JU54" s="19">
        <v>82</v>
      </c>
      <c r="JV54" s="20"/>
      <c r="JY54" s="19" t="s">
        <v>228</v>
      </c>
      <c r="KB54" s="19" t="s">
        <v>452</v>
      </c>
      <c r="KC54" s="19" t="s">
        <v>269</v>
      </c>
      <c r="KD54" s="126"/>
      <c r="KE54" s="19" t="s">
        <v>269</v>
      </c>
      <c r="KH54" s="20"/>
      <c r="KL54" s="126"/>
      <c r="KM54" s="171" t="s">
        <v>269</v>
      </c>
      <c r="KQ54" s="126"/>
      <c r="KR54" s="174" t="s">
        <v>269</v>
      </c>
      <c r="KV54" s="126"/>
      <c r="KW54" s="171" t="s">
        <v>269</v>
      </c>
      <c r="LA54" s="126"/>
      <c r="LB54" s="171" t="s">
        <v>269</v>
      </c>
      <c r="LF54" s="126"/>
      <c r="LG54" s="171" t="s">
        <v>269</v>
      </c>
      <c r="LK54" s="126"/>
      <c r="LL54" s="19" t="s">
        <v>271</v>
      </c>
      <c r="LM54" s="19" t="s">
        <v>904</v>
      </c>
      <c r="LN54" s="126"/>
      <c r="LO54" s="20"/>
      <c r="LR54" s="19" t="s">
        <v>232</v>
      </c>
      <c r="LS54" s="19" t="s">
        <v>233</v>
      </c>
      <c r="LT54" s="19" t="s">
        <v>234</v>
      </c>
      <c r="LV54" s="19" t="s">
        <v>236</v>
      </c>
      <c r="LW54" s="19" t="s">
        <v>237</v>
      </c>
      <c r="LZ54" s="19">
        <v>48</v>
      </c>
      <c r="MA54" s="19" t="s">
        <v>271</v>
      </c>
      <c r="MB54" s="19">
        <v>4</v>
      </c>
      <c r="MC54" s="126"/>
      <c r="MD54" s="20"/>
      <c r="ME54" s="19" t="s">
        <v>238</v>
      </c>
      <c r="MF54" s="19" t="s">
        <v>239</v>
      </c>
      <c r="MH54" s="19" t="s">
        <v>241</v>
      </c>
      <c r="MJ54" s="19" t="s">
        <v>243</v>
      </c>
      <c r="MK54" s="19" t="s">
        <v>244</v>
      </c>
      <c r="ML54" s="19" t="s">
        <v>245</v>
      </c>
      <c r="MM54" s="19" t="s">
        <v>246</v>
      </c>
      <c r="MO54" s="19" t="s">
        <v>248</v>
      </c>
      <c r="MQ54" s="19" t="s">
        <v>250</v>
      </c>
      <c r="MR54" s="19" t="s">
        <v>251</v>
      </c>
      <c r="MS54" s="19" t="s">
        <v>252</v>
      </c>
      <c r="MT54" s="19" t="s">
        <v>253</v>
      </c>
      <c r="MU54" s="19" t="s">
        <v>254</v>
      </c>
      <c r="MV54" s="19" t="s">
        <v>255</v>
      </c>
      <c r="MW54" s="19" t="s">
        <v>256</v>
      </c>
      <c r="MY54" s="19">
        <v>40</v>
      </c>
      <c r="MZ54" s="19">
        <v>38</v>
      </c>
      <c r="NA54" s="19" t="s">
        <v>905</v>
      </c>
      <c r="NB54" s="19" t="s">
        <v>269</v>
      </c>
      <c r="NC54" s="19" t="s">
        <v>269</v>
      </c>
      <c r="ND54" s="19" t="s">
        <v>269</v>
      </c>
      <c r="NE54" s="126"/>
      <c r="NF54" s="19" t="s">
        <v>271</v>
      </c>
      <c r="NG54" s="19" t="s">
        <v>269</v>
      </c>
      <c r="NH54" s="19" t="s">
        <v>906</v>
      </c>
      <c r="NI54" s="19" t="s">
        <v>269</v>
      </c>
      <c r="NJ54" s="126"/>
      <c r="NK54" s="20"/>
      <c r="NU54" s="126"/>
      <c r="NW54" s="145" t="s">
        <v>271</v>
      </c>
      <c r="NX54" s="156"/>
      <c r="NY54" s="163" t="s">
        <v>229</v>
      </c>
      <c r="NZ54" s="152" t="s">
        <v>229</v>
      </c>
      <c r="OA54" s="148" t="s">
        <v>229</v>
      </c>
      <c r="OB54" s="150" t="s">
        <v>229</v>
      </c>
      <c r="OC54" s="89">
        <v>72004</v>
      </c>
      <c r="OD54" s="88">
        <v>1075</v>
      </c>
      <c r="OE54" s="84">
        <f t="shared" si="4"/>
        <v>66.980465116279063</v>
      </c>
      <c r="OF54" s="91">
        <f t="shared" si="5"/>
        <v>8.860618854508083E-3</v>
      </c>
    </row>
    <row r="55" spans="2:396" ht="68" x14ac:dyDescent="0.2">
      <c r="B55" s="19" t="s">
        <v>433</v>
      </c>
      <c r="C55" s="19">
        <v>8</v>
      </c>
      <c r="D55" s="19">
        <v>102</v>
      </c>
      <c r="E55" s="19">
        <v>1</v>
      </c>
      <c r="F55" s="84">
        <f t="shared" si="3"/>
        <v>102</v>
      </c>
      <c r="G55" s="19">
        <v>1</v>
      </c>
      <c r="H55" s="19" t="s">
        <v>271</v>
      </c>
      <c r="I55" s="19" t="s">
        <v>271</v>
      </c>
      <c r="J55" s="19">
        <v>0</v>
      </c>
      <c r="K55" s="126"/>
      <c r="L55" s="20"/>
      <c r="Y55" s="19" t="s">
        <v>207</v>
      </c>
      <c r="AA55" s="20"/>
      <c r="AB55" s="19">
        <v>90</v>
      </c>
      <c r="AC55" s="19">
        <v>10</v>
      </c>
      <c r="AD55" s="19">
        <v>2</v>
      </c>
      <c r="AE55" s="19">
        <v>0</v>
      </c>
      <c r="AF55" s="19" t="s">
        <v>213</v>
      </c>
      <c r="AG55" s="19" t="s">
        <v>436</v>
      </c>
      <c r="AH55" s="19" t="s">
        <v>269</v>
      </c>
      <c r="AI55" s="126"/>
      <c r="AJ55" s="19" t="s">
        <v>269</v>
      </c>
      <c r="AK55" s="20"/>
      <c r="AY55" s="126"/>
      <c r="AZ55" s="112" t="s">
        <v>269</v>
      </c>
      <c r="BC55" s="156"/>
      <c r="BF55" s="126"/>
      <c r="BG55" s="19" t="s">
        <v>269</v>
      </c>
      <c r="BJ55" s="152"/>
      <c r="BL55" s="126"/>
      <c r="BM55" s="19" t="s">
        <v>269</v>
      </c>
      <c r="BP55" s="148"/>
      <c r="BR55" s="126"/>
      <c r="BS55" s="19" t="s">
        <v>269</v>
      </c>
      <c r="BV55" s="150"/>
      <c r="BX55" s="126"/>
      <c r="BY55" s="19" t="s">
        <v>269</v>
      </c>
      <c r="CB55" s="152"/>
      <c r="CD55" s="148"/>
      <c r="CF55" s="150"/>
      <c r="CH55" s="126"/>
      <c r="CI55" s="19" t="s">
        <v>269</v>
      </c>
      <c r="CL55" s="156"/>
      <c r="CN55" s="152"/>
      <c r="CP55" s="148"/>
      <c r="CR55" s="150"/>
      <c r="CT55" s="126"/>
      <c r="CU55" s="170" t="s">
        <v>271</v>
      </c>
      <c r="CV55" s="126"/>
      <c r="CW55" s="145" t="s">
        <v>271</v>
      </c>
      <c r="CX55" s="19">
        <v>0</v>
      </c>
      <c r="CY55" s="19">
        <v>0</v>
      </c>
      <c r="CZ55" s="19" t="s">
        <v>429</v>
      </c>
      <c r="DA55" s="19" t="s">
        <v>281</v>
      </c>
      <c r="DB55" s="126"/>
      <c r="DC55" s="19" t="s">
        <v>269</v>
      </c>
      <c r="DH55" s="126"/>
      <c r="DI55" s="19" t="s">
        <v>269</v>
      </c>
      <c r="DN55" s="126"/>
      <c r="DO55" s="19" t="s">
        <v>269</v>
      </c>
      <c r="DT55" s="126"/>
      <c r="DU55" s="19" t="s">
        <v>271</v>
      </c>
      <c r="DV55" s="19">
        <v>0</v>
      </c>
      <c r="DW55" s="19">
        <v>0</v>
      </c>
      <c r="DX55" s="19" t="s">
        <v>429</v>
      </c>
      <c r="DY55" s="19" t="s">
        <v>281</v>
      </c>
      <c r="DZ55" s="126"/>
      <c r="EA55" s="19" t="s">
        <v>269</v>
      </c>
      <c r="EF55" s="126"/>
      <c r="EG55" s="174" t="s">
        <v>269</v>
      </c>
      <c r="EL55" s="126"/>
      <c r="EM55" s="174" t="s">
        <v>269</v>
      </c>
      <c r="ER55" s="126"/>
      <c r="ES55" s="174" t="s">
        <v>269</v>
      </c>
      <c r="EX55" s="126"/>
      <c r="EY55" s="174" t="s">
        <v>269</v>
      </c>
      <c r="FD55" s="126"/>
      <c r="FE55" s="174" t="s">
        <v>269</v>
      </c>
      <c r="FJ55" s="126"/>
      <c r="FK55" s="19" t="s">
        <v>269</v>
      </c>
      <c r="FL55" s="126"/>
      <c r="FM55" s="174" t="s">
        <v>269</v>
      </c>
      <c r="FP55" s="20"/>
      <c r="FW55" s="126"/>
      <c r="FX55" s="174" t="s">
        <v>269</v>
      </c>
      <c r="GA55" s="20"/>
      <c r="GF55" s="126"/>
      <c r="GG55" s="174" t="s">
        <v>269</v>
      </c>
      <c r="GJ55" s="20"/>
      <c r="GP55" s="126"/>
      <c r="GQ55" s="174" t="s">
        <v>269</v>
      </c>
      <c r="GT55" s="20"/>
      <c r="GY55" s="126"/>
      <c r="GZ55" s="174" t="s">
        <v>269</v>
      </c>
      <c r="HC55" s="20"/>
      <c r="HJ55" s="126"/>
      <c r="HK55" s="174" t="s">
        <v>269</v>
      </c>
      <c r="HN55" s="20"/>
      <c r="HS55" s="126"/>
      <c r="HT55" s="174" t="s">
        <v>269</v>
      </c>
      <c r="HW55" s="20"/>
      <c r="IB55" s="126"/>
      <c r="IC55" s="174" t="s">
        <v>269</v>
      </c>
      <c r="IF55" s="20"/>
      <c r="IJ55" s="126"/>
      <c r="IK55" s="174" t="s">
        <v>269</v>
      </c>
      <c r="IN55" s="20"/>
      <c r="IP55" s="126"/>
      <c r="IQ55" s="174" t="s">
        <v>269</v>
      </c>
      <c r="IT55" s="20"/>
      <c r="IY55" s="126"/>
      <c r="IZ55" s="174" t="s">
        <v>269</v>
      </c>
      <c r="JC55" s="20"/>
      <c r="JH55" s="126"/>
      <c r="JI55" s="174" t="s">
        <v>269</v>
      </c>
      <c r="JL55" s="20"/>
      <c r="JR55" s="126"/>
      <c r="JS55" s="174" t="s">
        <v>269</v>
      </c>
      <c r="JV55" s="20"/>
      <c r="KD55" s="126"/>
      <c r="KE55" s="174" t="s">
        <v>269</v>
      </c>
      <c r="KH55" s="20"/>
      <c r="KL55" s="126"/>
      <c r="KM55" s="171" t="s">
        <v>269</v>
      </c>
      <c r="KQ55" s="126"/>
      <c r="KR55" s="174" t="s">
        <v>269</v>
      </c>
      <c r="KV55" s="126"/>
      <c r="KW55" s="171" t="s">
        <v>269</v>
      </c>
      <c r="LA55" s="126"/>
      <c r="LB55" s="171" t="s">
        <v>269</v>
      </c>
      <c r="LF55" s="126"/>
      <c r="LG55" s="171" t="s">
        <v>269</v>
      </c>
      <c r="LK55" s="126"/>
      <c r="LL55" s="19" t="s">
        <v>269</v>
      </c>
      <c r="LN55" s="126"/>
      <c r="LO55" s="20"/>
      <c r="LP55" s="19" t="s">
        <v>230</v>
      </c>
      <c r="LZ55" s="19">
        <v>59</v>
      </c>
      <c r="MA55" s="19" t="s">
        <v>269</v>
      </c>
      <c r="MC55" s="126"/>
      <c r="MD55" s="20"/>
      <c r="ME55" s="19" t="s">
        <v>238</v>
      </c>
      <c r="MF55" s="19" t="s">
        <v>239</v>
      </c>
      <c r="MG55" s="19" t="s">
        <v>240</v>
      </c>
      <c r="MH55" s="19" t="s">
        <v>241</v>
      </c>
      <c r="MI55" s="19" t="s">
        <v>242</v>
      </c>
      <c r="MJ55" s="19" t="s">
        <v>243</v>
      </c>
      <c r="MK55" s="19" t="s">
        <v>244</v>
      </c>
      <c r="ML55" s="19" t="s">
        <v>245</v>
      </c>
      <c r="MM55" s="19" t="s">
        <v>246</v>
      </c>
      <c r="MN55" s="19" t="s">
        <v>247</v>
      </c>
      <c r="MO55" s="19" t="s">
        <v>248</v>
      </c>
      <c r="MP55" s="19" t="s">
        <v>249</v>
      </c>
      <c r="MQ55" s="19" t="s">
        <v>250</v>
      </c>
      <c r="MR55" s="19" t="s">
        <v>251</v>
      </c>
      <c r="MS55" s="19" t="s">
        <v>252</v>
      </c>
      <c r="MT55" s="19" t="s">
        <v>253</v>
      </c>
      <c r="MV55" s="19" t="s">
        <v>255</v>
      </c>
      <c r="MW55" s="19" t="s">
        <v>256</v>
      </c>
      <c r="MX55" s="19" t="s">
        <v>437</v>
      </c>
      <c r="MY55" s="19">
        <v>35</v>
      </c>
      <c r="MZ55" s="19">
        <v>25</v>
      </c>
      <c r="NA55" s="19" t="s">
        <v>438</v>
      </c>
      <c r="NB55" s="19" t="s">
        <v>269</v>
      </c>
      <c r="NC55" s="19" t="s">
        <v>269</v>
      </c>
      <c r="ND55" s="19" t="s">
        <v>269</v>
      </c>
      <c r="NE55" s="126"/>
      <c r="NF55" s="19" t="s">
        <v>269</v>
      </c>
      <c r="NG55" s="19" t="s">
        <v>269</v>
      </c>
      <c r="NH55" s="19" t="s">
        <v>439</v>
      </c>
      <c r="NI55" s="19" t="s">
        <v>269</v>
      </c>
      <c r="NJ55" s="126"/>
      <c r="NK55" s="20"/>
      <c r="NU55" s="126"/>
      <c r="NW55" s="145" t="s">
        <v>269</v>
      </c>
      <c r="NX55" s="156"/>
      <c r="NY55" s="163"/>
      <c r="NZ55" s="152"/>
      <c r="OA55" s="148"/>
      <c r="OB55" s="150"/>
      <c r="OC55" s="89">
        <v>5856</v>
      </c>
      <c r="OD55" s="88">
        <v>449.9</v>
      </c>
      <c r="OE55" s="84">
        <f t="shared" si="4"/>
        <v>13.016225827961771</v>
      </c>
      <c r="OF55" s="91">
        <f t="shared" si="5"/>
        <v>1.7418032786885244E-2</v>
      </c>
    </row>
    <row r="56" spans="2:396" ht="68" x14ac:dyDescent="0.2">
      <c r="B56" s="19" t="s">
        <v>872</v>
      </c>
      <c r="C56" s="19">
        <v>6</v>
      </c>
      <c r="D56" s="19">
        <v>287</v>
      </c>
      <c r="E56" s="19">
        <v>9</v>
      </c>
      <c r="F56" s="84">
        <f t="shared" si="3"/>
        <v>31.888888888888889</v>
      </c>
      <c r="G56" s="19">
        <v>1</v>
      </c>
      <c r="H56" s="19" t="s">
        <v>269</v>
      </c>
      <c r="I56" s="19" t="s">
        <v>269</v>
      </c>
      <c r="J56" s="19">
        <v>0</v>
      </c>
      <c r="K56" s="126"/>
      <c r="L56" s="20"/>
      <c r="P56" s="19" t="s">
        <v>198</v>
      </c>
      <c r="Y56" s="19" t="s">
        <v>207</v>
      </c>
      <c r="AA56" s="20"/>
      <c r="AB56" s="19">
        <v>0</v>
      </c>
      <c r="AC56" s="19">
        <v>0</v>
      </c>
      <c r="AD56" s="19">
        <v>19</v>
      </c>
      <c r="AE56" s="19">
        <v>0</v>
      </c>
      <c r="AF56" s="19" t="s">
        <v>213</v>
      </c>
      <c r="AG56" s="19" t="s">
        <v>875</v>
      </c>
      <c r="AH56" s="19" t="s">
        <v>269</v>
      </c>
      <c r="AI56" s="126"/>
      <c r="AJ56" s="19" t="s">
        <v>269</v>
      </c>
      <c r="AK56" s="20"/>
      <c r="AY56" s="126"/>
      <c r="AZ56" s="112" t="s">
        <v>269</v>
      </c>
      <c r="BC56" s="156"/>
      <c r="BF56" s="126"/>
      <c r="BG56" s="19" t="s">
        <v>269</v>
      </c>
      <c r="BJ56" s="152"/>
      <c r="BL56" s="126"/>
      <c r="BM56" s="19" t="s">
        <v>271</v>
      </c>
      <c r="BN56" s="19">
        <v>2</v>
      </c>
      <c r="BO56" s="19">
        <v>10</v>
      </c>
      <c r="BP56" s="148" t="s">
        <v>515</v>
      </c>
      <c r="BR56" s="126"/>
      <c r="BS56" s="19" t="s">
        <v>269</v>
      </c>
      <c r="BV56" s="150"/>
      <c r="BX56" s="126"/>
      <c r="BY56" s="19" t="s">
        <v>269</v>
      </c>
      <c r="CB56" s="152"/>
      <c r="CD56" s="148"/>
      <c r="CF56" s="150"/>
      <c r="CH56" s="126"/>
      <c r="CI56" s="19" t="s">
        <v>269</v>
      </c>
      <c r="CL56" s="156"/>
      <c r="CN56" s="152"/>
      <c r="CP56" s="148"/>
      <c r="CR56" s="150"/>
      <c r="CT56" s="126"/>
      <c r="CU56" s="170" t="s">
        <v>271</v>
      </c>
      <c r="CV56" s="126"/>
      <c r="CW56" s="145" t="s">
        <v>271</v>
      </c>
      <c r="CX56" s="19">
        <v>2</v>
      </c>
      <c r="CY56" s="19">
        <v>10</v>
      </c>
      <c r="CZ56" s="19" t="s">
        <v>429</v>
      </c>
      <c r="DA56" s="19" t="s">
        <v>287</v>
      </c>
      <c r="DB56" s="126"/>
      <c r="DC56" s="19" t="s">
        <v>269</v>
      </c>
      <c r="DH56" s="126"/>
      <c r="DI56" s="19" t="s">
        <v>269</v>
      </c>
      <c r="DN56" s="126"/>
      <c r="DO56" s="19" t="s">
        <v>269</v>
      </c>
      <c r="DT56" s="126"/>
      <c r="DU56" s="19" t="s">
        <v>271</v>
      </c>
      <c r="DV56" s="19">
        <v>2</v>
      </c>
      <c r="DW56" s="19">
        <v>10</v>
      </c>
      <c r="DX56" s="19" t="s">
        <v>429</v>
      </c>
      <c r="DY56" s="19" t="s">
        <v>287</v>
      </c>
      <c r="DZ56" s="126"/>
      <c r="EA56" s="19" t="s">
        <v>269</v>
      </c>
      <c r="EF56" s="126"/>
      <c r="EG56" s="174" t="s">
        <v>269</v>
      </c>
      <c r="EL56" s="126"/>
      <c r="EM56" s="174" t="s">
        <v>269</v>
      </c>
      <c r="ER56" s="126"/>
      <c r="ES56" s="174" t="s">
        <v>269</v>
      </c>
      <c r="EX56" s="126"/>
      <c r="EY56" s="174" t="s">
        <v>269</v>
      </c>
      <c r="FD56" s="126"/>
      <c r="FE56" s="174" t="s">
        <v>269</v>
      </c>
      <c r="FJ56" s="126"/>
      <c r="FK56" s="19" t="s">
        <v>269</v>
      </c>
      <c r="FL56" s="126"/>
      <c r="FM56" s="174" t="s">
        <v>269</v>
      </c>
      <c r="FP56" s="20"/>
      <c r="FW56" s="126"/>
      <c r="FX56" s="174" t="s">
        <v>269</v>
      </c>
      <c r="GA56" s="20"/>
      <c r="GF56" s="126"/>
      <c r="GG56" s="174" t="s">
        <v>269</v>
      </c>
      <c r="GJ56" s="20"/>
      <c r="GP56" s="126"/>
      <c r="GQ56" s="174" t="s">
        <v>269</v>
      </c>
      <c r="GT56" s="20"/>
      <c r="GY56" s="126"/>
      <c r="GZ56" s="174" t="s">
        <v>269</v>
      </c>
      <c r="HC56" s="20"/>
      <c r="HJ56" s="126"/>
      <c r="HK56" s="174" t="s">
        <v>269</v>
      </c>
      <c r="HN56" s="20"/>
      <c r="HS56" s="126"/>
      <c r="HT56" s="174" t="s">
        <v>269</v>
      </c>
      <c r="HW56" s="20"/>
      <c r="IB56" s="126"/>
      <c r="IC56" s="174" t="s">
        <v>269</v>
      </c>
      <c r="IF56" s="20"/>
      <c r="IJ56" s="126"/>
      <c r="IK56" s="174" t="s">
        <v>269</v>
      </c>
      <c r="IN56" s="20"/>
      <c r="IP56" s="126"/>
      <c r="IQ56" s="174" t="s">
        <v>269</v>
      </c>
      <c r="IT56" s="20"/>
      <c r="IY56" s="126"/>
      <c r="IZ56" s="174" t="s">
        <v>269</v>
      </c>
      <c r="JC56" s="20"/>
      <c r="JH56" s="126"/>
      <c r="JI56" s="174" t="s">
        <v>269</v>
      </c>
      <c r="JL56" s="20"/>
      <c r="JR56" s="126"/>
      <c r="JS56" s="174" t="s">
        <v>269</v>
      </c>
      <c r="JV56" s="20"/>
      <c r="KD56" s="126"/>
      <c r="KE56" s="174" t="s">
        <v>269</v>
      </c>
      <c r="KH56" s="20"/>
      <c r="KL56" s="126"/>
      <c r="KM56" s="171" t="s">
        <v>269</v>
      </c>
      <c r="KQ56" s="126"/>
      <c r="KR56" s="174" t="s">
        <v>269</v>
      </c>
      <c r="KV56" s="126"/>
      <c r="KW56" s="171" t="s">
        <v>269</v>
      </c>
      <c r="LA56" s="126"/>
      <c r="LB56" s="171" t="s">
        <v>269</v>
      </c>
      <c r="LF56" s="126"/>
      <c r="LG56" s="171" t="s">
        <v>269</v>
      </c>
      <c r="LK56" s="126"/>
      <c r="LL56" s="19" t="s">
        <v>269</v>
      </c>
      <c r="LN56" s="126"/>
      <c r="LO56" s="20"/>
      <c r="LP56" s="19" t="s">
        <v>230</v>
      </c>
      <c r="LZ56" s="19">
        <v>66</v>
      </c>
      <c r="MA56" s="19" t="s">
        <v>271</v>
      </c>
      <c r="MB56" s="19">
        <v>1</v>
      </c>
      <c r="MC56" s="126"/>
      <c r="MD56" s="20"/>
      <c r="ME56" s="19" t="s">
        <v>238</v>
      </c>
      <c r="MF56" s="19" t="s">
        <v>239</v>
      </c>
      <c r="MG56" s="19" t="s">
        <v>240</v>
      </c>
      <c r="MH56" s="19" t="s">
        <v>241</v>
      </c>
      <c r="MK56" s="19" t="s">
        <v>244</v>
      </c>
      <c r="ML56" s="19" t="s">
        <v>245</v>
      </c>
      <c r="MQ56" s="19" t="s">
        <v>250</v>
      </c>
      <c r="MR56" s="19" t="s">
        <v>251</v>
      </c>
      <c r="MU56" s="19" t="s">
        <v>254</v>
      </c>
      <c r="MV56" s="19" t="s">
        <v>255</v>
      </c>
      <c r="MY56" s="19">
        <v>40</v>
      </c>
      <c r="MZ56" s="19">
        <v>40</v>
      </c>
      <c r="NA56" s="19" t="s">
        <v>876</v>
      </c>
      <c r="NB56" s="19" t="s">
        <v>269</v>
      </c>
      <c r="NC56" s="19" t="s">
        <v>877</v>
      </c>
      <c r="ND56" s="19" t="s">
        <v>269</v>
      </c>
      <c r="NE56" s="126"/>
      <c r="NF56" s="19" t="s">
        <v>269</v>
      </c>
      <c r="NG56" s="19" t="s">
        <v>269</v>
      </c>
      <c r="NH56" s="19" t="s">
        <v>879</v>
      </c>
      <c r="NI56" s="181" t="s">
        <v>271</v>
      </c>
      <c r="NJ56" s="126"/>
      <c r="NK56" s="20"/>
      <c r="NL56" s="19" t="s">
        <v>257</v>
      </c>
      <c r="NU56" s="126"/>
      <c r="NW56" s="145" t="s">
        <v>271</v>
      </c>
      <c r="NX56" s="156"/>
      <c r="NY56" s="163"/>
      <c r="NZ56" s="152"/>
      <c r="OA56" s="148" t="s">
        <v>515</v>
      </c>
      <c r="OB56" s="150"/>
      <c r="OC56" s="89">
        <v>38237</v>
      </c>
      <c r="OD56" s="88">
        <v>823.5</v>
      </c>
      <c r="OE56" s="84">
        <f t="shared" si="4"/>
        <v>46.432301153612627</v>
      </c>
      <c r="OF56" s="91">
        <f t="shared" si="5"/>
        <v>7.5058189711535951E-3</v>
      </c>
    </row>
    <row r="57" spans="2:396" ht="68" x14ac:dyDescent="0.2">
      <c r="B57" s="19" t="s">
        <v>803</v>
      </c>
      <c r="C57" s="19">
        <v>6</v>
      </c>
      <c r="D57" s="19">
        <v>345</v>
      </c>
      <c r="E57" s="19">
        <v>9</v>
      </c>
      <c r="F57" s="84">
        <f t="shared" si="3"/>
        <v>38.333333333333336</v>
      </c>
      <c r="G57" s="19">
        <v>5</v>
      </c>
      <c r="H57" s="19" t="s">
        <v>269</v>
      </c>
      <c r="I57" s="19" t="s">
        <v>271</v>
      </c>
      <c r="J57" s="19">
        <v>0</v>
      </c>
      <c r="K57" s="126"/>
      <c r="L57" s="20"/>
      <c r="P57" s="19" t="s">
        <v>198</v>
      </c>
      <c r="Q57" s="19" t="s">
        <v>199</v>
      </c>
      <c r="AA57" s="20"/>
      <c r="AB57" s="19">
        <v>136</v>
      </c>
      <c r="AC57" s="19">
        <v>68</v>
      </c>
      <c r="AD57" s="19">
        <v>12</v>
      </c>
      <c r="AE57" s="19">
        <v>2</v>
      </c>
      <c r="AF57" s="19" t="s">
        <v>270</v>
      </c>
      <c r="AH57" s="19" t="s">
        <v>271</v>
      </c>
      <c r="AI57" s="126"/>
      <c r="AJ57" s="19" t="s">
        <v>271</v>
      </c>
      <c r="AK57" s="20"/>
      <c r="AL57" s="19" t="s">
        <v>214</v>
      </c>
      <c r="AP57" s="19" t="s">
        <v>218</v>
      </c>
      <c r="AV57" s="19" t="s">
        <v>273</v>
      </c>
      <c r="AW57" s="19">
        <v>1</v>
      </c>
      <c r="AX57" s="19">
        <v>60</v>
      </c>
      <c r="AY57" s="126"/>
      <c r="AZ57" s="112" t="s">
        <v>269</v>
      </c>
      <c r="BC57" s="156"/>
      <c r="BF57" s="126"/>
      <c r="BG57" s="19" t="s">
        <v>269</v>
      </c>
      <c r="BJ57" s="152"/>
      <c r="BL57" s="126"/>
      <c r="BM57" s="19" t="s">
        <v>269</v>
      </c>
      <c r="BP57" s="148"/>
      <c r="BR57" s="126"/>
      <c r="BS57" s="19" t="s">
        <v>269</v>
      </c>
      <c r="BV57" s="150"/>
      <c r="BX57" s="126"/>
      <c r="BY57" s="19" t="s">
        <v>269</v>
      </c>
      <c r="CB57" s="152"/>
      <c r="CD57" s="148"/>
      <c r="CF57" s="150"/>
      <c r="CH57" s="126"/>
      <c r="CI57" s="19" t="s">
        <v>271</v>
      </c>
      <c r="CJ57" s="19">
        <v>8</v>
      </c>
      <c r="CK57" s="19">
        <v>33</v>
      </c>
      <c r="CL57" s="156" t="s">
        <v>465</v>
      </c>
      <c r="CN57" s="152" t="s">
        <v>515</v>
      </c>
      <c r="CP57" s="148" t="s">
        <v>280</v>
      </c>
      <c r="CR57" s="150" t="s">
        <v>515</v>
      </c>
      <c r="CT57" s="126"/>
      <c r="CU57" s="170" t="s">
        <v>271</v>
      </c>
      <c r="CV57" s="126"/>
      <c r="CW57" s="19" t="s">
        <v>269</v>
      </c>
      <c r="DB57" s="126"/>
      <c r="DC57" s="19" t="s">
        <v>269</v>
      </c>
      <c r="DH57" s="126"/>
      <c r="DI57" s="19" t="s">
        <v>269</v>
      </c>
      <c r="DN57" s="126"/>
      <c r="DO57" s="19" t="s">
        <v>269</v>
      </c>
      <c r="DT57" s="126"/>
      <c r="DU57" s="19" t="s">
        <v>271</v>
      </c>
      <c r="DV57" s="19">
        <v>1</v>
      </c>
      <c r="DW57" s="19">
        <v>15</v>
      </c>
      <c r="DX57" s="19" t="s">
        <v>516</v>
      </c>
      <c r="DY57" s="19" t="s">
        <v>287</v>
      </c>
      <c r="DZ57" s="126"/>
      <c r="EA57" s="19" t="s">
        <v>269</v>
      </c>
      <c r="EF57" s="126"/>
      <c r="EG57" s="174" t="s">
        <v>269</v>
      </c>
      <c r="EL57" s="126"/>
      <c r="EM57" s="174" t="s">
        <v>269</v>
      </c>
      <c r="ER57" s="126"/>
      <c r="ES57" s="174" t="s">
        <v>269</v>
      </c>
      <c r="EX57" s="126"/>
      <c r="EY57" s="174" t="s">
        <v>269</v>
      </c>
      <c r="FD57" s="126"/>
      <c r="FE57" s="174" t="s">
        <v>269</v>
      </c>
      <c r="FJ57" s="126"/>
      <c r="FK57" s="19" t="s">
        <v>271</v>
      </c>
      <c r="FL57" s="126"/>
      <c r="FM57" s="19" t="s">
        <v>269</v>
      </c>
      <c r="FP57" s="20"/>
      <c r="FW57" s="126"/>
      <c r="FX57" s="19" t="s">
        <v>269</v>
      </c>
      <c r="GA57" s="20"/>
      <c r="GF57" s="126"/>
      <c r="GG57" s="19" t="s">
        <v>271</v>
      </c>
      <c r="GH57" s="19">
        <v>1</v>
      </c>
      <c r="GI57" s="19">
        <v>10</v>
      </c>
      <c r="GJ57" s="20"/>
      <c r="GL57" s="19" t="s">
        <v>226</v>
      </c>
      <c r="GP57" s="126"/>
      <c r="GQ57" s="19" t="s">
        <v>269</v>
      </c>
      <c r="GT57" s="20"/>
      <c r="GY57" s="126"/>
      <c r="GZ57" s="19" t="s">
        <v>269</v>
      </c>
      <c r="HC57" s="20"/>
      <c r="HJ57" s="126"/>
      <c r="HK57" s="19" t="s">
        <v>269</v>
      </c>
      <c r="HN57" s="20"/>
      <c r="HS57" s="126"/>
      <c r="HT57" s="19" t="s">
        <v>271</v>
      </c>
      <c r="HU57" s="19">
        <v>1</v>
      </c>
      <c r="HV57" s="19">
        <v>40</v>
      </c>
      <c r="HW57" s="20"/>
      <c r="HX57" s="19" t="s">
        <v>225</v>
      </c>
      <c r="IB57" s="126"/>
      <c r="IC57" s="19" t="s">
        <v>269</v>
      </c>
      <c r="IF57" s="20"/>
      <c r="IJ57" s="126"/>
      <c r="IK57" s="19" t="s">
        <v>269</v>
      </c>
      <c r="IN57" s="20"/>
      <c r="IP57" s="126"/>
      <c r="IQ57" s="19" t="s">
        <v>269</v>
      </c>
      <c r="IT57" s="20"/>
      <c r="IY57" s="126"/>
      <c r="IZ57" s="19" t="s">
        <v>269</v>
      </c>
      <c r="JC57" s="20"/>
      <c r="JH57" s="126"/>
      <c r="JI57" s="19" t="s">
        <v>271</v>
      </c>
      <c r="JJ57" s="19">
        <v>1</v>
      </c>
      <c r="JK57" s="19">
        <v>60</v>
      </c>
      <c r="JL57" s="20"/>
      <c r="JN57" s="19" t="s">
        <v>228</v>
      </c>
      <c r="JP57" s="19" t="s">
        <v>273</v>
      </c>
      <c r="JQ57" s="19" t="s">
        <v>271</v>
      </c>
      <c r="JR57" s="126"/>
      <c r="JS57" s="19" t="s">
        <v>271</v>
      </c>
      <c r="JT57" s="19">
        <v>1</v>
      </c>
      <c r="JU57" s="19">
        <v>35</v>
      </c>
      <c r="JV57" s="20"/>
      <c r="JX57" s="19" t="s">
        <v>227</v>
      </c>
      <c r="KB57" s="19" t="s">
        <v>309</v>
      </c>
      <c r="KC57" s="19" t="s">
        <v>269</v>
      </c>
      <c r="KD57" s="126"/>
      <c r="KE57" s="19" t="s">
        <v>269</v>
      </c>
      <c r="KH57" s="20"/>
      <c r="KL57" s="126"/>
      <c r="KM57" s="171" t="s">
        <v>269</v>
      </c>
      <c r="KQ57" s="126"/>
      <c r="KR57" s="174" t="s">
        <v>271</v>
      </c>
      <c r="KS57" s="19">
        <v>2</v>
      </c>
      <c r="KT57" s="19">
        <v>25</v>
      </c>
      <c r="KU57" s="19" t="s">
        <v>225</v>
      </c>
      <c r="KV57" s="126"/>
      <c r="KW57" s="171" t="s">
        <v>269</v>
      </c>
      <c r="LA57" s="126"/>
      <c r="LB57" s="171" t="s">
        <v>269</v>
      </c>
      <c r="LF57" s="126"/>
      <c r="LG57" s="171" t="s">
        <v>269</v>
      </c>
      <c r="LK57" s="126"/>
      <c r="LL57" s="19" t="s">
        <v>269</v>
      </c>
      <c r="LN57" s="126"/>
      <c r="LO57" s="20"/>
      <c r="LP57" s="19" t="s">
        <v>230</v>
      </c>
      <c r="LZ57" s="19">
        <v>211</v>
      </c>
      <c r="MA57" s="19" t="s">
        <v>271</v>
      </c>
      <c r="MB57" s="19">
        <v>9</v>
      </c>
      <c r="MC57" s="126"/>
      <c r="MD57" s="20"/>
      <c r="ME57" s="19" t="s">
        <v>238</v>
      </c>
      <c r="MF57" s="19" t="s">
        <v>239</v>
      </c>
      <c r="MG57" s="19" t="s">
        <v>240</v>
      </c>
      <c r="MH57" s="19" t="s">
        <v>241</v>
      </c>
      <c r="MI57" s="19" t="s">
        <v>242</v>
      </c>
      <c r="MJ57" s="19" t="s">
        <v>243</v>
      </c>
      <c r="MK57" s="19" t="s">
        <v>244</v>
      </c>
      <c r="ML57" s="19" t="s">
        <v>245</v>
      </c>
      <c r="MM57" s="19" t="s">
        <v>246</v>
      </c>
      <c r="MN57" s="19" t="s">
        <v>247</v>
      </c>
      <c r="MO57" s="19" t="s">
        <v>248</v>
      </c>
      <c r="MP57" s="19" t="s">
        <v>249</v>
      </c>
      <c r="MQ57" s="19" t="s">
        <v>250</v>
      </c>
      <c r="MR57" s="19" t="s">
        <v>251</v>
      </c>
      <c r="MT57" s="19" t="s">
        <v>253</v>
      </c>
      <c r="MU57" s="19" t="s">
        <v>254</v>
      </c>
      <c r="MV57" s="19" t="s">
        <v>255</v>
      </c>
      <c r="MW57" s="19" t="s">
        <v>256</v>
      </c>
      <c r="MY57" s="19">
        <v>40</v>
      </c>
      <c r="MZ57" s="19">
        <v>25</v>
      </c>
      <c r="NA57" s="19" t="s">
        <v>369</v>
      </c>
      <c r="NB57" s="19" t="s">
        <v>269</v>
      </c>
      <c r="NC57" s="19" t="s">
        <v>269</v>
      </c>
      <c r="ND57" s="19" t="s">
        <v>269</v>
      </c>
      <c r="NE57" s="126"/>
      <c r="NF57" s="19" t="s">
        <v>271</v>
      </c>
      <c r="NG57" s="19" t="s">
        <v>269</v>
      </c>
      <c r="NH57" s="19" t="s">
        <v>807</v>
      </c>
      <c r="NI57" s="19" t="s">
        <v>271</v>
      </c>
      <c r="NJ57" s="126"/>
      <c r="NK57" s="20"/>
      <c r="NL57" s="19" t="s">
        <v>257</v>
      </c>
      <c r="NP57" s="19" t="s">
        <v>261</v>
      </c>
      <c r="NU57" s="126"/>
      <c r="NW57" s="145" t="s">
        <v>271</v>
      </c>
      <c r="NX57" s="156"/>
      <c r="NY57" s="163" t="s">
        <v>465</v>
      </c>
      <c r="NZ57" s="153" t="s">
        <v>515</v>
      </c>
      <c r="OA57" s="148" t="s">
        <v>280</v>
      </c>
      <c r="OB57" s="150" t="s">
        <v>515</v>
      </c>
      <c r="OC57" s="89">
        <v>40502</v>
      </c>
      <c r="OD57" s="88">
        <v>1133.9000000000001</v>
      </c>
      <c r="OE57" s="84">
        <f t="shared" si="4"/>
        <v>35.71919922391745</v>
      </c>
      <c r="OF57" s="91">
        <f t="shared" si="5"/>
        <v>8.5180978717100397E-3</v>
      </c>
    </row>
    <row r="58" spans="2:396" ht="221" x14ac:dyDescent="0.2">
      <c r="B58" s="19" t="s">
        <v>844</v>
      </c>
      <c r="C58" s="19">
        <v>7</v>
      </c>
      <c r="D58" s="19">
        <v>351</v>
      </c>
      <c r="E58" s="19">
        <v>9</v>
      </c>
      <c r="F58" s="84">
        <f t="shared" si="3"/>
        <v>39</v>
      </c>
      <c r="G58" s="19">
        <v>7</v>
      </c>
      <c r="H58" s="19" t="s">
        <v>271</v>
      </c>
      <c r="I58" s="19" t="s">
        <v>271</v>
      </c>
      <c r="J58" s="19">
        <v>0</v>
      </c>
      <c r="K58" s="126"/>
      <c r="L58" s="20"/>
      <c r="M58" s="19" t="s">
        <v>195</v>
      </c>
      <c r="P58" s="19" t="s">
        <v>198</v>
      </c>
      <c r="Q58" s="19" t="s">
        <v>199</v>
      </c>
      <c r="V58" s="19" t="s">
        <v>204</v>
      </c>
      <c r="AA58" s="20"/>
      <c r="AB58" s="19">
        <v>73</v>
      </c>
      <c r="AC58" s="19">
        <v>43</v>
      </c>
      <c r="AD58" s="19">
        <v>4</v>
      </c>
      <c r="AE58" s="19">
        <v>0</v>
      </c>
      <c r="AF58" s="19" t="s">
        <v>213</v>
      </c>
      <c r="AG58" s="19" t="s">
        <v>847</v>
      </c>
      <c r="AH58" s="19" t="s">
        <v>269</v>
      </c>
      <c r="AI58" s="126"/>
      <c r="AJ58" s="19" t="s">
        <v>271</v>
      </c>
      <c r="AK58" s="20"/>
      <c r="AL58" s="19" t="s">
        <v>214</v>
      </c>
      <c r="AS58" s="19" t="s">
        <v>221</v>
      </c>
      <c r="AV58" s="19" t="s">
        <v>273</v>
      </c>
      <c r="AW58" s="19">
        <v>1</v>
      </c>
      <c r="AX58" s="19">
        <v>167</v>
      </c>
      <c r="AY58" s="126"/>
      <c r="AZ58" s="112" t="s">
        <v>269</v>
      </c>
      <c r="BC58" s="156"/>
      <c r="BF58" s="126"/>
      <c r="BG58" s="19" t="s">
        <v>269</v>
      </c>
      <c r="BJ58" s="152"/>
      <c r="BL58" s="126"/>
      <c r="BM58" s="19" t="s">
        <v>269</v>
      </c>
      <c r="BP58" s="148"/>
      <c r="BR58" s="126"/>
      <c r="BS58" s="19" t="s">
        <v>269</v>
      </c>
      <c r="BV58" s="150"/>
      <c r="BX58" s="126"/>
      <c r="BY58" s="19" t="s">
        <v>269</v>
      </c>
      <c r="CB58" s="152"/>
      <c r="CD58" s="148"/>
      <c r="CF58" s="150"/>
      <c r="CH58" s="126"/>
      <c r="CI58" s="19" t="s">
        <v>271</v>
      </c>
      <c r="CJ58" s="19">
        <v>5</v>
      </c>
      <c r="CK58" s="19">
        <v>67</v>
      </c>
      <c r="CL58" s="156" t="s">
        <v>489</v>
      </c>
      <c r="CN58" s="152" t="s">
        <v>325</v>
      </c>
      <c r="CP58" s="148" t="s">
        <v>280</v>
      </c>
      <c r="CR58" s="150" t="s">
        <v>281</v>
      </c>
      <c r="CT58" s="126"/>
      <c r="CU58" s="170" t="s">
        <v>271</v>
      </c>
      <c r="CV58" s="126"/>
      <c r="CW58" s="145" t="s">
        <v>271</v>
      </c>
      <c r="CX58" s="19">
        <v>1</v>
      </c>
      <c r="CY58" s="19">
        <v>3</v>
      </c>
      <c r="CZ58" s="19" t="s">
        <v>429</v>
      </c>
      <c r="DA58" s="19" t="s">
        <v>281</v>
      </c>
      <c r="DB58" s="126"/>
      <c r="DC58" s="19" t="s">
        <v>271</v>
      </c>
      <c r="DD58" s="19">
        <v>1</v>
      </c>
      <c r="DE58" s="19">
        <v>3</v>
      </c>
      <c r="DF58" s="19" t="s">
        <v>429</v>
      </c>
      <c r="DG58" s="19" t="s">
        <v>281</v>
      </c>
      <c r="DH58" s="126"/>
      <c r="DI58" s="19" t="s">
        <v>269</v>
      </c>
      <c r="DN58" s="126"/>
      <c r="DO58" s="19" t="s">
        <v>271</v>
      </c>
      <c r="DP58" s="19">
        <v>1</v>
      </c>
      <c r="DQ58" s="19">
        <v>7</v>
      </c>
      <c r="DR58" s="19" t="s">
        <v>429</v>
      </c>
      <c r="DS58" s="19" t="s">
        <v>281</v>
      </c>
      <c r="DT58" s="126"/>
      <c r="DU58" s="19" t="s">
        <v>269</v>
      </c>
      <c r="DZ58" s="126"/>
      <c r="EA58" s="19" t="s">
        <v>269</v>
      </c>
      <c r="EF58" s="126"/>
      <c r="EG58" s="174" t="s">
        <v>269</v>
      </c>
      <c r="EL58" s="126"/>
      <c r="EM58" s="174" t="s">
        <v>269</v>
      </c>
      <c r="ER58" s="126"/>
      <c r="ES58" s="174" t="s">
        <v>269</v>
      </c>
      <c r="EX58" s="126"/>
      <c r="EY58" s="174" t="s">
        <v>269</v>
      </c>
      <c r="FD58" s="126"/>
      <c r="FE58" s="174" t="s">
        <v>269</v>
      </c>
      <c r="FJ58" s="126"/>
      <c r="FK58" s="19" t="s">
        <v>269</v>
      </c>
      <c r="FL58" s="126"/>
      <c r="FM58" s="174" t="s">
        <v>269</v>
      </c>
      <c r="FP58" s="20"/>
      <c r="FW58" s="126"/>
      <c r="FX58" s="174" t="s">
        <v>269</v>
      </c>
      <c r="GA58" s="20"/>
      <c r="GF58" s="126"/>
      <c r="GG58" s="174" t="s">
        <v>269</v>
      </c>
      <c r="GJ58" s="20"/>
      <c r="GP58" s="126"/>
      <c r="GQ58" s="174" t="s">
        <v>269</v>
      </c>
      <c r="GT58" s="20"/>
      <c r="GY58" s="126"/>
      <c r="GZ58" s="174" t="s">
        <v>269</v>
      </c>
      <c r="HC58" s="20"/>
      <c r="HJ58" s="126"/>
      <c r="HK58" s="174" t="s">
        <v>269</v>
      </c>
      <c r="HN58" s="20"/>
      <c r="HS58" s="126"/>
      <c r="HT58" s="174" t="s">
        <v>269</v>
      </c>
      <c r="HW58" s="20"/>
      <c r="IB58" s="126"/>
      <c r="IC58" s="174" t="s">
        <v>269</v>
      </c>
      <c r="IF58" s="20"/>
      <c r="IJ58" s="126"/>
      <c r="IK58" s="174" t="s">
        <v>269</v>
      </c>
      <c r="IN58" s="20"/>
      <c r="IP58" s="126"/>
      <c r="IQ58" s="174" t="s">
        <v>269</v>
      </c>
      <c r="IT58" s="20"/>
      <c r="IY58" s="126"/>
      <c r="IZ58" s="174" t="s">
        <v>269</v>
      </c>
      <c r="JC58" s="20"/>
      <c r="JH58" s="126"/>
      <c r="JI58" s="174" t="s">
        <v>269</v>
      </c>
      <c r="JL58" s="20"/>
      <c r="JR58" s="126"/>
      <c r="JS58" s="174" t="s">
        <v>269</v>
      </c>
      <c r="JV58" s="20"/>
      <c r="KD58" s="126"/>
      <c r="KE58" s="174" t="s">
        <v>269</v>
      </c>
      <c r="KH58" s="20"/>
      <c r="KL58" s="126"/>
      <c r="KM58" s="171" t="s">
        <v>269</v>
      </c>
      <c r="KQ58" s="126"/>
      <c r="KR58" s="174" t="s">
        <v>269</v>
      </c>
      <c r="KV58" s="126"/>
      <c r="KW58" s="171" t="s">
        <v>269</v>
      </c>
      <c r="LA58" s="126"/>
      <c r="LB58" s="171" t="s">
        <v>269</v>
      </c>
      <c r="LF58" s="126"/>
      <c r="LG58" s="171" t="s">
        <v>269</v>
      </c>
      <c r="LK58" s="126"/>
      <c r="LL58" s="19" t="s">
        <v>269</v>
      </c>
      <c r="LN58" s="126"/>
      <c r="LO58" s="20"/>
      <c r="LP58" s="19" t="s">
        <v>230</v>
      </c>
      <c r="LZ58" s="19">
        <v>193</v>
      </c>
      <c r="MA58" s="19" t="s">
        <v>269</v>
      </c>
      <c r="MC58" s="126"/>
      <c r="MD58" s="20"/>
      <c r="ME58" s="19" t="s">
        <v>238</v>
      </c>
      <c r="MF58" s="19" t="s">
        <v>239</v>
      </c>
      <c r="MG58" s="19" t="s">
        <v>240</v>
      </c>
      <c r="MI58" s="19" t="s">
        <v>242</v>
      </c>
      <c r="MJ58" s="19" t="s">
        <v>243</v>
      </c>
      <c r="MK58" s="19" t="s">
        <v>244</v>
      </c>
      <c r="ML58" s="19" t="s">
        <v>245</v>
      </c>
      <c r="MN58" s="19" t="s">
        <v>247</v>
      </c>
      <c r="MO58" s="19" t="s">
        <v>248</v>
      </c>
      <c r="MP58" s="19" t="s">
        <v>249</v>
      </c>
      <c r="MQ58" s="19" t="s">
        <v>250</v>
      </c>
      <c r="MR58" s="19" t="s">
        <v>251</v>
      </c>
      <c r="MS58" s="19" t="s">
        <v>252</v>
      </c>
      <c r="MU58" s="19" t="s">
        <v>254</v>
      </c>
      <c r="MV58" s="19" t="s">
        <v>255</v>
      </c>
      <c r="MW58" s="19" t="s">
        <v>256</v>
      </c>
      <c r="MY58" s="19">
        <v>40</v>
      </c>
      <c r="MZ58" s="19">
        <v>30</v>
      </c>
      <c r="NA58" s="19" t="s">
        <v>369</v>
      </c>
      <c r="NB58" s="19" t="s">
        <v>269</v>
      </c>
      <c r="NC58" s="19" t="s">
        <v>269</v>
      </c>
      <c r="ND58" s="19" t="s">
        <v>269</v>
      </c>
      <c r="NE58" s="126"/>
      <c r="NF58" s="19" t="s">
        <v>271</v>
      </c>
      <c r="NG58" s="19" t="s">
        <v>1274</v>
      </c>
      <c r="NH58" s="19" t="s">
        <v>849</v>
      </c>
      <c r="NI58" s="19" t="s">
        <v>271</v>
      </c>
      <c r="NJ58" s="126"/>
      <c r="NK58" s="20"/>
      <c r="NL58" s="19" t="s">
        <v>257</v>
      </c>
      <c r="NP58" s="19" t="s">
        <v>261</v>
      </c>
      <c r="NU58" s="126"/>
      <c r="NV58" s="19" t="s">
        <v>850</v>
      </c>
      <c r="NW58" s="145" t="s">
        <v>271</v>
      </c>
      <c r="NX58" s="156"/>
      <c r="NY58" s="163" t="s">
        <v>489</v>
      </c>
      <c r="NZ58" s="152" t="s">
        <v>325</v>
      </c>
      <c r="OA58" s="148" t="s">
        <v>280</v>
      </c>
      <c r="OB58" s="150" t="s">
        <v>281</v>
      </c>
      <c r="OC58" s="89">
        <v>42313</v>
      </c>
      <c r="OD58" s="88">
        <v>316</v>
      </c>
      <c r="OE58" s="84">
        <f t="shared" si="4"/>
        <v>133.90189873417722</v>
      </c>
      <c r="OF58" s="91">
        <f t="shared" si="5"/>
        <v>8.2953229503934956E-3</v>
      </c>
    </row>
    <row r="59" spans="2:396" ht="102" x14ac:dyDescent="0.2">
      <c r="B59" s="227" t="s">
        <v>1051</v>
      </c>
      <c r="C59" s="19">
        <v>6</v>
      </c>
      <c r="D59" s="19">
        <v>355</v>
      </c>
      <c r="E59" s="19">
        <v>6</v>
      </c>
      <c r="F59" s="84">
        <f t="shared" si="3"/>
        <v>59.166666666666664</v>
      </c>
      <c r="G59" s="19">
        <v>5</v>
      </c>
      <c r="H59" s="19" t="s">
        <v>271</v>
      </c>
      <c r="I59" s="19" t="s">
        <v>271</v>
      </c>
      <c r="J59" s="19">
        <v>1</v>
      </c>
      <c r="K59" s="126"/>
      <c r="L59" s="20"/>
      <c r="M59" s="19" t="s">
        <v>195</v>
      </c>
      <c r="N59" s="19" t="s">
        <v>196</v>
      </c>
      <c r="P59" s="19" t="s">
        <v>198</v>
      </c>
      <c r="AA59" s="20"/>
      <c r="AB59" s="19">
        <v>133</v>
      </c>
      <c r="AC59" s="19">
        <v>105</v>
      </c>
      <c r="AD59" s="19">
        <v>12</v>
      </c>
      <c r="AE59" s="19">
        <v>0</v>
      </c>
      <c r="AF59" s="19" t="s">
        <v>213</v>
      </c>
      <c r="AG59" s="19" t="s">
        <v>377</v>
      </c>
      <c r="AH59" s="19" t="s">
        <v>269</v>
      </c>
      <c r="AI59" s="126"/>
      <c r="AJ59" s="19" t="s">
        <v>269</v>
      </c>
      <c r="AK59" s="20"/>
      <c r="AY59" s="126"/>
      <c r="AZ59" s="112" t="s">
        <v>269</v>
      </c>
      <c r="BC59" s="156"/>
      <c r="BF59" s="126"/>
      <c r="BG59" s="19" t="s">
        <v>269</v>
      </c>
      <c r="BJ59" s="152"/>
      <c r="BL59" s="126"/>
      <c r="BM59" s="19" t="s">
        <v>269</v>
      </c>
      <c r="BP59" s="148"/>
      <c r="BR59" s="126"/>
      <c r="BS59" s="19" t="s">
        <v>269</v>
      </c>
      <c r="BV59" s="150"/>
      <c r="BX59" s="126"/>
      <c r="BY59" s="19" t="s">
        <v>269</v>
      </c>
      <c r="CB59" s="152"/>
      <c r="CD59" s="148"/>
      <c r="CF59" s="150"/>
      <c r="CH59" s="126"/>
      <c r="CI59" s="19" t="s">
        <v>271</v>
      </c>
      <c r="CJ59" s="19">
        <v>5</v>
      </c>
      <c r="CK59" s="19">
        <v>35</v>
      </c>
      <c r="CL59" s="156" t="s">
        <v>224</v>
      </c>
      <c r="CM59" s="19" t="s">
        <v>378</v>
      </c>
      <c r="CN59" s="152" t="s">
        <v>224</v>
      </c>
      <c r="CO59" s="19" t="s">
        <v>379</v>
      </c>
      <c r="CP59" s="148" t="s">
        <v>224</v>
      </c>
      <c r="CQ59" s="19" t="s">
        <v>380</v>
      </c>
      <c r="CR59" s="150" t="s">
        <v>280</v>
      </c>
      <c r="CT59" s="126"/>
      <c r="CU59" s="170" t="s">
        <v>271</v>
      </c>
      <c r="CV59" s="126"/>
      <c r="CW59" s="145" t="s">
        <v>271</v>
      </c>
      <c r="CX59" s="19">
        <v>1</v>
      </c>
      <c r="CY59" s="19">
        <v>8</v>
      </c>
      <c r="CZ59" s="19" t="s">
        <v>286</v>
      </c>
      <c r="DA59" s="19" t="s">
        <v>287</v>
      </c>
      <c r="DB59" s="126"/>
      <c r="DC59" s="19" t="s">
        <v>269</v>
      </c>
      <c r="DH59" s="126"/>
      <c r="DI59" s="19" t="s">
        <v>269</v>
      </c>
      <c r="DN59" s="126"/>
      <c r="DO59" s="19" t="s">
        <v>269</v>
      </c>
      <c r="DT59" s="126"/>
      <c r="DU59" s="19" t="s">
        <v>269</v>
      </c>
      <c r="DZ59" s="126"/>
      <c r="EA59" s="19" t="s">
        <v>269</v>
      </c>
      <c r="EF59" s="126"/>
      <c r="EG59" s="174" t="s">
        <v>269</v>
      </c>
      <c r="EL59" s="126"/>
      <c r="EM59" s="174" t="s">
        <v>269</v>
      </c>
      <c r="ER59" s="126"/>
      <c r="ES59" s="174" t="s">
        <v>269</v>
      </c>
      <c r="EX59" s="126"/>
      <c r="EY59" s="174" t="s">
        <v>269</v>
      </c>
      <c r="FD59" s="126"/>
      <c r="FE59" s="174" t="s">
        <v>269</v>
      </c>
      <c r="FJ59" s="126"/>
      <c r="FK59" s="19" t="s">
        <v>271</v>
      </c>
      <c r="FL59" s="126"/>
      <c r="FM59" s="19" t="s">
        <v>271</v>
      </c>
      <c r="FN59" s="19">
        <v>2</v>
      </c>
      <c r="FO59" s="19">
        <v>20</v>
      </c>
      <c r="FP59" s="20"/>
      <c r="FQ59" s="19" t="s">
        <v>225</v>
      </c>
      <c r="FT59" s="19" t="s">
        <v>229</v>
      </c>
      <c r="FV59" s="19" t="s">
        <v>269</v>
      </c>
      <c r="FW59" s="126"/>
      <c r="FX59" s="19" t="s">
        <v>269</v>
      </c>
      <c r="GA59" s="20"/>
      <c r="GF59" s="126"/>
      <c r="GG59" s="19" t="s">
        <v>269</v>
      </c>
      <c r="GJ59" s="20"/>
      <c r="GP59" s="126"/>
      <c r="GQ59" s="19" t="s">
        <v>269</v>
      </c>
      <c r="GT59" s="20"/>
      <c r="GY59" s="126"/>
      <c r="GZ59" s="19" t="s">
        <v>269</v>
      </c>
      <c r="HC59" s="20"/>
      <c r="HJ59" s="126"/>
      <c r="HK59" s="19" t="s">
        <v>269</v>
      </c>
      <c r="HN59" s="20"/>
      <c r="HS59" s="126"/>
      <c r="HT59" s="19" t="s">
        <v>269</v>
      </c>
      <c r="HW59" s="20"/>
      <c r="IB59" s="126"/>
      <c r="IC59" s="19" t="s">
        <v>269</v>
      </c>
      <c r="IF59" s="20"/>
      <c r="IJ59" s="126"/>
      <c r="IK59" s="19" t="s">
        <v>269</v>
      </c>
      <c r="IN59" s="20"/>
      <c r="IP59" s="126"/>
      <c r="IQ59" s="19" t="s">
        <v>269</v>
      </c>
      <c r="IT59" s="20"/>
      <c r="IY59" s="126"/>
      <c r="IZ59" s="19" t="s">
        <v>271</v>
      </c>
      <c r="JA59" s="19">
        <v>1</v>
      </c>
      <c r="JB59" s="19">
        <v>30</v>
      </c>
      <c r="JC59" s="20"/>
      <c r="JD59" s="19" t="s">
        <v>225</v>
      </c>
      <c r="JG59" s="19" t="s">
        <v>229</v>
      </c>
      <c r="JH59" s="126"/>
      <c r="JI59" s="19" t="s">
        <v>271</v>
      </c>
      <c r="JJ59" s="19">
        <v>1</v>
      </c>
      <c r="JK59" s="19">
        <v>180</v>
      </c>
      <c r="JL59" s="20"/>
      <c r="JM59" s="19" t="s">
        <v>225</v>
      </c>
      <c r="JP59" s="173" t="s">
        <v>347</v>
      </c>
      <c r="JQ59" s="19" t="s">
        <v>269</v>
      </c>
      <c r="JR59" s="126"/>
      <c r="JS59" s="19" t="s">
        <v>269</v>
      </c>
      <c r="JV59" s="20"/>
      <c r="KD59" s="126"/>
      <c r="KE59" s="19" t="s">
        <v>269</v>
      </c>
      <c r="KH59" s="20"/>
      <c r="KL59" s="126"/>
      <c r="KM59" s="171" t="s">
        <v>269</v>
      </c>
      <c r="KQ59" s="126"/>
      <c r="KR59" s="174" t="s">
        <v>269</v>
      </c>
      <c r="KV59" s="126"/>
      <c r="KW59" s="171" t="s">
        <v>269</v>
      </c>
      <c r="LA59" s="126"/>
      <c r="LB59" s="171" t="s">
        <v>269</v>
      </c>
      <c r="LF59" s="126"/>
      <c r="LG59" s="171" t="s">
        <v>269</v>
      </c>
      <c r="LK59" s="126"/>
      <c r="LL59" s="19" t="s">
        <v>269</v>
      </c>
      <c r="LN59" s="126"/>
      <c r="LO59" s="20"/>
      <c r="LQ59" s="19" t="s">
        <v>231</v>
      </c>
      <c r="LS59" s="19" t="s">
        <v>233</v>
      </c>
      <c r="LT59" s="19" t="s">
        <v>234</v>
      </c>
      <c r="LV59" s="19" t="s">
        <v>236</v>
      </c>
      <c r="LZ59" s="19">
        <v>0</v>
      </c>
      <c r="MA59" s="19" t="s">
        <v>269</v>
      </c>
      <c r="MC59" s="126"/>
      <c r="MD59" s="20"/>
      <c r="ME59" s="19" t="s">
        <v>238</v>
      </c>
      <c r="MF59" s="19" t="s">
        <v>239</v>
      </c>
      <c r="MI59" s="19" t="s">
        <v>242</v>
      </c>
      <c r="ML59" s="19" t="s">
        <v>245</v>
      </c>
      <c r="MN59" s="19" t="s">
        <v>247</v>
      </c>
      <c r="MO59" s="19" t="s">
        <v>248</v>
      </c>
      <c r="MP59" s="19" t="s">
        <v>249</v>
      </c>
      <c r="MQ59" s="19" t="s">
        <v>250</v>
      </c>
      <c r="MR59" s="19" t="s">
        <v>251</v>
      </c>
      <c r="MV59" s="19" t="s">
        <v>255</v>
      </c>
      <c r="MY59" s="19">
        <v>40</v>
      </c>
      <c r="MZ59" s="19">
        <v>40</v>
      </c>
      <c r="NA59" s="19" t="s">
        <v>383</v>
      </c>
      <c r="NB59" s="19" t="s">
        <v>269</v>
      </c>
      <c r="NC59" s="19" t="s">
        <v>384</v>
      </c>
      <c r="ND59" s="19" t="s">
        <v>269</v>
      </c>
      <c r="NE59" s="126"/>
      <c r="NF59" s="19" t="s">
        <v>271</v>
      </c>
      <c r="NG59" s="19" t="s">
        <v>1275</v>
      </c>
      <c r="NH59" s="19" t="s">
        <v>386</v>
      </c>
      <c r="NI59" s="19" t="s">
        <v>269</v>
      </c>
      <c r="NJ59" s="126"/>
      <c r="NK59" s="20"/>
      <c r="NU59" s="126"/>
      <c r="NV59" s="19" t="s">
        <v>387</v>
      </c>
      <c r="NW59" s="145" t="s">
        <v>271</v>
      </c>
      <c r="NX59" s="156"/>
      <c r="NY59" s="164"/>
      <c r="NZ59" s="153"/>
      <c r="OA59" s="147"/>
      <c r="OB59" s="150" t="s">
        <v>280</v>
      </c>
      <c r="OC59" s="89">
        <v>49346</v>
      </c>
      <c r="OD59" s="88">
        <v>674.3</v>
      </c>
      <c r="OE59" s="84">
        <f t="shared" si="4"/>
        <v>73.18107667210441</v>
      </c>
      <c r="OF59" s="91">
        <f t="shared" si="5"/>
        <v>7.1940988124670696E-3</v>
      </c>
    </row>
    <row r="60" spans="2:396" ht="136" x14ac:dyDescent="0.2">
      <c r="B60" s="19" t="s">
        <v>479</v>
      </c>
      <c r="C60" s="19">
        <v>6</v>
      </c>
      <c r="D60" s="19">
        <v>494</v>
      </c>
      <c r="E60" s="19">
        <v>7</v>
      </c>
      <c r="F60" s="84">
        <f t="shared" si="3"/>
        <v>70.571428571428569</v>
      </c>
      <c r="G60" s="19">
        <v>7</v>
      </c>
      <c r="H60" s="19" t="s">
        <v>271</v>
      </c>
      <c r="I60" s="19" t="s">
        <v>269</v>
      </c>
      <c r="J60" s="19">
        <v>2</v>
      </c>
      <c r="K60" s="126"/>
      <c r="L60" s="20"/>
      <c r="M60" s="19" t="s">
        <v>195</v>
      </c>
      <c r="P60" s="19" t="s">
        <v>198</v>
      </c>
      <c r="AA60" s="20"/>
      <c r="AB60" s="19">
        <v>221</v>
      </c>
      <c r="AC60" s="19">
        <v>14</v>
      </c>
      <c r="AD60" s="19">
        <v>5</v>
      </c>
      <c r="AE60" s="19">
        <v>0</v>
      </c>
      <c r="AF60" s="138" t="s">
        <v>213</v>
      </c>
      <c r="AG60" s="19" t="s">
        <v>482</v>
      </c>
      <c r="AH60" s="19" t="s">
        <v>271</v>
      </c>
      <c r="AI60" s="126"/>
      <c r="AJ60" s="19" t="s">
        <v>269</v>
      </c>
      <c r="AK60" s="20"/>
      <c r="AY60" s="126"/>
      <c r="AZ60" s="112" t="s">
        <v>269</v>
      </c>
      <c r="BC60" s="156"/>
      <c r="BF60" s="126"/>
      <c r="BG60" s="19" t="s">
        <v>269</v>
      </c>
      <c r="BJ60" s="152"/>
      <c r="BL60" s="126"/>
      <c r="BM60" s="19" t="s">
        <v>269</v>
      </c>
      <c r="BP60" s="148"/>
      <c r="BR60" s="126"/>
      <c r="BS60" s="19" t="s">
        <v>269</v>
      </c>
      <c r="BV60" s="150"/>
      <c r="BX60" s="126"/>
      <c r="BY60" s="19" t="s">
        <v>269</v>
      </c>
      <c r="CB60" s="152"/>
      <c r="CD60" s="148"/>
      <c r="CF60" s="150"/>
      <c r="CH60" s="126"/>
      <c r="CI60" s="19" t="s">
        <v>269</v>
      </c>
      <c r="CL60" s="156"/>
      <c r="CN60" s="152"/>
      <c r="CP60" s="148"/>
      <c r="CR60" s="150"/>
      <c r="CT60" s="126"/>
      <c r="CU60" s="170" t="s">
        <v>271</v>
      </c>
      <c r="CV60" s="126"/>
      <c r="CW60" s="145" t="s">
        <v>271</v>
      </c>
      <c r="CX60" s="19">
        <v>1</v>
      </c>
      <c r="CY60" s="19">
        <v>25</v>
      </c>
      <c r="CZ60" s="19" t="s">
        <v>429</v>
      </c>
      <c r="DA60" s="19" t="s">
        <v>287</v>
      </c>
      <c r="DB60" s="126"/>
      <c r="DC60" s="19" t="s">
        <v>269</v>
      </c>
      <c r="DH60" s="126"/>
      <c r="DI60" s="19" t="s">
        <v>269</v>
      </c>
      <c r="DN60" s="126"/>
      <c r="DO60" s="19" t="s">
        <v>269</v>
      </c>
      <c r="DT60" s="126"/>
      <c r="DU60" s="19" t="s">
        <v>269</v>
      </c>
      <c r="DZ60" s="126"/>
      <c r="EA60" s="19" t="s">
        <v>269</v>
      </c>
      <c r="EF60" s="126"/>
      <c r="EG60" s="174" t="s">
        <v>269</v>
      </c>
      <c r="EL60" s="126"/>
      <c r="EM60" s="174" t="s">
        <v>269</v>
      </c>
      <c r="ER60" s="126"/>
      <c r="ES60" s="174" t="s">
        <v>269</v>
      </c>
      <c r="EX60" s="126"/>
      <c r="EY60" s="174" t="s">
        <v>269</v>
      </c>
      <c r="FD60" s="126"/>
      <c r="FE60" s="174" t="s">
        <v>269</v>
      </c>
      <c r="FJ60" s="126"/>
      <c r="FK60" s="19" t="s">
        <v>269</v>
      </c>
      <c r="FL60" s="126"/>
      <c r="FM60" s="174" t="s">
        <v>269</v>
      </c>
      <c r="FP60" s="20"/>
      <c r="FW60" s="126"/>
      <c r="FX60" s="174" t="s">
        <v>269</v>
      </c>
      <c r="GA60" s="20"/>
      <c r="GF60" s="126"/>
      <c r="GG60" s="174" t="s">
        <v>269</v>
      </c>
      <c r="GJ60" s="20"/>
      <c r="GP60" s="126"/>
      <c r="GQ60" s="174" t="s">
        <v>269</v>
      </c>
      <c r="GT60" s="20"/>
      <c r="GY60" s="126"/>
      <c r="GZ60" s="174" t="s">
        <v>269</v>
      </c>
      <c r="HC60" s="20"/>
      <c r="HJ60" s="126"/>
      <c r="HK60" s="174" t="s">
        <v>269</v>
      </c>
      <c r="HN60" s="20"/>
      <c r="HS60" s="126"/>
      <c r="HT60" s="174" t="s">
        <v>269</v>
      </c>
      <c r="HW60" s="20"/>
      <c r="IB60" s="126"/>
      <c r="IC60" s="174" t="s">
        <v>269</v>
      </c>
      <c r="IF60" s="20"/>
      <c r="IJ60" s="126"/>
      <c r="IK60" s="174" t="s">
        <v>269</v>
      </c>
      <c r="IN60" s="20"/>
      <c r="IP60" s="126"/>
      <c r="IQ60" s="174" t="s">
        <v>269</v>
      </c>
      <c r="IT60" s="20"/>
      <c r="IY60" s="126"/>
      <c r="IZ60" s="174" t="s">
        <v>269</v>
      </c>
      <c r="JC60" s="20"/>
      <c r="JH60" s="126"/>
      <c r="JI60" s="174" t="s">
        <v>269</v>
      </c>
      <c r="JL60" s="20"/>
      <c r="JR60" s="126"/>
      <c r="JS60" s="174" t="s">
        <v>269</v>
      </c>
      <c r="JV60" s="20"/>
      <c r="KD60" s="126"/>
      <c r="KE60" s="174" t="s">
        <v>269</v>
      </c>
      <c r="KH60" s="20"/>
      <c r="KL60" s="126"/>
      <c r="KM60" s="171" t="s">
        <v>269</v>
      </c>
      <c r="KQ60" s="126"/>
      <c r="KR60" s="174" t="s">
        <v>269</v>
      </c>
      <c r="KV60" s="126"/>
      <c r="KW60" s="171" t="s">
        <v>269</v>
      </c>
      <c r="LA60" s="126"/>
      <c r="LB60" s="171" t="s">
        <v>269</v>
      </c>
      <c r="LF60" s="126"/>
      <c r="LG60" s="171" t="s">
        <v>269</v>
      </c>
      <c r="LK60" s="126"/>
      <c r="LL60" s="19" t="s">
        <v>271</v>
      </c>
      <c r="LM60" s="19" t="s">
        <v>483</v>
      </c>
      <c r="LN60" s="126"/>
      <c r="LO60" s="20"/>
      <c r="LP60" s="19" t="s">
        <v>230</v>
      </c>
      <c r="LZ60" s="19">
        <v>302</v>
      </c>
      <c r="MA60" s="19" t="s">
        <v>271</v>
      </c>
      <c r="MB60" s="19">
        <v>1</v>
      </c>
      <c r="MC60" s="126"/>
      <c r="MD60" s="20"/>
      <c r="ME60" s="19" t="s">
        <v>238</v>
      </c>
      <c r="MF60" s="19" t="s">
        <v>239</v>
      </c>
      <c r="MG60" s="19" t="s">
        <v>240</v>
      </c>
      <c r="MH60" s="19" t="s">
        <v>241</v>
      </c>
      <c r="MI60" s="19" t="s">
        <v>242</v>
      </c>
      <c r="MJ60" s="19" t="s">
        <v>243</v>
      </c>
      <c r="MK60" s="19" t="s">
        <v>244</v>
      </c>
      <c r="ML60" s="19" t="s">
        <v>245</v>
      </c>
      <c r="MM60" s="19" t="s">
        <v>246</v>
      </c>
      <c r="MN60" s="19" t="s">
        <v>247</v>
      </c>
      <c r="MO60" s="19" t="s">
        <v>248</v>
      </c>
      <c r="MP60" s="19" t="s">
        <v>249</v>
      </c>
      <c r="MQ60" s="19" t="s">
        <v>250</v>
      </c>
      <c r="MT60" s="19" t="s">
        <v>253</v>
      </c>
      <c r="MU60" s="19" t="s">
        <v>254</v>
      </c>
      <c r="MW60" s="19" t="s">
        <v>256</v>
      </c>
      <c r="MY60" s="19">
        <v>40</v>
      </c>
      <c r="MZ60" s="19">
        <v>40</v>
      </c>
      <c r="NA60" s="19" t="s">
        <v>369</v>
      </c>
      <c r="NB60" s="19" t="s">
        <v>269</v>
      </c>
      <c r="NC60" s="19" t="s">
        <v>269</v>
      </c>
      <c r="ND60" s="19" t="s">
        <v>269</v>
      </c>
      <c r="NE60" s="126"/>
      <c r="NF60" s="19" t="s">
        <v>271</v>
      </c>
      <c r="NG60" s="19" t="s">
        <v>269</v>
      </c>
      <c r="NH60" s="19" t="s">
        <v>484</v>
      </c>
      <c r="NI60" s="19" t="s">
        <v>269</v>
      </c>
      <c r="NJ60" s="126"/>
      <c r="NK60" s="20"/>
      <c r="NU60" s="126"/>
      <c r="NW60" s="145" t="s">
        <v>269</v>
      </c>
      <c r="NX60" s="156"/>
      <c r="NY60" s="163"/>
      <c r="NZ60" s="165"/>
      <c r="OA60" s="166"/>
      <c r="OB60" s="167"/>
      <c r="OC60" s="89">
        <v>37038</v>
      </c>
      <c r="OD60" s="88">
        <v>884.3</v>
      </c>
      <c r="OE60" s="84">
        <f t="shared" si="4"/>
        <v>41.883976026235445</v>
      </c>
      <c r="OF60" s="91">
        <f t="shared" si="5"/>
        <v>1.3337653221016254E-2</v>
      </c>
    </row>
    <row r="61" spans="2:396" ht="119" x14ac:dyDescent="0.2">
      <c r="B61" s="19" t="s">
        <v>441</v>
      </c>
      <c r="C61" s="19">
        <v>4</v>
      </c>
      <c r="D61" s="19">
        <v>1909</v>
      </c>
      <c r="E61" s="19">
        <v>18</v>
      </c>
      <c r="F61" s="84">
        <f t="shared" si="3"/>
        <v>106.05555555555556</v>
      </c>
      <c r="G61" s="19">
        <v>5</v>
      </c>
      <c r="H61" s="19" t="s">
        <v>269</v>
      </c>
      <c r="I61" s="19" t="s">
        <v>271</v>
      </c>
      <c r="J61" s="19">
        <v>0</v>
      </c>
      <c r="K61" s="126"/>
      <c r="L61" s="20"/>
      <c r="P61" s="19" t="s">
        <v>198</v>
      </c>
      <c r="Y61" s="19" t="s">
        <v>207</v>
      </c>
      <c r="AA61" s="20"/>
      <c r="AB61" s="19">
        <v>311</v>
      </c>
      <c r="AC61" s="19">
        <v>272</v>
      </c>
      <c r="AD61" s="19">
        <v>61</v>
      </c>
      <c r="AE61" s="19">
        <v>4</v>
      </c>
      <c r="AF61" s="19" t="s">
        <v>428</v>
      </c>
      <c r="AH61" s="19" t="s">
        <v>271</v>
      </c>
      <c r="AI61" s="126"/>
      <c r="AJ61" s="19" t="s">
        <v>269</v>
      </c>
      <c r="AK61" s="20"/>
      <c r="AY61" s="126"/>
      <c r="AZ61" s="112" t="s">
        <v>269</v>
      </c>
      <c r="BC61" s="156"/>
      <c r="BF61" s="126"/>
      <c r="BG61" s="19" t="s">
        <v>269</v>
      </c>
      <c r="BJ61" s="152"/>
      <c r="BL61" s="126"/>
      <c r="BM61" s="19" t="s">
        <v>271</v>
      </c>
      <c r="BN61" s="19">
        <v>6</v>
      </c>
      <c r="BO61" s="19">
        <v>55</v>
      </c>
      <c r="BP61" s="148" t="s">
        <v>281</v>
      </c>
      <c r="BR61" s="126"/>
      <c r="BS61" s="19" t="s">
        <v>271</v>
      </c>
      <c r="BT61" s="19">
        <v>6</v>
      </c>
      <c r="BU61" s="19">
        <v>55</v>
      </c>
      <c r="BV61" s="150" t="s">
        <v>281</v>
      </c>
      <c r="BX61" s="126"/>
      <c r="BY61" s="19" t="s">
        <v>271</v>
      </c>
      <c r="BZ61" s="19">
        <v>13</v>
      </c>
      <c r="CA61" s="19">
        <v>276</v>
      </c>
      <c r="CB61" s="153" t="s">
        <v>229</v>
      </c>
      <c r="CC61" s="19" t="s">
        <v>445</v>
      </c>
      <c r="CD61" s="147" t="s">
        <v>229</v>
      </c>
      <c r="CE61" s="19" t="s">
        <v>445</v>
      </c>
      <c r="CF61" s="157" t="s">
        <v>229</v>
      </c>
      <c r="CG61" s="19" t="s">
        <v>445</v>
      </c>
      <c r="CH61" s="126"/>
      <c r="CI61" s="19" t="s">
        <v>271</v>
      </c>
      <c r="CJ61" s="19">
        <v>13</v>
      </c>
      <c r="CK61" s="19">
        <v>276</v>
      </c>
      <c r="CL61" s="155" t="s">
        <v>229</v>
      </c>
      <c r="CM61" s="19" t="s">
        <v>445</v>
      </c>
      <c r="CN61" s="153" t="s">
        <v>229</v>
      </c>
      <c r="CO61" s="19" t="s">
        <v>445</v>
      </c>
      <c r="CP61" s="147" t="s">
        <v>229</v>
      </c>
      <c r="CQ61" s="19" t="s">
        <v>445</v>
      </c>
      <c r="CR61" s="157" t="s">
        <v>229</v>
      </c>
      <c r="CS61" s="19" t="s">
        <v>445</v>
      </c>
      <c r="CT61" s="126"/>
      <c r="CU61" s="170" t="s">
        <v>271</v>
      </c>
      <c r="CV61" s="126"/>
      <c r="CW61" s="145" t="s">
        <v>271</v>
      </c>
      <c r="CX61" s="19">
        <v>2</v>
      </c>
      <c r="CY61" s="19">
        <v>16</v>
      </c>
      <c r="CZ61" s="19" t="s">
        <v>286</v>
      </c>
      <c r="DA61" s="19" t="s">
        <v>281</v>
      </c>
      <c r="DB61" s="126"/>
      <c r="DC61" s="19" t="s">
        <v>271</v>
      </c>
      <c r="DD61" s="19">
        <v>1</v>
      </c>
      <c r="DE61" s="19">
        <v>9</v>
      </c>
      <c r="DF61" s="19" t="s">
        <v>286</v>
      </c>
      <c r="DG61" s="19" t="s">
        <v>281</v>
      </c>
      <c r="DH61" s="126"/>
      <c r="DI61" s="19" t="s">
        <v>271</v>
      </c>
      <c r="DJ61" s="19">
        <v>1</v>
      </c>
      <c r="DK61" s="19">
        <v>8</v>
      </c>
      <c r="DL61" s="19" t="s">
        <v>286</v>
      </c>
      <c r="DM61" s="19" t="s">
        <v>281</v>
      </c>
      <c r="DN61" s="126"/>
      <c r="DO61" s="19" t="s">
        <v>271</v>
      </c>
      <c r="DP61" s="19">
        <v>2</v>
      </c>
      <c r="DQ61" s="19">
        <v>6</v>
      </c>
      <c r="DR61" s="19" t="s">
        <v>286</v>
      </c>
      <c r="DS61" s="19" t="s">
        <v>281</v>
      </c>
      <c r="DT61" s="126"/>
      <c r="DU61" s="19" t="s">
        <v>269</v>
      </c>
      <c r="DZ61" s="126"/>
      <c r="EA61" s="19" t="s">
        <v>269</v>
      </c>
      <c r="EF61" s="126"/>
      <c r="EG61" s="174" t="s">
        <v>269</v>
      </c>
      <c r="EL61" s="126"/>
      <c r="EM61" s="174" t="s">
        <v>269</v>
      </c>
      <c r="ER61" s="126"/>
      <c r="ES61" s="174" t="s">
        <v>269</v>
      </c>
      <c r="EX61" s="126"/>
      <c r="EY61" s="174" t="s">
        <v>269</v>
      </c>
      <c r="FD61" s="126"/>
      <c r="FE61" s="174" t="s">
        <v>269</v>
      </c>
      <c r="FJ61" s="126"/>
      <c r="FK61" s="19" t="s">
        <v>271</v>
      </c>
      <c r="FL61" s="126"/>
      <c r="FM61" s="19" t="s">
        <v>271</v>
      </c>
      <c r="FN61" s="19">
        <v>3</v>
      </c>
      <c r="FO61" s="19">
        <v>98</v>
      </c>
      <c r="FP61" s="20"/>
      <c r="FR61" s="19" t="s">
        <v>227</v>
      </c>
      <c r="FU61" s="19" t="s">
        <v>446</v>
      </c>
      <c r="FV61" s="19" t="s">
        <v>269</v>
      </c>
      <c r="FW61" s="126"/>
      <c r="FX61" s="19" t="s">
        <v>269</v>
      </c>
      <c r="GA61" s="20"/>
      <c r="GF61" s="126"/>
      <c r="GG61" s="19" t="s">
        <v>269</v>
      </c>
      <c r="GJ61" s="20"/>
      <c r="GP61" s="126"/>
      <c r="GQ61" s="19" t="s">
        <v>269</v>
      </c>
      <c r="GT61" s="20"/>
      <c r="GY61" s="126"/>
      <c r="GZ61" s="19" t="s">
        <v>271</v>
      </c>
      <c r="HA61" s="19">
        <v>4</v>
      </c>
      <c r="HB61" s="19">
        <v>125</v>
      </c>
      <c r="HC61" s="20"/>
      <c r="HG61" s="19" t="s">
        <v>228</v>
      </c>
      <c r="HI61" s="19" t="s">
        <v>271</v>
      </c>
      <c r="HJ61" s="126"/>
      <c r="HK61" s="19" t="s">
        <v>269</v>
      </c>
      <c r="HN61" s="20"/>
      <c r="HS61" s="126"/>
      <c r="HT61" s="19" t="s">
        <v>269</v>
      </c>
      <c r="HW61" s="20"/>
      <c r="IB61" s="126"/>
      <c r="IC61" s="19" t="s">
        <v>269</v>
      </c>
      <c r="IF61" s="20"/>
      <c r="IJ61" s="126"/>
      <c r="IK61" s="19" t="s">
        <v>269</v>
      </c>
      <c r="IN61" s="20"/>
      <c r="IP61" s="126"/>
      <c r="IQ61" s="19" t="s">
        <v>269</v>
      </c>
      <c r="IT61" s="20"/>
      <c r="IY61" s="126"/>
      <c r="IZ61" s="19" t="s">
        <v>269</v>
      </c>
      <c r="JC61" s="20"/>
      <c r="JH61" s="126"/>
      <c r="JI61" s="19" t="s">
        <v>271</v>
      </c>
      <c r="JJ61" s="19">
        <v>3</v>
      </c>
      <c r="JK61" s="19">
        <v>77</v>
      </c>
      <c r="JL61" s="20"/>
      <c r="JN61" s="19" t="s">
        <v>228</v>
      </c>
      <c r="JP61" s="19" t="s">
        <v>273</v>
      </c>
      <c r="JQ61" s="19" t="s">
        <v>269</v>
      </c>
      <c r="JR61" s="126"/>
      <c r="JS61" s="19" t="s">
        <v>271</v>
      </c>
      <c r="JT61" s="19">
        <v>3</v>
      </c>
      <c r="JU61" s="19">
        <v>202</v>
      </c>
      <c r="JV61" s="20"/>
      <c r="JX61" s="19" t="s">
        <v>227</v>
      </c>
      <c r="JY61" s="19" t="s">
        <v>228</v>
      </c>
      <c r="JZ61" s="19" t="s">
        <v>229</v>
      </c>
      <c r="KB61" s="19" t="s">
        <v>449</v>
      </c>
      <c r="KC61" s="19" t="s">
        <v>269</v>
      </c>
      <c r="KD61" s="126"/>
      <c r="KE61" s="19" t="s">
        <v>271</v>
      </c>
      <c r="KF61" s="19">
        <v>1</v>
      </c>
      <c r="KG61" s="19">
        <v>4000</v>
      </c>
      <c r="KH61" s="20"/>
      <c r="KI61" s="19" t="s">
        <v>229</v>
      </c>
      <c r="KJ61" s="19" t="s">
        <v>452</v>
      </c>
      <c r="KK61" s="19" t="s">
        <v>271</v>
      </c>
      <c r="KL61" s="126"/>
      <c r="KM61" s="171" t="s">
        <v>269</v>
      </c>
      <c r="KQ61" s="126"/>
      <c r="KR61" s="174" t="s">
        <v>269</v>
      </c>
      <c r="KV61" s="126"/>
      <c r="KW61" s="171" t="s">
        <v>269</v>
      </c>
      <c r="LA61" s="126"/>
      <c r="LB61" s="171" t="s">
        <v>269</v>
      </c>
      <c r="LF61" s="126"/>
      <c r="LG61" s="171" t="s">
        <v>269</v>
      </c>
      <c r="LK61" s="126"/>
      <c r="LL61" s="19" t="s">
        <v>269</v>
      </c>
      <c r="LN61" s="126"/>
      <c r="LO61" s="20"/>
      <c r="LQ61" s="19" t="s">
        <v>231</v>
      </c>
      <c r="LR61" s="19" t="s">
        <v>232</v>
      </c>
      <c r="LU61" s="19" t="s">
        <v>235</v>
      </c>
      <c r="LW61" s="19" t="s">
        <v>237</v>
      </c>
      <c r="LZ61" s="19">
        <v>40</v>
      </c>
      <c r="MA61" s="19" t="s">
        <v>271</v>
      </c>
      <c r="MB61" s="19">
        <v>3</v>
      </c>
      <c r="MC61" s="126"/>
      <c r="MD61" s="20"/>
      <c r="ME61" s="19" t="s">
        <v>238</v>
      </c>
      <c r="MF61" s="19" t="s">
        <v>239</v>
      </c>
      <c r="MJ61" s="19" t="s">
        <v>243</v>
      </c>
      <c r="ML61" s="19" t="s">
        <v>245</v>
      </c>
      <c r="MM61" s="19" t="s">
        <v>246</v>
      </c>
      <c r="MQ61" s="19" t="s">
        <v>250</v>
      </c>
      <c r="MT61" s="19" t="s">
        <v>253</v>
      </c>
      <c r="MW61" s="19" t="s">
        <v>256</v>
      </c>
      <c r="MX61" s="19" t="s">
        <v>457</v>
      </c>
      <c r="MY61" s="19">
        <v>40</v>
      </c>
      <c r="MZ61" s="19">
        <v>40</v>
      </c>
      <c r="NA61" s="19" t="s">
        <v>369</v>
      </c>
      <c r="NB61" s="19" t="s">
        <v>458</v>
      </c>
      <c r="NC61" s="19" t="s">
        <v>459</v>
      </c>
      <c r="ND61" s="19" t="s">
        <v>269</v>
      </c>
      <c r="NE61" s="126"/>
      <c r="NF61" s="19" t="s">
        <v>269</v>
      </c>
      <c r="NG61" s="19" t="s">
        <v>1276</v>
      </c>
      <c r="NI61" s="19" t="s">
        <v>269</v>
      </c>
      <c r="NJ61" s="126"/>
      <c r="NK61" s="20"/>
      <c r="NT61" s="19" t="s">
        <v>369</v>
      </c>
      <c r="NU61" s="126"/>
      <c r="NV61" s="19" t="s">
        <v>369</v>
      </c>
      <c r="NW61" s="145" t="s">
        <v>271</v>
      </c>
      <c r="NX61" s="156"/>
      <c r="NY61" s="164" t="s">
        <v>229</v>
      </c>
      <c r="NZ61" s="153" t="s">
        <v>229</v>
      </c>
      <c r="OA61" s="148" t="s">
        <v>281</v>
      </c>
      <c r="OB61" s="150" t="s">
        <v>281</v>
      </c>
      <c r="OC61" s="89">
        <v>210802</v>
      </c>
      <c r="OD61" s="88">
        <v>857</v>
      </c>
      <c r="OE61" s="84">
        <f t="shared" si="4"/>
        <v>245.97666277712952</v>
      </c>
      <c r="OF61" s="91">
        <f t="shared" si="5"/>
        <v>9.0558913103291235E-3</v>
      </c>
    </row>
    <row r="62" spans="2:396" ht="68" x14ac:dyDescent="0.2">
      <c r="B62" s="19" t="s">
        <v>501</v>
      </c>
      <c r="C62" s="19">
        <v>6</v>
      </c>
      <c r="D62" s="19">
        <v>303</v>
      </c>
      <c r="E62" s="19">
        <v>7</v>
      </c>
      <c r="F62" s="84">
        <f t="shared" si="3"/>
        <v>43.285714285714285</v>
      </c>
      <c r="G62" s="19">
        <v>7</v>
      </c>
      <c r="H62" s="19" t="s">
        <v>271</v>
      </c>
      <c r="I62" s="19" t="s">
        <v>269</v>
      </c>
      <c r="J62" s="19">
        <v>0</v>
      </c>
      <c r="K62" s="126"/>
      <c r="L62" s="20"/>
      <c r="M62" s="19" t="s">
        <v>195</v>
      </c>
      <c r="P62" s="19" t="s">
        <v>198</v>
      </c>
      <c r="Q62" s="19" t="s">
        <v>199</v>
      </c>
      <c r="U62" s="19" t="s">
        <v>203</v>
      </c>
      <c r="Y62" s="19" t="s">
        <v>207</v>
      </c>
      <c r="AA62" s="20"/>
      <c r="AB62" s="19">
        <v>154</v>
      </c>
      <c r="AC62" s="19">
        <v>93</v>
      </c>
      <c r="AD62" s="19">
        <v>25</v>
      </c>
      <c r="AE62" s="19">
        <v>6</v>
      </c>
      <c r="AF62" s="19" t="s">
        <v>213</v>
      </c>
      <c r="AG62" s="19" t="s">
        <v>504</v>
      </c>
      <c r="AH62" s="19" t="s">
        <v>271</v>
      </c>
      <c r="AI62" s="126"/>
      <c r="AJ62" s="19" t="s">
        <v>269</v>
      </c>
      <c r="AK62" s="20"/>
      <c r="AY62" s="126"/>
      <c r="AZ62" s="112" t="s">
        <v>269</v>
      </c>
      <c r="BC62" s="156"/>
      <c r="BF62" s="126"/>
      <c r="BG62" s="19" t="s">
        <v>269</v>
      </c>
      <c r="BJ62" s="152"/>
      <c r="BL62" s="126"/>
      <c r="BM62" s="19" t="s">
        <v>269</v>
      </c>
      <c r="BP62" s="148"/>
      <c r="BR62" s="126"/>
      <c r="BS62" s="19" t="s">
        <v>269</v>
      </c>
      <c r="BV62" s="150"/>
      <c r="BX62" s="126"/>
      <c r="BY62" s="19" t="s">
        <v>269</v>
      </c>
      <c r="CB62" s="152"/>
      <c r="CD62" s="148"/>
      <c r="CF62" s="150"/>
      <c r="CH62" s="126"/>
      <c r="CI62" s="19" t="s">
        <v>271</v>
      </c>
      <c r="CJ62" s="19">
        <v>6</v>
      </c>
      <c r="CK62" s="19">
        <v>35</v>
      </c>
      <c r="CL62" s="156" t="s">
        <v>465</v>
      </c>
      <c r="CN62" s="152" t="s">
        <v>325</v>
      </c>
      <c r="CP62" s="148" t="s">
        <v>280</v>
      </c>
      <c r="CR62" s="150" t="s">
        <v>281</v>
      </c>
      <c r="CT62" s="126"/>
      <c r="CU62" s="170" t="s">
        <v>271</v>
      </c>
      <c r="CV62" s="126"/>
      <c r="CW62" s="145" t="s">
        <v>271</v>
      </c>
      <c r="CX62" s="19">
        <v>1</v>
      </c>
      <c r="CY62" s="19">
        <v>8</v>
      </c>
      <c r="CZ62" s="19" t="s">
        <v>286</v>
      </c>
      <c r="DA62" s="19" t="s">
        <v>287</v>
      </c>
      <c r="DB62" s="126"/>
      <c r="DC62" s="19" t="s">
        <v>269</v>
      </c>
      <c r="DH62" s="126"/>
      <c r="DI62" s="19" t="s">
        <v>269</v>
      </c>
      <c r="DN62" s="126"/>
      <c r="DO62" s="19" t="s">
        <v>271</v>
      </c>
      <c r="DP62" s="19">
        <v>1</v>
      </c>
      <c r="DQ62" s="19">
        <v>8</v>
      </c>
      <c r="DR62" s="19" t="s">
        <v>286</v>
      </c>
      <c r="DS62" s="19" t="s">
        <v>287</v>
      </c>
      <c r="DT62" s="126"/>
      <c r="DU62" s="19" t="s">
        <v>271</v>
      </c>
      <c r="DV62" s="19">
        <v>1</v>
      </c>
      <c r="DW62" s="19">
        <v>8</v>
      </c>
      <c r="DX62" s="19" t="s">
        <v>286</v>
      </c>
      <c r="DY62" s="19" t="s">
        <v>287</v>
      </c>
      <c r="DZ62" s="126"/>
      <c r="EA62" s="19" t="s">
        <v>269</v>
      </c>
      <c r="EF62" s="126"/>
      <c r="EG62" s="174" t="s">
        <v>269</v>
      </c>
      <c r="EL62" s="126"/>
      <c r="EM62" s="174" t="s">
        <v>269</v>
      </c>
      <c r="ER62" s="126"/>
      <c r="ES62" s="174" t="s">
        <v>269</v>
      </c>
      <c r="EX62" s="126"/>
      <c r="EY62" s="174" t="s">
        <v>269</v>
      </c>
      <c r="FD62" s="126"/>
      <c r="FE62" s="174" t="s">
        <v>269</v>
      </c>
      <c r="FJ62" s="126"/>
      <c r="FK62" s="19" t="s">
        <v>271</v>
      </c>
      <c r="FL62" s="126"/>
      <c r="FM62" s="19" t="s">
        <v>269</v>
      </c>
      <c r="FP62" s="20"/>
      <c r="FW62" s="126"/>
      <c r="FX62" s="19" t="s">
        <v>269</v>
      </c>
      <c r="GA62" s="20"/>
      <c r="GF62" s="126"/>
      <c r="GG62" s="19" t="s">
        <v>271</v>
      </c>
      <c r="GH62" s="19">
        <v>1</v>
      </c>
      <c r="GI62" s="19">
        <v>15</v>
      </c>
      <c r="GJ62" s="20"/>
      <c r="GM62" s="19" t="s">
        <v>227</v>
      </c>
      <c r="GP62" s="126"/>
      <c r="GQ62" s="19" t="s">
        <v>269</v>
      </c>
      <c r="GT62" s="20"/>
      <c r="GY62" s="126"/>
      <c r="GZ62" s="19" t="s">
        <v>269</v>
      </c>
      <c r="HC62" s="20"/>
      <c r="HJ62" s="126"/>
      <c r="HK62" s="19" t="s">
        <v>269</v>
      </c>
      <c r="HN62" s="20"/>
      <c r="HS62" s="126"/>
      <c r="HT62" s="19" t="s">
        <v>269</v>
      </c>
      <c r="HW62" s="20"/>
      <c r="IB62" s="126"/>
      <c r="IC62" s="19" t="s">
        <v>269</v>
      </c>
      <c r="IF62" s="20"/>
      <c r="IJ62" s="126"/>
      <c r="IK62" s="19" t="s">
        <v>269</v>
      </c>
      <c r="IN62" s="20"/>
      <c r="IP62" s="126"/>
      <c r="IQ62" s="19" t="s">
        <v>269</v>
      </c>
      <c r="IT62" s="20"/>
      <c r="IY62" s="126"/>
      <c r="IZ62" s="19" t="s">
        <v>271</v>
      </c>
      <c r="JA62" s="19">
        <v>2</v>
      </c>
      <c r="JB62" s="19">
        <v>35</v>
      </c>
      <c r="JC62" s="20"/>
      <c r="JE62" s="19" t="s">
        <v>227</v>
      </c>
      <c r="JH62" s="126"/>
      <c r="JI62" s="19" t="s">
        <v>269</v>
      </c>
      <c r="JL62" s="20"/>
      <c r="JR62" s="126"/>
      <c r="JS62" s="19" t="s">
        <v>269</v>
      </c>
      <c r="JV62" s="20"/>
      <c r="KD62" s="126"/>
      <c r="KE62" s="19" t="s">
        <v>269</v>
      </c>
      <c r="KH62" s="20"/>
      <c r="KL62" s="126"/>
      <c r="KM62" s="171" t="s">
        <v>269</v>
      </c>
      <c r="KQ62" s="126"/>
      <c r="KR62" s="174" t="s">
        <v>269</v>
      </c>
      <c r="KV62" s="126"/>
      <c r="KW62" s="171" t="s">
        <v>269</v>
      </c>
      <c r="LA62" s="126"/>
      <c r="LB62" s="171" t="s">
        <v>269</v>
      </c>
      <c r="LF62" s="126"/>
      <c r="LG62" s="171" t="s">
        <v>269</v>
      </c>
      <c r="LK62" s="126"/>
      <c r="LL62" s="19" t="s">
        <v>269</v>
      </c>
      <c r="LN62" s="126"/>
      <c r="LO62" s="20"/>
      <c r="LP62" s="19" t="s">
        <v>230</v>
      </c>
      <c r="LQ62" s="19" t="s">
        <v>231</v>
      </c>
      <c r="LW62" s="19" t="s">
        <v>237</v>
      </c>
      <c r="LZ62" s="19">
        <v>252</v>
      </c>
      <c r="MA62" s="19" t="s">
        <v>269</v>
      </c>
      <c r="MC62" s="126"/>
      <c r="MD62" s="20"/>
      <c r="ME62" s="19" t="s">
        <v>238</v>
      </c>
      <c r="MF62" s="19" t="s">
        <v>239</v>
      </c>
      <c r="MG62" s="19" t="s">
        <v>240</v>
      </c>
      <c r="MJ62" s="19" t="s">
        <v>243</v>
      </c>
      <c r="MK62" s="19" t="s">
        <v>244</v>
      </c>
      <c r="ML62" s="19" t="s">
        <v>245</v>
      </c>
      <c r="MN62" s="19" t="s">
        <v>247</v>
      </c>
      <c r="MP62" s="19" t="s">
        <v>249</v>
      </c>
      <c r="MQ62" s="19" t="s">
        <v>250</v>
      </c>
      <c r="MS62" s="19" t="s">
        <v>252</v>
      </c>
      <c r="MT62" s="19" t="s">
        <v>253</v>
      </c>
      <c r="MU62" s="19" t="s">
        <v>254</v>
      </c>
      <c r="MV62" s="19" t="s">
        <v>255</v>
      </c>
      <c r="MW62" s="19" t="s">
        <v>256</v>
      </c>
      <c r="MY62" s="19">
        <v>37</v>
      </c>
      <c r="MZ62" s="19">
        <v>37</v>
      </c>
      <c r="NA62" s="19" t="s">
        <v>506</v>
      </c>
      <c r="NB62" s="19" t="s">
        <v>269</v>
      </c>
      <c r="NC62" s="19" t="s">
        <v>269</v>
      </c>
      <c r="ND62" s="19" t="s">
        <v>269</v>
      </c>
      <c r="NE62" s="126"/>
      <c r="NF62" s="19" t="s">
        <v>269</v>
      </c>
      <c r="NG62" s="19" t="s">
        <v>1277</v>
      </c>
      <c r="NH62" s="19" t="s">
        <v>269</v>
      </c>
      <c r="NI62" s="19" t="s">
        <v>269</v>
      </c>
      <c r="NJ62" s="126"/>
      <c r="NK62" s="20"/>
      <c r="NU62" s="126"/>
      <c r="NW62" s="145" t="s">
        <v>271</v>
      </c>
      <c r="NX62" s="156"/>
      <c r="NY62" s="163" t="s">
        <v>465</v>
      </c>
      <c r="NZ62" s="152" t="s">
        <v>325</v>
      </c>
      <c r="OA62" s="148" t="s">
        <v>280</v>
      </c>
      <c r="OB62" s="150" t="s">
        <v>281</v>
      </c>
      <c r="OC62" s="89">
        <v>51703</v>
      </c>
      <c r="OD62" s="88">
        <v>725.8</v>
      </c>
      <c r="OE62" s="84">
        <f t="shared" si="4"/>
        <v>71.235877652245804</v>
      </c>
      <c r="OF62" s="91">
        <f t="shared" si="5"/>
        <v>5.8603949480687777E-3</v>
      </c>
    </row>
    <row r="63" spans="2:396" ht="102" x14ac:dyDescent="0.2">
      <c r="B63" s="19" t="s">
        <v>425</v>
      </c>
      <c r="C63" s="19">
        <v>3</v>
      </c>
      <c r="D63" s="19">
        <v>5039</v>
      </c>
      <c r="E63" s="19">
        <v>54</v>
      </c>
      <c r="F63" s="84">
        <f t="shared" si="3"/>
        <v>93.31481481481481</v>
      </c>
      <c r="G63" s="19">
        <v>7</v>
      </c>
      <c r="H63" s="19" t="s">
        <v>269</v>
      </c>
      <c r="I63" s="19" t="s">
        <v>269</v>
      </c>
      <c r="J63" s="19">
        <v>5</v>
      </c>
      <c r="K63" s="126"/>
      <c r="L63" s="20"/>
      <c r="P63" s="19" t="s">
        <v>198</v>
      </c>
      <c r="Q63" s="19" t="s">
        <v>199</v>
      </c>
      <c r="AA63" s="20"/>
      <c r="AB63" s="19">
        <v>332</v>
      </c>
      <c r="AC63" s="19">
        <v>321</v>
      </c>
      <c r="AD63" s="19">
        <v>146</v>
      </c>
      <c r="AE63" s="19">
        <v>8</v>
      </c>
      <c r="AF63" s="19" t="s">
        <v>428</v>
      </c>
      <c r="AH63" s="19" t="s">
        <v>271</v>
      </c>
      <c r="AI63" s="126"/>
      <c r="AJ63" s="19" t="s">
        <v>271</v>
      </c>
      <c r="AK63" s="20"/>
      <c r="AN63" s="19" t="s">
        <v>216</v>
      </c>
      <c r="AO63" s="19" t="s">
        <v>217</v>
      </c>
      <c r="AP63" s="19" t="s">
        <v>218</v>
      </c>
      <c r="AV63" s="138" t="s">
        <v>309</v>
      </c>
      <c r="AW63" s="19">
        <v>5</v>
      </c>
      <c r="AX63" s="19">
        <v>369</v>
      </c>
      <c r="AY63" s="126"/>
      <c r="AZ63" s="112" t="s">
        <v>271</v>
      </c>
      <c r="BA63" s="19">
        <v>2</v>
      </c>
      <c r="BB63" s="19">
        <v>357</v>
      </c>
      <c r="BC63" s="156" t="s">
        <v>325</v>
      </c>
      <c r="BE63" s="19" t="s">
        <v>269</v>
      </c>
      <c r="BF63" s="126"/>
      <c r="BJ63" s="152"/>
      <c r="BL63" s="126"/>
      <c r="BP63" s="148"/>
      <c r="BR63" s="126"/>
      <c r="BV63" s="150"/>
      <c r="BX63" s="126"/>
      <c r="BY63" s="19" t="s">
        <v>271</v>
      </c>
      <c r="BZ63" s="19">
        <v>37</v>
      </c>
      <c r="CA63" s="19">
        <v>90</v>
      </c>
      <c r="CB63" s="152" t="s">
        <v>280</v>
      </c>
      <c r="CD63" s="148" t="s">
        <v>281</v>
      </c>
      <c r="CF63" s="150" t="s">
        <v>326</v>
      </c>
      <c r="CH63" s="126"/>
      <c r="CI63" s="19" t="s">
        <v>269</v>
      </c>
      <c r="CL63" s="156"/>
      <c r="CN63" s="152"/>
      <c r="CP63" s="148"/>
      <c r="CR63" s="150"/>
      <c r="CT63" s="126"/>
      <c r="CU63" s="170" t="s">
        <v>271</v>
      </c>
      <c r="CV63" s="126"/>
      <c r="CW63" s="145" t="s">
        <v>271</v>
      </c>
      <c r="CX63" s="19">
        <v>3</v>
      </c>
      <c r="CY63" s="19">
        <v>20</v>
      </c>
      <c r="CZ63" s="19" t="s">
        <v>429</v>
      </c>
      <c r="DA63" s="19" t="s">
        <v>281</v>
      </c>
      <c r="DB63" s="126"/>
      <c r="DC63" s="19" t="s">
        <v>269</v>
      </c>
      <c r="DH63" s="126"/>
      <c r="DI63" s="19" t="s">
        <v>271</v>
      </c>
      <c r="DJ63" s="19">
        <v>1</v>
      </c>
      <c r="DK63" s="19">
        <v>10</v>
      </c>
      <c r="DL63" s="19" t="s">
        <v>429</v>
      </c>
      <c r="DM63" s="19" t="s">
        <v>281</v>
      </c>
      <c r="DN63" s="126"/>
      <c r="DO63" s="19" t="s">
        <v>269</v>
      </c>
      <c r="DT63" s="126"/>
      <c r="DU63" s="19" t="s">
        <v>269</v>
      </c>
      <c r="DZ63" s="126"/>
      <c r="EA63" s="19" t="s">
        <v>269</v>
      </c>
      <c r="EF63" s="126"/>
      <c r="EG63" s="174" t="s">
        <v>269</v>
      </c>
      <c r="EL63" s="126"/>
      <c r="EM63" s="174" t="s">
        <v>269</v>
      </c>
      <c r="ER63" s="126"/>
      <c r="ES63" s="174" t="s">
        <v>269</v>
      </c>
      <c r="EX63" s="126"/>
      <c r="EY63" s="174" t="s">
        <v>269</v>
      </c>
      <c r="FD63" s="126"/>
      <c r="FE63" s="174" t="s">
        <v>269</v>
      </c>
      <c r="FJ63" s="126"/>
      <c r="FK63" s="19" t="s">
        <v>271</v>
      </c>
      <c r="FL63" s="126"/>
      <c r="FM63" s="19" t="s">
        <v>271</v>
      </c>
      <c r="FN63" s="19">
        <v>2</v>
      </c>
      <c r="FO63" s="19">
        <v>46</v>
      </c>
      <c r="FP63" s="20"/>
      <c r="FS63" s="19" t="s">
        <v>228</v>
      </c>
      <c r="FV63" s="19" t="s">
        <v>269</v>
      </c>
      <c r="FW63" s="126"/>
      <c r="FX63" s="19" t="s">
        <v>269</v>
      </c>
      <c r="GA63" s="20"/>
      <c r="GF63" s="126"/>
      <c r="GG63" s="19" t="s">
        <v>271</v>
      </c>
      <c r="GH63" s="19">
        <v>3</v>
      </c>
      <c r="GI63" s="19">
        <v>40</v>
      </c>
      <c r="GJ63" s="20"/>
      <c r="GM63" s="19" t="s">
        <v>227</v>
      </c>
      <c r="GP63" s="126"/>
      <c r="GQ63" s="19" t="s">
        <v>269</v>
      </c>
      <c r="GT63" s="20"/>
      <c r="GY63" s="126"/>
      <c r="GZ63" s="19" t="s">
        <v>269</v>
      </c>
      <c r="HC63" s="20"/>
      <c r="HJ63" s="126"/>
      <c r="HK63" s="19" t="s">
        <v>269</v>
      </c>
      <c r="HN63" s="20"/>
      <c r="HS63" s="126"/>
      <c r="HT63" s="19" t="s">
        <v>269</v>
      </c>
      <c r="HW63" s="20"/>
      <c r="IB63" s="126"/>
      <c r="IC63" s="19" t="s">
        <v>269</v>
      </c>
      <c r="IF63" s="20"/>
      <c r="IJ63" s="126"/>
      <c r="IK63" s="19" t="s">
        <v>269</v>
      </c>
      <c r="IN63" s="20"/>
      <c r="IP63" s="126"/>
      <c r="IQ63" s="19" t="s">
        <v>269</v>
      </c>
      <c r="IT63" s="20"/>
      <c r="IY63" s="126"/>
      <c r="IZ63" s="19" t="s">
        <v>271</v>
      </c>
      <c r="JA63" s="19">
        <v>11</v>
      </c>
      <c r="JB63" s="19">
        <v>45</v>
      </c>
      <c r="JC63" s="20"/>
      <c r="JD63" s="19" t="s">
        <v>225</v>
      </c>
      <c r="JF63" s="19" t="s">
        <v>228</v>
      </c>
      <c r="JH63" s="126"/>
      <c r="JI63" s="19" t="s">
        <v>271</v>
      </c>
      <c r="JJ63" s="19">
        <v>2</v>
      </c>
      <c r="JK63" s="19">
        <v>357</v>
      </c>
      <c r="JL63" s="20"/>
      <c r="JO63" s="19" t="s">
        <v>229</v>
      </c>
      <c r="JP63" s="19" t="s">
        <v>309</v>
      </c>
      <c r="JQ63" s="19" t="s">
        <v>269</v>
      </c>
      <c r="JR63" s="126"/>
      <c r="JS63" s="19" t="s">
        <v>271</v>
      </c>
      <c r="JT63" s="19">
        <v>5</v>
      </c>
      <c r="JU63" s="19">
        <v>369</v>
      </c>
      <c r="JV63" s="20"/>
      <c r="JZ63" s="19" t="s">
        <v>229</v>
      </c>
      <c r="KB63" s="19" t="s">
        <v>309</v>
      </c>
      <c r="KC63" s="19" t="s">
        <v>271</v>
      </c>
      <c r="KD63" s="126"/>
      <c r="KE63" s="19" t="s">
        <v>269</v>
      </c>
      <c r="KH63" s="20"/>
      <c r="KL63" s="126"/>
      <c r="KM63" s="171" t="s">
        <v>269</v>
      </c>
      <c r="KQ63" s="126"/>
      <c r="KR63" s="174" t="s">
        <v>269</v>
      </c>
      <c r="KV63" s="126"/>
      <c r="KW63" s="171" t="s">
        <v>269</v>
      </c>
      <c r="LA63" s="126"/>
      <c r="LB63" s="171" t="s">
        <v>269</v>
      </c>
      <c r="LF63" s="126"/>
      <c r="LG63" s="171" t="s">
        <v>269</v>
      </c>
      <c r="LK63" s="126"/>
      <c r="LL63" s="19" t="s">
        <v>269</v>
      </c>
      <c r="LN63" s="126"/>
      <c r="LO63" s="20"/>
      <c r="LR63" s="19" t="s">
        <v>232</v>
      </c>
      <c r="LS63" s="19" t="s">
        <v>233</v>
      </c>
      <c r="LT63" s="19" t="s">
        <v>234</v>
      </c>
      <c r="LU63" s="19" t="s">
        <v>235</v>
      </c>
      <c r="LV63" s="19" t="s">
        <v>236</v>
      </c>
      <c r="LW63" s="19" t="s">
        <v>237</v>
      </c>
      <c r="LZ63" s="19">
        <v>171</v>
      </c>
      <c r="MA63" s="19" t="s">
        <v>271</v>
      </c>
      <c r="MB63" s="19">
        <v>3</v>
      </c>
      <c r="MC63" s="126"/>
      <c r="MD63" s="20"/>
      <c r="ME63" s="19" t="s">
        <v>238</v>
      </c>
      <c r="MF63" s="19" t="s">
        <v>239</v>
      </c>
      <c r="MJ63" s="19" t="s">
        <v>243</v>
      </c>
      <c r="MK63" s="19" t="s">
        <v>244</v>
      </c>
      <c r="ML63" s="19" t="s">
        <v>245</v>
      </c>
      <c r="MM63" s="19" t="s">
        <v>246</v>
      </c>
      <c r="MN63" s="19" t="s">
        <v>247</v>
      </c>
      <c r="MO63" s="19" t="s">
        <v>248</v>
      </c>
      <c r="MP63" s="19" t="s">
        <v>249</v>
      </c>
      <c r="MQ63" s="19" t="s">
        <v>250</v>
      </c>
      <c r="MT63" s="19" t="s">
        <v>253</v>
      </c>
      <c r="MU63" s="19" t="s">
        <v>254</v>
      </c>
      <c r="MV63" s="19" t="s">
        <v>255</v>
      </c>
      <c r="MW63" s="19" t="s">
        <v>256</v>
      </c>
      <c r="MY63" s="19">
        <v>38</v>
      </c>
      <c r="MZ63" s="19">
        <v>38</v>
      </c>
      <c r="NA63" s="19" t="s">
        <v>369</v>
      </c>
      <c r="NB63" s="19" t="s">
        <v>269</v>
      </c>
      <c r="NC63" s="19" t="s">
        <v>431</v>
      </c>
      <c r="ND63" s="19" t="s">
        <v>269</v>
      </c>
      <c r="NE63" s="126"/>
      <c r="NF63" s="19" t="s">
        <v>269</v>
      </c>
      <c r="NG63" s="19" t="s">
        <v>269</v>
      </c>
      <c r="NH63" s="19" t="s">
        <v>271</v>
      </c>
      <c r="NI63" s="19" t="s">
        <v>271</v>
      </c>
      <c r="NJ63" s="126"/>
      <c r="NK63" s="20"/>
      <c r="NN63" s="19" t="s">
        <v>259</v>
      </c>
      <c r="NO63" s="19" t="s">
        <v>260</v>
      </c>
      <c r="NU63" s="126"/>
      <c r="NW63" s="145" t="s">
        <v>271</v>
      </c>
      <c r="NX63" s="156" t="s">
        <v>325</v>
      </c>
      <c r="NY63" s="163"/>
      <c r="NZ63" s="153" t="s">
        <v>280</v>
      </c>
      <c r="OA63" s="148" t="s">
        <v>281</v>
      </c>
      <c r="OB63" s="157" t="s">
        <v>281</v>
      </c>
      <c r="OC63" s="89">
        <v>349324</v>
      </c>
      <c r="OD63" s="88">
        <v>1027.7</v>
      </c>
      <c r="OE63" s="84">
        <f t="shared" si="4"/>
        <v>339.90853361876032</v>
      </c>
      <c r="OF63" s="91">
        <f t="shared" si="5"/>
        <v>1.4425003721473475E-2</v>
      </c>
    </row>
    <row r="64" spans="2:396" ht="68" x14ac:dyDescent="0.2">
      <c r="B64" s="19" t="s">
        <v>633</v>
      </c>
      <c r="C64" s="19">
        <v>7</v>
      </c>
      <c r="D64" s="19">
        <v>471</v>
      </c>
      <c r="E64" s="19">
        <v>7</v>
      </c>
      <c r="F64" s="84">
        <f t="shared" si="3"/>
        <v>67.285714285714292</v>
      </c>
      <c r="G64" s="19">
        <v>7</v>
      </c>
      <c r="H64" s="19" t="s">
        <v>269</v>
      </c>
      <c r="I64" s="19" t="s">
        <v>271</v>
      </c>
      <c r="J64" s="19">
        <v>0</v>
      </c>
      <c r="K64" s="126"/>
      <c r="L64" s="20"/>
      <c r="Y64" s="19" t="s">
        <v>207</v>
      </c>
      <c r="AA64" s="20"/>
      <c r="AB64" s="19">
        <v>88</v>
      </c>
      <c r="AC64" s="19">
        <v>300</v>
      </c>
      <c r="AD64" s="19">
        <v>51</v>
      </c>
      <c r="AE64" s="19">
        <v>0</v>
      </c>
      <c r="AF64" s="138" t="s">
        <v>357</v>
      </c>
      <c r="AH64" s="19" t="s">
        <v>271</v>
      </c>
      <c r="AI64" s="126"/>
      <c r="AJ64" s="19" t="s">
        <v>271</v>
      </c>
      <c r="AK64" s="20"/>
      <c r="AL64" s="19" t="s">
        <v>214</v>
      </c>
      <c r="AS64" s="19" t="s">
        <v>221</v>
      </c>
      <c r="AV64" s="19" t="s">
        <v>273</v>
      </c>
      <c r="AW64" s="19">
        <v>2</v>
      </c>
      <c r="AX64" s="19">
        <v>60</v>
      </c>
      <c r="AY64" s="126"/>
      <c r="AZ64" s="112" t="s">
        <v>269</v>
      </c>
      <c r="BC64" s="156"/>
      <c r="BF64" s="126"/>
      <c r="BG64" s="19" t="s">
        <v>269</v>
      </c>
      <c r="BJ64" s="152"/>
      <c r="BL64" s="126"/>
      <c r="BM64" s="19" t="s">
        <v>269</v>
      </c>
      <c r="BP64" s="148"/>
      <c r="BR64" s="126"/>
      <c r="BS64" s="19" t="s">
        <v>269</v>
      </c>
      <c r="BV64" s="150"/>
      <c r="BX64" s="126"/>
      <c r="BY64" s="19" t="s">
        <v>271</v>
      </c>
      <c r="BZ64" s="19">
        <v>3</v>
      </c>
      <c r="CA64" s="19">
        <v>35</v>
      </c>
      <c r="CB64" s="152" t="s">
        <v>325</v>
      </c>
      <c r="CD64" s="148" t="s">
        <v>280</v>
      </c>
      <c r="CF64" s="150" t="s">
        <v>326</v>
      </c>
      <c r="CH64" s="126"/>
      <c r="CI64" s="19" t="s">
        <v>271</v>
      </c>
      <c r="CJ64" s="19">
        <v>2</v>
      </c>
      <c r="CK64" s="19">
        <v>50</v>
      </c>
      <c r="CL64" s="156" t="s">
        <v>465</v>
      </c>
      <c r="CN64" s="152" t="s">
        <v>325</v>
      </c>
      <c r="CP64" s="148" t="s">
        <v>280</v>
      </c>
      <c r="CR64" s="150" t="s">
        <v>281</v>
      </c>
      <c r="CT64" s="126"/>
      <c r="CU64" s="170" t="s">
        <v>271</v>
      </c>
      <c r="CV64" s="126"/>
      <c r="CW64" s="145" t="s">
        <v>271</v>
      </c>
      <c r="CX64" s="19">
        <v>2</v>
      </c>
      <c r="CY64" s="19">
        <v>35</v>
      </c>
      <c r="CZ64" s="19" t="s">
        <v>429</v>
      </c>
      <c r="DA64" s="19" t="s">
        <v>281</v>
      </c>
      <c r="DB64" s="126"/>
      <c r="DC64" s="19" t="s">
        <v>269</v>
      </c>
      <c r="DH64" s="126"/>
      <c r="DI64" s="19" t="s">
        <v>269</v>
      </c>
      <c r="DN64" s="126"/>
      <c r="DO64" s="19" t="s">
        <v>271</v>
      </c>
      <c r="DP64" s="19">
        <v>2</v>
      </c>
      <c r="DQ64" s="19">
        <v>35</v>
      </c>
      <c r="DR64" s="19" t="s">
        <v>429</v>
      </c>
      <c r="DS64" s="19" t="s">
        <v>281</v>
      </c>
      <c r="DT64" s="126"/>
      <c r="DU64" s="19" t="s">
        <v>271</v>
      </c>
      <c r="DV64" s="19">
        <v>2</v>
      </c>
      <c r="DW64" s="19">
        <v>35</v>
      </c>
      <c r="DX64" s="19" t="s">
        <v>429</v>
      </c>
      <c r="DY64" s="19" t="s">
        <v>281</v>
      </c>
      <c r="DZ64" s="126"/>
      <c r="EA64" s="19" t="s">
        <v>269</v>
      </c>
      <c r="EF64" s="126"/>
      <c r="EG64" s="174" t="s">
        <v>269</v>
      </c>
      <c r="EL64" s="126"/>
      <c r="EM64" s="174" t="s">
        <v>269</v>
      </c>
      <c r="ER64" s="126"/>
      <c r="ES64" s="174" t="s">
        <v>269</v>
      </c>
      <c r="EX64" s="126"/>
      <c r="EY64" s="174" t="s">
        <v>269</v>
      </c>
      <c r="FD64" s="126"/>
      <c r="FE64" s="174" t="s">
        <v>269</v>
      </c>
      <c r="FJ64" s="126"/>
      <c r="FK64" s="19" t="s">
        <v>271</v>
      </c>
      <c r="FL64" s="126"/>
      <c r="FM64" s="19" t="s">
        <v>271</v>
      </c>
      <c r="FN64" s="19">
        <v>1</v>
      </c>
      <c r="FO64" s="19">
        <v>1</v>
      </c>
      <c r="FP64" s="20"/>
      <c r="FR64" s="19" t="s">
        <v>227</v>
      </c>
      <c r="FV64" s="19" t="s">
        <v>269</v>
      </c>
      <c r="FW64" s="126"/>
      <c r="FX64" s="19" t="s">
        <v>269</v>
      </c>
      <c r="GA64" s="20"/>
      <c r="GF64" s="126"/>
      <c r="GG64" s="19" t="s">
        <v>271</v>
      </c>
      <c r="GH64" s="19">
        <v>1</v>
      </c>
      <c r="GI64" s="19">
        <v>15</v>
      </c>
      <c r="GJ64" s="20"/>
      <c r="GM64" s="19" t="s">
        <v>227</v>
      </c>
      <c r="GP64" s="126"/>
      <c r="GQ64" s="19" t="s">
        <v>269</v>
      </c>
      <c r="GT64" s="20"/>
      <c r="GY64" s="126"/>
      <c r="GZ64" s="19" t="s">
        <v>269</v>
      </c>
      <c r="HC64" s="20"/>
      <c r="HJ64" s="126"/>
      <c r="HK64" s="19" t="s">
        <v>269</v>
      </c>
      <c r="HN64" s="20"/>
      <c r="HS64" s="126"/>
      <c r="HT64" s="19" t="s">
        <v>269</v>
      </c>
      <c r="HW64" s="20"/>
      <c r="IB64" s="126"/>
      <c r="IC64" s="19" t="s">
        <v>269</v>
      </c>
      <c r="IF64" s="20"/>
      <c r="IJ64" s="126"/>
      <c r="IK64" s="19" t="s">
        <v>269</v>
      </c>
      <c r="IN64" s="20"/>
      <c r="IP64" s="126"/>
      <c r="IQ64" s="19" t="s">
        <v>269</v>
      </c>
      <c r="IT64" s="20"/>
      <c r="IY64" s="126"/>
      <c r="IZ64" s="19" t="s">
        <v>271</v>
      </c>
      <c r="JA64" s="19">
        <v>3</v>
      </c>
      <c r="JB64" s="19">
        <v>35</v>
      </c>
      <c r="JC64" s="20"/>
      <c r="JE64" s="19" t="s">
        <v>227</v>
      </c>
      <c r="JH64" s="126"/>
      <c r="JI64" s="19" t="s">
        <v>271</v>
      </c>
      <c r="JJ64" s="19">
        <v>2</v>
      </c>
      <c r="JK64" s="19">
        <v>60</v>
      </c>
      <c r="JL64" s="20"/>
      <c r="JM64" s="19" t="s">
        <v>225</v>
      </c>
      <c r="JP64" s="19" t="s">
        <v>273</v>
      </c>
      <c r="JQ64" s="19" t="s">
        <v>269</v>
      </c>
      <c r="JR64" s="126"/>
      <c r="JS64" s="19" t="s">
        <v>269</v>
      </c>
      <c r="JV64" s="20"/>
      <c r="KD64" s="126"/>
      <c r="KE64" s="19" t="s">
        <v>271</v>
      </c>
      <c r="KF64" s="19">
        <v>1</v>
      </c>
      <c r="KG64" s="19">
        <v>672</v>
      </c>
      <c r="KH64" s="20"/>
      <c r="KI64" s="19" t="s">
        <v>229</v>
      </c>
      <c r="KJ64" s="19" t="s">
        <v>452</v>
      </c>
      <c r="KK64" s="19" t="s">
        <v>269</v>
      </c>
      <c r="KL64" s="126"/>
      <c r="KM64" s="171" t="s">
        <v>269</v>
      </c>
      <c r="KQ64" s="126"/>
      <c r="KR64" s="174" t="s">
        <v>269</v>
      </c>
      <c r="KV64" s="126"/>
      <c r="KW64" s="171" t="s">
        <v>269</v>
      </c>
      <c r="LA64" s="126"/>
      <c r="LB64" s="171" t="s">
        <v>269</v>
      </c>
      <c r="LF64" s="126"/>
      <c r="LG64" s="171" t="s">
        <v>269</v>
      </c>
      <c r="LK64" s="126"/>
      <c r="LL64" s="19" t="s">
        <v>269</v>
      </c>
      <c r="LM64" s="19" t="s">
        <v>369</v>
      </c>
      <c r="LN64" s="126"/>
      <c r="LO64" s="20"/>
      <c r="LP64" s="19" t="s">
        <v>230</v>
      </c>
      <c r="LZ64" s="19">
        <v>471</v>
      </c>
      <c r="MA64" s="19" t="s">
        <v>269</v>
      </c>
      <c r="MC64" s="126"/>
      <c r="MD64" s="20"/>
      <c r="ME64" s="19" t="s">
        <v>238</v>
      </c>
      <c r="MF64" s="19" t="s">
        <v>239</v>
      </c>
      <c r="MG64" s="19" t="s">
        <v>240</v>
      </c>
      <c r="MH64" s="19" t="s">
        <v>241</v>
      </c>
      <c r="MI64" s="19" t="s">
        <v>242</v>
      </c>
      <c r="MJ64" s="19" t="s">
        <v>243</v>
      </c>
      <c r="MK64" s="19" t="s">
        <v>244</v>
      </c>
      <c r="MN64" s="19" t="s">
        <v>247</v>
      </c>
      <c r="MO64" s="19" t="s">
        <v>248</v>
      </c>
      <c r="MP64" s="19" t="s">
        <v>249</v>
      </c>
      <c r="MQ64" s="19" t="s">
        <v>250</v>
      </c>
      <c r="MR64" s="19" t="s">
        <v>251</v>
      </c>
      <c r="MT64" s="19" t="s">
        <v>253</v>
      </c>
      <c r="MU64" s="19" t="s">
        <v>254</v>
      </c>
      <c r="MV64" s="19" t="s">
        <v>255</v>
      </c>
      <c r="MW64" s="19" t="s">
        <v>256</v>
      </c>
      <c r="MY64" s="19">
        <v>35</v>
      </c>
      <c r="MZ64" s="19">
        <v>25</v>
      </c>
      <c r="NA64" s="19" t="s">
        <v>369</v>
      </c>
      <c r="NB64" s="19" t="s">
        <v>269</v>
      </c>
      <c r="NC64" s="19" t="s">
        <v>634</v>
      </c>
      <c r="ND64" s="19" t="s">
        <v>635</v>
      </c>
      <c r="NE64" s="126"/>
      <c r="NF64" s="19" t="s">
        <v>269</v>
      </c>
      <c r="NG64" s="19" t="s">
        <v>269</v>
      </c>
      <c r="NH64" s="19" t="s">
        <v>636</v>
      </c>
      <c r="NI64" s="19" t="s">
        <v>269</v>
      </c>
      <c r="NJ64" s="126"/>
      <c r="NK64" s="20"/>
      <c r="NT64" s="19" t="s">
        <v>637</v>
      </c>
      <c r="NU64" s="126"/>
      <c r="NW64" s="145" t="s">
        <v>271</v>
      </c>
      <c r="NX64" s="156"/>
      <c r="NY64" s="163" t="s">
        <v>465</v>
      </c>
      <c r="NZ64" s="152" t="s">
        <v>325</v>
      </c>
      <c r="OA64" s="148" t="s">
        <v>280</v>
      </c>
      <c r="OB64" s="157" t="s">
        <v>281</v>
      </c>
      <c r="OC64" s="89">
        <v>25790</v>
      </c>
      <c r="OD64" s="88">
        <v>397.3</v>
      </c>
      <c r="OE64" s="84">
        <f t="shared" si="4"/>
        <v>64.913163856028191</v>
      </c>
      <c r="OF64" s="91">
        <f t="shared" si="5"/>
        <v>1.8262892594028694E-2</v>
      </c>
    </row>
    <row r="65" spans="1:396" ht="102" x14ac:dyDescent="0.2">
      <c r="B65" s="19" t="s">
        <v>577</v>
      </c>
      <c r="C65" s="19">
        <v>3</v>
      </c>
      <c r="D65" s="19">
        <v>6646</v>
      </c>
      <c r="E65" s="19">
        <v>87</v>
      </c>
      <c r="F65" s="84">
        <f t="shared" si="3"/>
        <v>76.390804597701148</v>
      </c>
      <c r="G65" s="19">
        <v>7</v>
      </c>
      <c r="H65" s="19" t="s">
        <v>269</v>
      </c>
      <c r="I65" s="19" t="s">
        <v>269</v>
      </c>
      <c r="J65" s="19">
        <v>4</v>
      </c>
      <c r="K65" s="126"/>
      <c r="L65" s="20"/>
      <c r="M65" s="19" t="s">
        <v>195</v>
      </c>
      <c r="P65" s="19" t="s">
        <v>198</v>
      </c>
      <c r="Q65" s="19" t="s">
        <v>199</v>
      </c>
      <c r="V65" s="19" t="s">
        <v>204</v>
      </c>
      <c r="AA65" s="20"/>
      <c r="AB65" s="19">
        <v>2972</v>
      </c>
      <c r="AC65" s="19">
        <v>1801</v>
      </c>
      <c r="AD65" s="19">
        <v>742</v>
      </c>
      <c r="AE65" s="19">
        <v>7</v>
      </c>
      <c r="AF65" s="19" t="s">
        <v>428</v>
      </c>
      <c r="AH65" s="19" t="s">
        <v>269</v>
      </c>
      <c r="AI65" s="126"/>
      <c r="AJ65" s="19" t="s">
        <v>271</v>
      </c>
      <c r="AK65" s="20"/>
      <c r="AN65" s="19" t="s">
        <v>216</v>
      </c>
      <c r="AO65" s="19" t="s">
        <v>217</v>
      </c>
      <c r="AP65" s="19" t="s">
        <v>218</v>
      </c>
      <c r="AS65" s="19" t="s">
        <v>221</v>
      </c>
      <c r="AV65" s="19" t="s">
        <v>273</v>
      </c>
      <c r="AW65" s="19">
        <v>9</v>
      </c>
      <c r="AX65" s="19">
        <v>440</v>
      </c>
      <c r="AY65" s="126"/>
      <c r="AZ65" s="112" t="s">
        <v>271</v>
      </c>
      <c r="BA65" s="19">
        <v>4</v>
      </c>
      <c r="BB65" s="19">
        <v>440</v>
      </c>
      <c r="BC65" s="156" t="s">
        <v>324</v>
      </c>
      <c r="BE65" s="19" t="s">
        <v>269</v>
      </c>
      <c r="BF65" s="126"/>
      <c r="BJ65" s="152"/>
      <c r="BL65" s="126"/>
      <c r="BP65" s="148"/>
      <c r="BR65" s="126"/>
      <c r="BV65" s="150"/>
      <c r="BX65" s="126"/>
      <c r="BY65" s="19" t="s">
        <v>271</v>
      </c>
      <c r="BZ65" s="19">
        <v>62</v>
      </c>
      <c r="CA65" s="19">
        <v>60</v>
      </c>
      <c r="CB65" s="152" t="s">
        <v>465</v>
      </c>
      <c r="CD65" s="148" t="s">
        <v>325</v>
      </c>
      <c r="CF65" s="150" t="s">
        <v>280</v>
      </c>
      <c r="CH65" s="126"/>
      <c r="CI65" s="19" t="s">
        <v>269</v>
      </c>
      <c r="CL65" s="156"/>
      <c r="CN65" s="152"/>
      <c r="CP65" s="148"/>
      <c r="CR65" s="150"/>
      <c r="CT65" s="126"/>
      <c r="CU65" s="170" t="s">
        <v>271</v>
      </c>
      <c r="CV65" s="126"/>
      <c r="CW65" s="145" t="s">
        <v>271</v>
      </c>
      <c r="CX65" s="19">
        <v>3</v>
      </c>
      <c r="CY65" s="19">
        <v>25</v>
      </c>
      <c r="CZ65" s="19" t="s">
        <v>286</v>
      </c>
      <c r="DA65" s="19" t="s">
        <v>281</v>
      </c>
      <c r="DB65" s="126"/>
      <c r="DC65" s="19" t="s">
        <v>271</v>
      </c>
      <c r="DD65" s="19">
        <v>1</v>
      </c>
      <c r="DE65" s="19">
        <v>28</v>
      </c>
      <c r="DF65" s="19" t="s">
        <v>286</v>
      </c>
      <c r="DG65" s="19" t="s">
        <v>281</v>
      </c>
      <c r="DH65" s="126"/>
      <c r="DI65" s="19" t="s">
        <v>271</v>
      </c>
      <c r="DJ65" s="19">
        <v>1</v>
      </c>
      <c r="DK65" s="19">
        <v>20</v>
      </c>
      <c r="DL65" s="19" t="s">
        <v>286</v>
      </c>
      <c r="DM65" s="19" t="s">
        <v>281</v>
      </c>
      <c r="DN65" s="126"/>
      <c r="DO65" s="19" t="s">
        <v>271</v>
      </c>
      <c r="DP65" s="19">
        <v>4</v>
      </c>
      <c r="DQ65" s="19">
        <v>35</v>
      </c>
      <c r="DR65" s="19" t="s">
        <v>286</v>
      </c>
      <c r="DS65" s="19" t="s">
        <v>281</v>
      </c>
      <c r="DT65" s="126"/>
      <c r="DU65" s="19" t="s">
        <v>269</v>
      </c>
      <c r="DZ65" s="126"/>
      <c r="EA65" s="19" t="s">
        <v>269</v>
      </c>
      <c r="EF65" s="126"/>
      <c r="EG65" s="174" t="s">
        <v>269</v>
      </c>
      <c r="EL65" s="126"/>
      <c r="EM65" s="174" t="s">
        <v>269</v>
      </c>
      <c r="ER65" s="126"/>
      <c r="ES65" s="174" t="s">
        <v>269</v>
      </c>
      <c r="EX65" s="126"/>
      <c r="EY65" s="174" t="s">
        <v>269</v>
      </c>
      <c r="FD65" s="126"/>
      <c r="FE65" s="174" t="s">
        <v>269</v>
      </c>
      <c r="FJ65" s="126"/>
      <c r="FK65" s="19" t="s">
        <v>271</v>
      </c>
      <c r="FL65" s="126"/>
      <c r="FM65" s="218" t="s">
        <v>271</v>
      </c>
      <c r="FN65" s="19">
        <v>9</v>
      </c>
      <c r="FO65" s="19">
        <v>100</v>
      </c>
      <c r="FP65" s="20"/>
      <c r="FQ65" s="19" t="s">
        <v>225</v>
      </c>
      <c r="FV65" s="19" t="s">
        <v>269</v>
      </c>
      <c r="FW65" s="126"/>
      <c r="FX65" s="19" t="s">
        <v>269</v>
      </c>
      <c r="GA65" s="20"/>
      <c r="GF65" s="126"/>
      <c r="GG65" s="19" t="s">
        <v>271</v>
      </c>
      <c r="GH65" s="19">
        <v>4</v>
      </c>
      <c r="GI65" s="19">
        <v>50</v>
      </c>
      <c r="GJ65" s="20"/>
      <c r="GM65" s="19" t="s">
        <v>227</v>
      </c>
      <c r="GP65" s="126"/>
      <c r="GQ65" s="19" t="s">
        <v>271</v>
      </c>
      <c r="GR65" s="19">
        <v>6</v>
      </c>
      <c r="GS65" s="19">
        <v>60</v>
      </c>
      <c r="GT65" s="20"/>
      <c r="GV65" s="19" t="s">
        <v>227</v>
      </c>
      <c r="GY65" s="126"/>
      <c r="GZ65" s="19" t="s">
        <v>269</v>
      </c>
      <c r="HC65" s="20"/>
      <c r="HJ65" s="126"/>
      <c r="HK65" s="19" t="s">
        <v>271</v>
      </c>
      <c r="HL65" s="19">
        <v>2</v>
      </c>
      <c r="HM65" s="19">
        <v>28</v>
      </c>
      <c r="HN65" s="20"/>
      <c r="HP65" s="19" t="s">
        <v>227</v>
      </c>
      <c r="HS65" s="126"/>
      <c r="HT65" s="19" t="s">
        <v>271</v>
      </c>
      <c r="HU65" s="19">
        <v>7</v>
      </c>
      <c r="HV65" s="19">
        <v>50</v>
      </c>
      <c r="HW65" s="20"/>
      <c r="HY65" s="19" t="s">
        <v>227</v>
      </c>
      <c r="IB65" s="126"/>
      <c r="IC65" s="19" t="s">
        <v>269</v>
      </c>
      <c r="IF65" s="20"/>
      <c r="IJ65" s="126"/>
      <c r="IK65" s="19" t="s">
        <v>269</v>
      </c>
      <c r="IN65" s="20"/>
      <c r="IP65" s="126"/>
      <c r="IQ65" s="19" t="s">
        <v>269</v>
      </c>
      <c r="IT65" s="20"/>
      <c r="IY65" s="126"/>
      <c r="IZ65" s="19" t="s">
        <v>269</v>
      </c>
      <c r="JC65" s="20"/>
      <c r="JH65" s="126"/>
      <c r="JI65" s="19" t="s">
        <v>269</v>
      </c>
      <c r="JL65" s="20"/>
      <c r="JR65" s="126"/>
      <c r="JS65" s="19" t="s">
        <v>271</v>
      </c>
      <c r="JT65" s="19">
        <v>5</v>
      </c>
      <c r="JU65" s="19">
        <v>200</v>
      </c>
      <c r="JV65" s="20"/>
      <c r="JZ65" s="19" t="s">
        <v>229</v>
      </c>
      <c r="KB65" s="19" t="s">
        <v>273</v>
      </c>
      <c r="KC65" s="19" t="s">
        <v>271</v>
      </c>
      <c r="KD65" s="126"/>
      <c r="KE65" s="19" t="s">
        <v>269</v>
      </c>
      <c r="KH65" s="20"/>
      <c r="KL65" s="126"/>
      <c r="KM65" s="171" t="s">
        <v>269</v>
      </c>
      <c r="KQ65" s="126"/>
      <c r="KR65" s="174" t="s">
        <v>269</v>
      </c>
      <c r="KV65" s="126"/>
      <c r="KW65" s="171" t="s">
        <v>269</v>
      </c>
      <c r="LA65" s="126"/>
      <c r="LB65" s="171" t="s">
        <v>269</v>
      </c>
      <c r="LF65" s="126"/>
      <c r="LG65" s="171" t="s">
        <v>269</v>
      </c>
      <c r="LK65" s="126"/>
      <c r="LL65" s="19" t="s">
        <v>271</v>
      </c>
      <c r="LM65" s="19" t="s">
        <v>581</v>
      </c>
      <c r="LN65" s="126"/>
      <c r="LO65" s="20"/>
      <c r="LQ65" s="19" t="s">
        <v>231</v>
      </c>
      <c r="LS65" s="19" t="s">
        <v>233</v>
      </c>
      <c r="LT65" s="19" t="s">
        <v>234</v>
      </c>
      <c r="LU65" s="19" t="s">
        <v>235</v>
      </c>
      <c r="LZ65" s="19">
        <v>258</v>
      </c>
      <c r="MA65" s="19" t="s">
        <v>271</v>
      </c>
      <c r="MB65" s="19">
        <v>2</v>
      </c>
      <c r="MC65" s="126"/>
      <c r="MD65" s="20"/>
      <c r="ME65" s="19" t="s">
        <v>238</v>
      </c>
      <c r="MF65" s="19" t="s">
        <v>239</v>
      </c>
      <c r="MI65" s="19" t="s">
        <v>242</v>
      </c>
      <c r="MJ65" s="19" t="s">
        <v>243</v>
      </c>
      <c r="MK65" s="19" t="s">
        <v>244</v>
      </c>
      <c r="MM65" s="19" t="s">
        <v>246</v>
      </c>
      <c r="MP65" s="19" t="s">
        <v>249</v>
      </c>
      <c r="MR65" s="19" t="s">
        <v>251</v>
      </c>
      <c r="MT65" s="19" t="s">
        <v>253</v>
      </c>
      <c r="MU65" s="19" t="s">
        <v>254</v>
      </c>
      <c r="MY65" s="19">
        <v>40</v>
      </c>
      <c r="MZ65" s="19">
        <v>30</v>
      </c>
      <c r="NA65" s="19" t="s">
        <v>369</v>
      </c>
      <c r="NB65" s="19" t="s">
        <v>269</v>
      </c>
      <c r="NC65" s="19" t="s">
        <v>269</v>
      </c>
      <c r="ND65" s="19" t="s">
        <v>269</v>
      </c>
      <c r="NE65" s="126"/>
      <c r="NF65" s="19" t="s">
        <v>269</v>
      </c>
      <c r="NG65" s="19" t="s">
        <v>1273</v>
      </c>
      <c r="NH65" s="19" t="s">
        <v>583</v>
      </c>
      <c r="NI65" s="19" t="s">
        <v>271</v>
      </c>
      <c r="NJ65" s="126"/>
      <c r="NK65" s="20"/>
      <c r="NL65" s="19" t="s">
        <v>257</v>
      </c>
      <c r="NM65" s="19" t="s">
        <v>258</v>
      </c>
      <c r="NN65" s="19" t="s">
        <v>259</v>
      </c>
      <c r="NO65" s="19" t="s">
        <v>260</v>
      </c>
      <c r="NP65" s="19" t="s">
        <v>261</v>
      </c>
      <c r="NU65" s="126"/>
      <c r="NW65" s="145" t="s">
        <v>271</v>
      </c>
      <c r="NX65" s="156" t="s">
        <v>324</v>
      </c>
      <c r="NY65" s="163"/>
      <c r="NZ65" s="152" t="s">
        <v>465</v>
      </c>
      <c r="OA65" s="148" t="s">
        <v>325</v>
      </c>
      <c r="OB65" s="150" t="s">
        <v>280</v>
      </c>
      <c r="OC65" s="90">
        <v>473197</v>
      </c>
      <c r="OD65" s="88">
        <v>904.4</v>
      </c>
      <c r="OE65" s="84">
        <f t="shared" si="4"/>
        <v>523.21649712516592</v>
      </c>
      <c r="OF65" s="91">
        <f t="shared" si="5"/>
        <v>1.4044890394486862E-2</v>
      </c>
    </row>
    <row r="66" spans="1:396" s="94" customFormat="1" ht="17" x14ac:dyDescent="0.2">
      <c r="A66" s="93" t="s">
        <v>919</v>
      </c>
      <c r="D66" s="93">
        <f>SUM(D2:D65)</f>
        <v>151982</v>
      </c>
      <c r="E66" s="93">
        <f>SUM(E2:E65)</f>
        <v>1619</v>
      </c>
      <c r="F66" s="93"/>
      <c r="G66" s="93"/>
      <c r="J66" s="93">
        <f>SUM(J2:J65)</f>
        <v>108</v>
      </c>
      <c r="K66" s="127"/>
      <c r="L66" s="95"/>
      <c r="AA66" s="95"/>
      <c r="AB66" s="93">
        <f>SUM(AB2:AB65)</f>
        <v>44271</v>
      </c>
      <c r="AC66" s="93">
        <f>SUM(AC2:AC65)</f>
        <v>28705</v>
      </c>
      <c r="AD66" s="93">
        <f>SUM(AD2:AD65)</f>
        <v>14736</v>
      </c>
      <c r="AE66" s="93">
        <f>SUM(AE2:AE65)</f>
        <v>882</v>
      </c>
      <c r="AI66" s="127"/>
      <c r="AK66" s="95"/>
      <c r="AN66" s="96"/>
      <c r="AP66" s="96"/>
      <c r="AR66" s="96"/>
      <c r="AT66" s="96"/>
      <c r="AW66" s="93">
        <f>SUM(AW2:AW65)</f>
        <v>417</v>
      </c>
      <c r="AX66" s="93">
        <f>SUM(AX2:AX65)</f>
        <v>9824.5</v>
      </c>
      <c r="AY66" s="127"/>
      <c r="AZ66" s="113"/>
      <c r="BA66" s="93">
        <f>SUM(BA2:BA65)</f>
        <v>43</v>
      </c>
      <c r="BB66" s="93">
        <f>SUM(BB2:BB65)</f>
        <v>4742</v>
      </c>
      <c r="BF66" s="127"/>
      <c r="BH66" s="93">
        <f>SUM(BH2:BH65)</f>
        <v>35</v>
      </c>
      <c r="BI66" s="93">
        <f>SUM(BI2:BI65)</f>
        <v>397</v>
      </c>
      <c r="BL66" s="127"/>
      <c r="BN66" s="93">
        <f>SUM(BN2:BN65)</f>
        <v>23</v>
      </c>
      <c r="BO66" s="93">
        <f>SUM(BO2:BO65)</f>
        <v>353</v>
      </c>
      <c r="BR66" s="127"/>
      <c r="BT66" s="93">
        <f>SUM(BT2:BT65)</f>
        <v>13</v>
      </c>
      <c r="BU66" s="93">
        <f>SUM(BU2:BU65)</f>
        <v>153</v>
      </c>
      <c r="BX66" s="127"/>
      <c r="BZ66" s="93">
        <f>SUM(BZ2:BZ65)</f>
        <v>430</v>
      </c>
      <c r="CA66" s="93">
        <f>SUM(CA2:CA65)</f>
        <v>2144</v>
      </c>
      <c r="CH66" s="127"/>
      <c r="CJ66" s="93">
        <f>SUM(CJ2:CJ65)</f>
        <v>334</v>
      </c>
      <c r="CK66" s="93">
        <f>SUM(CK2:CK65)</f>
        <v>2632</v>
      </c>
      <c r="CT66" s="127"/>
      <c r="CV66" s="127"/>
      <c r="CX66" s="93">
        <f>SUM(CX2:CX65)</f>
        <v>80</v>
      </c>
      <c r="CY66" s="93">
        <f>SUM(CY2:CY65)</f>
        <v>1108</v>
      </c>
      <c r="DB66" s="127"/>
      <c r="DD66" s="93">
        <f>SUM(DD2:DD65)</f>
        <v>46</v>
      </c>
      <c r="DE66" s="93">
        <f>SUM(DE2:DE65)</f>
        <v>638</v>
      </c>
      <c r="DH66" s="127"/>
      <c r="DJ66" s="93">
        <f>SUM(DJ2:DJ65)</f>
        <v>37</v>
      </c>
      <c r="DK66" s="93">
        <f>SUM(DK2:DK65)</f>
        <v>433</v>
      </c>
      <c r="DN66" s="127"/>
      <c r="DP66" s="93">
        <f>SUM(DP2:DP65)</f>
        <v>33</v>
      </c>
      <c r="DQ66" s="93">
        <f>SUM(DQ2:DQ65)</f>
        <v>407</v>
      </c>
      <c r="DT66" s="127"/>
      <c r="DV66" s="93">
        <f>SUM(DV2:DV65)</f>
        <v>11</v>
      </c>
      <c r="DW66" s="93">
        <f>SUM(DW2:DW65)</f>
        <v>152</v>
      </c>
      <c r="DZ66" s="127"/>
      <c r="EB66" s="93">
        <f>SUM(EB2:EB65)</f>
        <v>2</v>
      </c>
      <c r="EC66" s="93">
        <f>SUM(EC2:EC65)</f>
        <v>55</v>
      </c>
      <c r="EF66" s="127"/>
      <c r="EG66" s="93"/>
      <c r="EH66" s="93">
        <f>SUM(EH2:EH65)</f>
        <v>5</v>
      </c>
      <c r="EI66" s="93">
        <f>SUM(EI2:EI65)</f>
        <v>49</v>
      </c>
      <c r="EL66" s="127"/>
      <c r="EN66" s="93">
        <f>SUM(EN2:EN65)</f>
        <v>5</v>
      </c>
      <c r="EO66" s="93">
        <f>SUM(EO2:EO65)</f>
        <v>134</v>
      </c>
      <c r="ER66" s="127"/>
      <c r="ET66" s="93">
        <f>SUM(ET2:ET65)</f>
        <v>2</v>
      </c>
      <c r="EU66" s="93">
        <f>SUM(EU2:EU65)</f>
        <v>35</v>
      </c>
      <c r="EX66" s="127"/>
      <c r="EZ66" s="93">
        <f>SUM(EZ2:EZ65)</f>
        <v>2</v>
      </c>
      <c r="FA66" s="93">
        <f>SUM(FA2:FA65)</f>
        <v>42</v>
      </c>
      <c r="FD66" s="127"/>
      <c r="FF66" s="93">
        <f>SUM(FF2:FF65)</f>
        <v>2</v>
      </c>
      <c r="FG66" s="93">
        <f>SUM(FG2:FG65)</f>
        <v>2</v>
      </c>
      <c r="FJ66" s="127"/>
      <c r="FL66" s="127"/>
      <c r="FN66" s="93">
        <f>SUM(FN2:FN65)</f>
        <v>75</v>
      </c>
      <c r="FO66" s="93">
        <f>SUM(FO2:FO65)</f>
        <v>3299</v>
      </c>
      <c r="FP66" s="95"/>
      <c r="FW66" s="127"/>
      <c r="FY66" s="93">
        <f>SUM(FY2:FY65)</f>
        <v>35</v>
      </c>
      <c r="FZ66" s="93">
        <f>SUM(FZ2:FZ65)</f>
        <v>2214</v>
      </c>
      <c r="GA66" s="95"/>
      <c r="GF66" s="127"/>
      <c r="GH66" s="93">
        <f>SUM(GH2:GH65)</f>
        <v>95</v>
      </c>
      <c r="GI66" s="93">
        <f>SUM(GI2:GI65)</f>
        <v>1888</v>
      </c>
      <c r="GJ66" s="95"/>
      <c r="GP66" s="127"/>
      <c r="GR66" s="93">
        <f>SUM(GR2:GR65)</f>
        <v>37</v>
      </c>
      <c r="GS66" s="93">
        <f>SUM(GS2:GS65)</f>
        <v>718</v>
      </c>
      <c r="GT66" s="95"/>
      <c r="GY66" s="127"/>
      <c r="HA66" s="93">
        <f>SUM(HA2:HA65)</f>
        <v>27</v>
      </c>
      <c r="HB66" s="93">
        <f>SUM(HB2:HB65)</f>
        <v>1323</v>
      </c>
      <c r="HC66" s="95"/>
      <c r="HJ66" s="127"/>
      <c r="HL66" s="93">
        <f>SUM(HL2:HL65)</f>
        <v>52</v>
      </c>
      <c r="HM66" s="93">
        <f>SUM(HM2:HM65)</f>
        <v>839</v>
      </c>
      <c r="HN66" s="95"/>
      <c r="HS66" s="127"/>
      <c r="HU66" s="93">
        <f>SUM(HU2:HU65)</f>
        <v>19</v>
      </c>
      <c r="HV66" s="93">
        <f>SUM(HV2:HV65)</f>
        <v>349</v>
      </c>
      <c r="HW66" s="95"/>
      <c r="IB66" s="127"/>
      <c r="ID66" s="93">
        <f>SUM(ID2:ID65)</f>
        <v>11</v>
      </c>
      <c r="IE66" s="93">
        <f>SUM(IE2:IE65)</f>
        <v>150</v>
      </c>
      <c r="IF66" s="95"/>
      <c r="IJ66" s="127"/>
      <c r="IL66" s="93">
        <f>SUM(IL2:IL65)</f>
        <v>2</v>
      </c>
      <c r="IM66" s="93">
        <f>SUM(IM2:IM65)</f>
        <v>42</v>
      </c>
      <c r="IN66" s="95"/>
      <c r="IP66" s="127"/>
      <c r="IR66" s="93">
        <f>SUM(IR2:IR65)</f>
        <v>19</v>
      </c>
      <c r="IS66" s="93">
        <f>SUM(IS2:IS65)</f>
        <v>274</v>
      </c>
      <c r="IT66" s="95"/>
      <c r="IY66" s="127"/>
      <c r="JA66" s="93">
        <f>SUM(JA2:JA65)</f>
        <v>85</v>
      </c>
      <c r="JB66" s="93">
        <f>SUM(JB2:JB65)</f>
        <v>1237</v>
      </c>
      <c r="JC66" s="95"/>
      <c r="JH66" s="127"/>
      <c r="JJ66" s="93">
        <f>SUM(JJ2:JJ65)</f>
        <v>68</v>
      </c>
      <c r="JK66" s="93">
        <f>SUM(JK2:JK65)</f>
        <v>10074</v>
      </c>
      <c r="JL66" s="95"/>
      <c r="JR66" s="127"/>
      <c r="JT66" s="93">
        <f>SUM(JT2:JT65)</f>
        <v>91</v>
      </c>
      <c r="JU66" s="93">
        <f>SUM(JU2:JU65)</f>
        <v>6831</v>
      </c>
      <c r="JV66" s="95"/>
      <c r="KD66" s="127"/>
      <c r="KF66" s="93">
        <f>SUM(KF2:KF65)</f>
        <v>17</v>
      </c>
      <c r="KG66" s="93">
        <f>SUM(KG2:KG65)</f>
        <v>8464</v>
      </c>
      <c r="KH66" s="95"/>
      <c r="KL66" s="127"/>
      <c r="KN66" s="93">
        <f>SUM(KN2:KN65)</f>
        <v>4.75</v>
      </c>
      <c r="KO66" s="93">
        <f>SUM(KO2:KO65)</f>
        <v>177</v>
      </c>
      <c r="KP66" s="93"/>
      <c r="KQ66" s="127"/>
      <c r="KS66" s="93">
        <f>SUM(KS2:KS65)</f>
        <v>3</v>
      </c>
      <c r="KT66" s="93">
        <f>SUM(KT2:KT65)</f>
        <v>45</v>
      </c>
      <c r="KU66" s="93"/>
      <c r="KV66" s="127"/>
      <c r="KX66" s="93">
        <f>SUM(KX2:KX65)</f>
        <v>1</v>
      </c>
      <c r="KY66" s="93">
        <f>SUM(KY2:KY65)</f>
        <v>43</v>
      </c>
      <c r="KZ66" s="93"/>
      <c r="LA66" s="127"/>
      <c r="LC66" s="93">
        <f>SUM(LC2:LC65)</f>
        <v>1</v>
      </c>
      <c r="LD66" s="93">
        <f>SUM(LD2:LD65)</f>
        <v>60</v>
      </c>
      <c r="LE66" s="93"/>
      <c r="LF66" s="127"/>
      <c r="LH66" s="93">
        <f>SUM(LH2:LH65)</f>
        <v>1</v>
      </c>
      <c r="LI66" s="93">
        <f>SUM(LI2:LI65)</f>
        <v>93</v>
      </c>
      <c r="LJ66" s="93"/>
      <c r="LK66" s="127"/>
      <c r="LN66" s="127"/>
      <c r="LO66" s="95"/>
      <c r="LZ66" s="93">
        <f>SUM(LZ2:LZ65)</f>
        <v>17225</v>
      </c>
      <c r="MB66" s="93">
        <f>SUM(MB2:MB65)</f>
        <v>140</v>
      </c>
      <c r="MC66" s="127"/>
      <c r="MD66" s="95"/>
      <c r="NE66" s="127"/>
      <c r="NJ66" s="127"/>
      <c r="NK66" s="95"/>
      <c r="NP66" s="96"/>
      <c r="NU66" s="127"/>
    </row>
    <row r="67" spans="1:396" s="98" customFormat="1" ht="17" x14ac:dyDescent="0.2">
      <c r="A67" s="97" t="s">
        <v>920</v>
      </c>
      <c r="D67" s="97">
        <f>AVERAGE(D2:D65)</f>
        <v>2374.71875</v>
      </c>
      <c r="E67" s="97">
        <f>AVERAGE(E2:E65)</f>
        <v>25.296875</v>
      </c>
      <c r="F67" s="97">
        <f>AVERAGE(F2:F65)</f>
        <v>82.318729402798112</v>
      </c>
      <c r="G67" s="97">
        <f>AVERAGE(G2:G65)</f>
        <v>6.6875</v>
      </c>
      <c r="J67" s="97">
        <f>AVERAGE(J2:J65)</f>
        <v>1.6875</v>
      </c>
      <c r="K67" s="127"/>
      <c r="L67" s="95"/>
      <c r="AA67" s="95"/>
      <c r="AB67" s="97">
        <f>AVERAGE(AB2:AB65)</f>
        <v>691.734375</v>
      </c>
      <c r="AC67" s="97">
        <f>AVERAGE(AC2:AC65)</f>
        <v>448.515625</v>
      </c>
      <c r="AD67" s="97">
        <f>AVERAGE(AD2:AD65)</f>
        <v>230.25</v>
      </c>
      <c r="AE67" s="97">
        <f>AVERAGE(AE2:AE65)</f>
        <v>13.78125</v>
      </c>
      <c r="AI67" s="127"/>
      <c r="AK67" s="95"/>
      <c r="AN67" s="99"/>
      <c r="AP67" s="99"/>
      <c r="AR67" s="99"/>
      <c r="AT67" s="99"/>
      <c r="AW67" s="97">
        <f>AVERAGE(AW2:AW65)</f>
        <v>10.692307692307692</v>
      </c>
      <c r="AX67" s="97">
        <f>AVERAGE(AX2:AX65)</f>
        <v>258.53947368421052</v>
      </c>
      <c r="AY67" s="127"/>
      <c r="AZ67" s="114"/>
      <c r="BA67" s="97">
        <f>AVERAGE(BA2:BA65)</f>
        <v>2.263157894736842</v>
      </c>
      <c r="BB67" s="97">
        <f>AVERAGE(BB2:BB65)</f>
        <v>237.1</v>
      </c>
      <c r="BF67" s="127"/>
      <c r="BH67" s="97">
        <f>AVERAGE(BH2:BH65)</f>
        <v>5.833333333333333</v>
      </c>
      <c r="BI67" s="97">
        <f>AVERAGE(BI2:BI65)</f>
        <v>66.166666666666671</v>
      </c>
      <c r="BL67" s="127"/>
      <c r="BN67" s="97">
        <f>AVERAGE(BN2:BN65)</f>
        <v>3.2857142857142856</v>
      </c>
      <c r="BO67" s="97">
        <f>AVERAGE(BO2:BO65)</f>
        <v>44.125</v>
      </c>
      <c r="BR67" s="127"/>
      <c r="BT67" s="97">
        <f>AVERAGE(BT2:BT65)</f>
        <v>4.333333333333333</v>
      </c>
      <c r="BU67" s="97">
        <f>AVERAGE(BU2:BU65)</f>
        <v>51</v>
      </c>
      <c r="BX67" s="127"/>
      <c r="BZ67" s="97">
        <f>AVERAGE(BZ2:BZ65)</f>
        <v>16.53846153846154</v>
      </c>
      <c r="CA67" s="97">
        <f>AVERAGE(CA2:CA65)</f>
        <v>82.461538461538467</v>
      </c>
      <c r="CH67" s="127"/>
      <c r="CJ67" s="97">
        <f>AVERAGE(CJ2:CJ65)</f>
        <v>10.774193548387096</v>
      </c>
      <c r="CK67" s="97">
        <f>AVERAGE(CK2:CK65)</f>
        <v>84.903225806451616</v>
      </c>
      <c r="CT67" s="127"/>
      <c r="CV67" s="127"/>
      <c r="CX67" s="97">
        <f>AVERAGE(CX2:CX65)</f>
        <v>1.7777777777777777</v>
      </c>
      <c r="CY67" s="97">
        <f>AVERAGE(CY2:CY65)</f>
        <v>24.622222222222224</v>
      </c>
      <c r="DB67" s="127"/>
      <c r="DD67" s="97">
        <f>AVERAGE(DD2:DD65)</f>
        <v>1.7692307692307692</v>
      </c>
      <c r="DE67" s="97">
        <f>AVERAGE(DE2:DE65)</f>
        <v>22.785714285714285</v>
      </c>
      <c r="DH67" s="127"/>
      <c r="DJ67" s="97">
        <f>AVERAGE(DJ2:DJ65)</f>
        <v>1.2333333333333334</v>
      </c>
      <c r="DK67" s="97">
        <f>AVERAGE(DK2:DK65)</f>
        <v>13.121212121212121</v>
      </c>
      <c r="DN67" s="127"/>
      <c r="DP67" s="97">
        <f>AVERAGE(DP2:DP65)</f>
        <v>1.8333333333333333</v>
      </c>
      <c r="DQ67" s="97">
        <f>AVERAGE(DQ2:DQ65)</f>
        <v>22.611111111111111</v>
      </c>
      <c r="DT67" s="127"/>
      <c r="DV67" s="97">
        <f>AVERAGE(DV2:DV65)</f>
        <v>1.375</v>
      </c>
      <c r="DW67" s="97">
        <f>AVERAGE(DW2:DW65)</f>
        <v>16.888888888888889</v>
      </c>
      <c r="DZ67" s="127"/>
      <c r="EB67" s="97">
        <f>AVERAGE(EB2:EB65)</f>
        <v>1</v>
      </c>
      <c r="EC67" s="97">
        <f>AVERAGE(EC2:EC65)</f>
        <v>27.5</v>
      </c>
      <c r="EF67" s="127"/>
      <c r="EG67" s="97"/>
      <c r="EH67" s="97">
        <f>AVERAGE(EH2:EH65)</f>
        <v>5</v>
      </c>
      <c r="EI67" s="97">
        <f>AVERAGE(EI2:EI65)</f>
        <v>49</v>
      </c>
      <c r="EL67" s="127"/>
      <c r="EN67" s="97">
        <f>AVERAGE(EN2:EN65)</f>
        <v>2.5</v>
      </c>
      <c r="EO67" s="97">
        <f>AVERAGE(EO2:EO65)</f>
        <v>67</v>
      </c>
      <c r="ER67" s="127"/>
      <c r="ET67" s="97">
        <f>AVERAGE(ET2:ET65)</f>
        <v>2</v>
      </c>
      <c r="EU67" s="97">
        <f>AVERAGE(EU2:EU65)</f>
        <v>35</v>
      </c>
      <c r="EX67" s="127"/>
      <c r="EZ67" s="97">
        <f>AVERAGE(EZ2:EZ65)</f>
        <v>2</v>
      </c>
      <c r="FA67" s="97">
        <f>AVERAGE(FA2:FA65)</f>
        <v>42</v>
      </c>
      <c r="FD67" s="127"/>
      <c r="FF67" s="97">
        <f>AVERAGE(FF2:FF65)</f>
        <v>2</v>
      </c>
      <c r="FG67" s="97">
        <f>AVERAGE(FG2:FG65)</f>
        <v>2</v>
      </c>
      <c r="FJ67" s="127"/>
      <c r="FL67" s="127"/>
      <c r="FN67" s="97">
        <f>AVERAGE(FN2:FN65)</f>
        <v>2.5862068965517242</v>
      </c>
      <c r="FO67" s="97">
        <f>AVERAGE(FO2:FO65)</f>
        <v>106.41935483870968</v>
      </c>
      <c r="FP67" s="95"/>
      <c r="FW67" s="127"/>
      <c r="FY67" s="97">
        <f>AVERAGE(FY2:FY65)</f>
        <v>1.8421052631578947</v>
      </c>
      <c r="FZ67" s="97">
        <f>AVERAGE(FZ2:FZ65)</f>
        <v>110.7</v>
      </c>
      <c r="GA67" s="95"/>
      <c r="GF67" s="127"/>
      <c r="GH67" s="97">
        <f>AVERAGE(GH2:GH65)</f>
        <v>2.375</v>
      </c>
      <c r="GI67" s="97">
        <f>AVERAGE(GI2:GI65)</f>
        <v>47.2</v>
      </c>
      <c r="GJ67" s="95"/>
      <c r="GP67" s="127"/>
      <c r="GR67" s="97">
        <f>AVERAGE(GR2:GR65)</f>
        <v>3.0833333333333335</v>
      </c>
      <c r="GS67" s="97">
        <f>AVERAGE(GS2:GS65)</f>
        <v>59.833333333333336</v>
      </c>
      <c r="GT67" s="95"/>
      <c r="GY67" s="127"/>
      <c r="HA67" s="97">
        <f>AVERAGE(HA2:HA65)</f>
        <v>2.7</v>
      </c>
      <c r="HB67" s="97">
        <f>AVERAGE(HB2:HB65)</f>
        <v>120.27272727272727</v>
      </c>
      <c r="HC67" s="95"/>
      <c r="HJ67" s="127"/>
      <c r="HL67" s="97">
        <f>AVERAGE(HL2:HL65)</f>
        <v>3.7142857142857144</v>
      </c>
      <c r="HM67" s="97">
        <f>AVERAGE(HM2:HM65)</f>
        <v>52.4375</v>
      </c>
      <c r="HN67" s="95"/>
      <c r="HS67" s="127"/>
      <c r="HU67" s="97">
        <f>AVERAGE(HU2:HU65)</f>
        <v>2.1111111111111112</v>
      </c>
      <c r="HV67" s="97">
        <f>AVERAGE(HV2:HV65)</f>
        <v>38.777777777777779</v>
      </c>
      <c r="HW67" s="95"/>
      <c r="IB67" s="127"/>
      <c r="ID67" s="97">
        <f>AVERAGE(ID2:ID65)</f>
        <v>2.75</v>
      </c>
      <c r="IE67" s="97">
        <f>AVERAGE(IE2:IE65)</f>
        <v>37.5</v>
      </c>
      <c r="IF67" s="95"/>
      <c r="IJ67" s="127"/>
      <c r="IL67" s="97">
        <f>AVERAGE(IL2:IL65)</f>
        <v>2</v>
      </c>
      <c r="IM67" s="97">
        <f>AVERAGE(IM2:IM65)</f>
        <v>42</v>
      </c>
      <c r="IN67" s="95"/>
      <c r="IP67" s="127"/>
      <c r="IR67" s="97">
        <f>AVERAGE(IR2:IR65)</f>
        <v>2.1111111111111112</v>
      </c>
      <c r="IS67" s="97">
        <f>AVERAGE(IS2:IS65)</f>
        <v>30.444444444444443</v>
      </c>
      <c r="IT67" s="95"/>
      <c r="IY67" s="127"/>
      <c r="JA67" s="97">
        <f>AVERAGE(JA2:JA65)</f>
        <v>2.9310344827586206</v>
      </c>
      <c r="JB67" s="97">
        <f>AVERAGE(JB2:JB65)</f>
        <v>41.233333333333334</v>
      </c>
      <c r="JC67" s="95"/>
      <c r="JH67" s="127"/>
      <c r="JJ67" s="97">
        <f>AVERAGE(JJ2:JJ65)</f>
        <v>1.7</v>
      </c>
      <c r="JK67" s="97">
        <f>AVERAGE(JK2:JK65)</f>
        <v>239.85714285714286</v>
      </c>
      <c r="JL67" s="95"/>
      <c r="JR67" s="127"/>
      <c r="JT67" s="97">
        <f>AVERAGE(JT2:JT65)</f>
        <v>2.84375</v>
      </c>
      <c r="JU67" s="97">
        <f>AVERAGE(JU2:JU65)</f>
        <v>213.46875</v>
      </c>
      <c r="JV67" s="95"/>
      <c r="KD67" s="127"/>
      <c r="KF67" s="97">
        <f>AVERAGE(KF2:KF65)</f>
        <v>2.8333333333333335</v>
      </c>
      <c r="KG67" s="97">
        <f>AVERAGE(KG2:KG65)</f>
        <v>1410.6666666666667</v>
      </c>
      <c r="KH67" s="95"/>
      <c r="KL67" s="127"/>
      <c r="KN67" s="97">
        <f>AVERAGE(KN2:KN65)</f>
        <v>2.375</v>
      </c>
      <c r="KO67" s="97">
        <f>AVERAGE(KO2:KO65)</f>
        <v>88.5</v>
      </c>
      <c r="KP67" s="97"/>
      <c r="KQ67" s="127"/>
      <c r="KS67" s="97">
        <f>AVERAGE(KS2:KS65)</f>
        <v>1.5</v>
      </c>
      <c r="KT67" s="97">
        <f>AVERAGE(KT2:KT65)</f>
        <v>22.5</v>
      </c>
      <c r="KU67" s="97"/>
      <c r="KV67" s="127"/>
      <c r="KX67" s="97">
        <f>AVERAGE(KX2:KX65)</f>
        <v>1</v>
      </c>
      <c r="KY67" s="97">
        <f>AVERAGE(KY2:KY65)</f>
        <v>43</v>
      </c>
      <c r="KZ67" s="97"/>
      <c r="LA67" s="127"/>
      <c r="LC67" s="97">
        <f>AVERAGE(LC2:LC65)</f>
        <v>1</v>
      </c>
      <c r="LD67" s="97">
        <f>AVERAGE(LD2:LD65)</f>
        <v>60</v>
      </c>
      <c r="LE67" s="97"/>
      <c r="LF67" s="127"/>
      <c r="LH67" s="97">
        <f>AVERAGE(LH2:LH65)</f>
        <v>1</v>
      </c>
      <c r="LI67" s="97">
        <f>AVERAGE(LI2:LI65)</f>
        <v>93</v>
      </c>
      <c r="LJ67" s="97"/>
      <c r="LK67" s="127"/>
      <c r="LN67" s="127"/>
      <c r="LO67" s="95"/>
      <c r="LZ67" s="97">
        <f>AVERAGE(LZ2:LZ65)</f>
        <v>269.140625</v>
      </c>
      <c r="MB67" s="97">
        <f>AVERAGE(MB2:MB65)</f>
        <v>4.117647058823529</v>
      </c>
      <c r="MC67" s="127"/>
      <c r="MD67" s="95"/>
      <c r="MY67" s="97">
        <f>AVERAGE(MY2:MY65)</f>
        <v>38.234042553191486</v>
      </c>
      <c r="MZ67" s="97">
        <f>AVERAGE(MZ2:MZ65)</f>
        <v>31.857142857142858</v>
      </c>
      <c r="NE67" s="127"/>
      <c r="NJ67" s="127"/>
      <c r="NK67" s="95"/>
      <c r="NP67" s="99"/>
      <c r="NU67" s="127"/>
    </row>
    <row r="68" spans="1:396" s="101" customFormat="1" ht="17" x14ac:dyDescent="0.2">
      <c r="A68" s="100" t="s">
        <v>921</v>
      </c>
      <c r="D68" s="100">
        <f>MEDIAN(D2:D65)</f>
        <v>962</v>
      </c>
      <c r="E68" s="100">
        <f>MEDIAN(E2:E65)</f>
        <v>12.5</v>
      </c>
      <c r="F68" s="100">
        <f>MEDIAN(F2:F65)</f>
        <v>81.123809523809513</v>
      </c>
      <c r="G68" s="100">
        <f>MEDIAN(G2:G65)</f>
        <v>7</v>
      </c>
      <c r="J68" s="100">
        <f>MEDIAN(J2:J65)</f>
        <v>1</v>
      </c>
      <c r="K68" s="127"/>
      <c r="L68" s="95"/>
      <c r="AA68" s="95"/>
      <c r="AB68" s="100">
        <f>MEDIAN(AB2:AB65)</f>
        <v>230.5</v>
      </c>
      <c r="AC68" s="100">
        <f>MEDIAN(AC2:AC65)</f>
        <v>137</v>
      </c>
      <c r="AD68" s="100">
        <f>MEDIAN(AD2:AD65)</f>
        <v>32.5</v>
      </c>
      <c r="AE68" s="100">
        <f>MEDIAN(AE2:AE65)</f>
        <v>1</v>
      </c>
      <c r="AI68" s="127"/>
      <c r="AK68" s="95"/>
      <c r="AN68" s="102"/>
      <c r="AP68" s="102"/>
      <c r="AR68" s="102"/>
      <c r="AT68" s="102"/>
      <c r="AW68" s="100">
        <f>MEDIAN(AW2:AW65)</f>
        <v>3</v>
      </c>
      <c r="AX68" s="100">
        <f>MEDIAN(AX2:AX65)</f>
        <v>163.5</v>
      </c>
      <c r="AY68" s="127"/>
      <c r="AZ68" s="115"/>
      <c r="BA68" s="100">
        <f>MEDIAN(BA2:BA65)</f>
        <v>2</v>
      </c>
      <c r="BB68" s="100">
        <f>MEDIAN(BB2:BB65)</f>
        <v>219.5</v>
      </c>
      <c r="BF68" s="127"/>
      <c r="BH68" s="100">
        <f>MEDIAN(BH2:BH65)</f>
        <v>3.5</v>
      </c>
      <c r="BI68" s="100">
        <f>MEDIAN(BI2:BI65)</f>
        <v>57.5</v>
      </c>
      <c r="BL68" s="127"/>
      <c r="BN68" s="100">
        <f>MEDIAN(BN2:BN65)</f>
        <v>2</v>
      </c>
      <c r="BO68" s="100">
        <f>MEDIAN(BO2:BO65)</f>
        <v>34</v>
      </c>
      <c r="BR68" s="127"/>
      <c r="BT68" s="100">
        <f>MEDIAN(BT2:BT65)</f>
        <v>4</v>
      </c>
      <c r="BU68" s="100">
        <f>MEDIAN(BU2:BU65)</f>
        <v>55</v>
      </c>
      <c r="BX68" s="127"/>
      <c r="BZ68" s="100">
        <f>MEDIAN(BZ2:BZ65)</f>
        <v>7.5</v>
      </c>
      <c r="CA68" s="100">
        <f>MEDIAN(CA2:CA65)</f>
        <v>74.5</v>
      </c>
      <c r="CH68" s="127"/>
      <c r="CJ68" s="100">
        <f>MEDIAN(CJ2:CJ65)</f>
        <v>7</v>
      </c>
      <c r="CK68" s="100">
        <f>MEDIAN(CK2:CK65)</f>
        <v>76</v>
      </c>
      <c r="CT68" s="127"/>
      <c r="CV68" s="127"/>
      <c r="CX68" s="100">
        <f>MEDIAN(CX2:CX65)</f>
        <v>2</v>
      </c>
      <c r="CY68" s="100">
        <f>MEDIAN(CY2:CY65)</f>
        <v>22</v>
      </c>
      <c r="DB68" s="127"/>
      <c r="DD68" s="100">
        <f>MEDIAN(DD2:DD65)</f>
        <v>1</v>
      </c>
      <c r="DE68" s="100">
        <f>MEDIAN(DE2:DE65)</f>
        <v>22.5</v>
      </c>
      <c r="DH68" s="127"/>
      <c r="DJ68" s="100">
        <f>MEDIAN(DJ2:DJ65)</f>
        <v>1</v>
      </c>
      <c r="DK68" s="100">
        <f>MEDIAN(DK2:DK65)</f>
        <v>10</v>
      </c>
      <c r="DN68" s="127"/>
      <c r="DP68" s="100">
        <f>MEDIAN(DP2:DP65)</f>
        <v>2</v>
      </c>
      <c r="DQ68" s="100">
        <f>MEDIAN(DQ2:DQ65)</f>
        <v>20.5</v>
      </c>
      <c r="DT68" s="127"/>
      <c r="DV68" s="100">
        <f>MEDIAN(DV2:DV65)</f>
        <v>1.5</v>
      </c>
      <c r="DW68" s="100">
        <f>MEDIAN(DW2:DW65)</f>
        <v>15</v>
      </c>
      <c r="DZ68" s="127"/>
      <c r="EB68" s="100">
        <f>MEDIAN(EB2:EB65)</f>
        <v>1</v>
      </c>
      <c r="EC68" s="100">
        <f>MEDIAN(EC2:EC65)</f>
        <v>27.5</v>
      </c>
      <c r="EF68" s="127"/>
      <c r="EG68" s="100"/>
      <c r="EH68" s="100">
        <f>MEDIAN(EH2:EH65)</f>
        <v>5</v>
      </c>
      <c r="EI68" s="100">
        <f>MEDIAN(EI2:EI65)</f>
        <v>49</v>
      </c>
      <c r="EL68" s="127"/>
      <c r="EN68" s="100">
        <f>MEDIAN(EN2:EN65)</f>
        <v>2.5</v>
      </c>
      <c r="EO68" s="100">
        <f>MEDIAN(EO2:EO65)</f>
        <v>67</v>
      </c>
      <c r="ER68" s="127"/>
      <c r="ET68" s="100">
        <f>MEDIAN(ET2:ET65)</f>
        <v>2</v>
      </c>
      <c r="EU68" s="100">
        <f>MEDIAN(EU2:EU65)</f>
        <v>35</v>
      </c>
      <c r="EX68" s="127"/>
      <c r="EZ68" s="100">
        <f>MEDIAN(EZ2:EZ65)</f>
        <v>2</v>
      </c>
      <c r="FA68" s="100">
        <f>MEDIAN(FA2:FA65)</f>
        <v>42</v>
      </c>
      <c r="FD68" s="127"/>
      <c r="FF68" s="100">
        <f>MEDIAN(FF2:FF65)</f>
        <v>2</v>
      </c>
      <c r="FG68" s="100">
        <f>MEDIAN(FG2:FG65)</f>
        <v>2</v>
      </c>
      <c r="FJ68" s="127"/>
      <c r="FL68" s="127"/>
      <c r="FN68" s="100">
        <f>MEDIAN(FN2:FN65)</f>
        <v>2</v>
      </c>
      <c r="FO68" s="100">
        <f>MEDIAN(FO2:FO65)</f>
        <v>55</v>
      </c>
      <c r="FP68" s="95"/>
      <c r="FW68" s="127"/>
      <c r="FY68" s="100">
        <f>MEDIAN(FY2:FY65)</f>
        <v>1</v>
      </c>
      <c r="FZ68" s="100">
        <f>MEDIAN(FZ2:FZ65)</f>
        <v>73.5</v>
      </c>
      <c r="GA68" s="95"/>
      <c r="GF68" s="127"/>
      <c r="GH68" s="100">
        <f>MEDIAN(GH2:GH65)</f>
        <v>1</v>
      </c>
      <c r="GI68" s="100">
        <f>MEDIAN(GI2:GI65)</f>
        <v>41</v>
      </c>
      <c r="GJ68" s="95"/>
      <c r="GP68" s="127"/>
      <c r="GR68" s="100">
        <f>MEDIAN(GR2:GR65)</f>
        <v>2</v>
      </c>
      <c r="GS68" s="100">
        <f>MEDIAN(GS2:GS65)</f>
        <v>57.5</v>
      </c>
      <c r="GT68" s="95"/>
      <c r="GY68" s="127"/>
      <c r="HA68" s="100">
        <f>MEDIAN(HA2:HA65)</f>
        <v>2.5</v>
      </c>
      <c r="HB68" s="100">
        <f>MEDIAN(HB2:HB65)</f>
        <v>125</v>
      </c>
      <c r="HC68" s="95"/>
      <c r="HJ68" s="127"/>
      <c r="HL68" s="100">
        <f>MEDIAN(HL2:HL65)</f>
        <v>2.5</v>
      </c>
      <c r="HM68" s="100">
        <f>MEDIAN(HM2:HM65)</f>
        <v>35</v>
      </c>
      <c r="HN68" s="95"/>
      <c r="HS68" s="127"/>
      <c r="HU68" s="100">
        <f>MEDIAN(HU2:HU65)</f>
        <v>1</v>
      </c>
      <c r="HV68" s="100">
        <f>MEDIAN(HV2:HV65)</f>
        <v>40</v>
      </c>
      <c r="HW68" s="95"/>
      <c r="IB68" s="127"/>
      <c r="ID68" s="100">
        <f>MEDIAN(ID2:ID65)</f>
        <v>2.5</v>
      </c>
      <c r="IE68" s="100">
        <f>MEDIAN(IE2:IE65)</f>
        <v>37</v>
      </c>
      <c r="IF68" s="95"/>
      <c r="IJ68" s="127"/>
      <c r="IL68" s="100">
        <f>MEDIAN(IL2:IL65)</f>
        <v>2</v>
      </c>
      <c r="IM68" s="100">
        <f>MEDIAN(IM2:IM65)</f>
        <v>42</v>
      </c>
      <c r="IN68" s="95"/>
      <c r="IP68" s="127"/>
      <c r="IR68" s="100">
        <f>MEDIAN(IR2:IR65)</f>
        <v>1</v>
      </c>
      <c r="IS68" s="100">
        <f>MEDIAN(IS2:IS65)</f>
        <v>29</v>
      </c>
      <c r="IT68" s="95"/>
      <c r="IY68" s="127"/>
      <c r="JA68" s="100">
        <f>MEDIAN(JA2:JA65)</f>
        <v>2</v>
      </c>
      <c r="JB68" s="100">
        <f>MEDIAN(JB2:JB65)</f>
        <v>35</v>
      </c>
      <c r="JC68" s="95"/>
      <c r="JH68" s="127"/>
      <c r="JJ68" s="100">
        <f>MEDIAN(JJ2:JJ65)</f>
        <v>1</v>
      </c>
      <c r="JK68" s="100">
        <f>MEDIAN(JK2:JK65)</f>
        <v>212.5</v>
      </c>
      <c r="JL68" s="95"/>
      <c r="JR68" s="127"/>
      <c r="JT68" s="100">
        <f>MEDIAN(JT2:JT65)</f>
        <v>2</v>
      </c>
      <c r="JU68" s="100">
        <f>MEDIAN(JU2:JU65)</f>
        <v>165</v>
      </c>
      <c r="JV68" s="95"/>
      <c r="KD68" s="127"/>
      <c r="KF68" s="100">
        <f>MEDIAN(KF2:KF65)</f>
        <v>3</v>
      </c>
      <c r="KG68" s="100">
        <f>MEDIAN(KG2:KG65)</f>
        <v>727.5</v>
      </c>
      <c r="KH68" s="95"/>
      <c r="KL68" s="127"/>
      <c r="KN68" s="100">
        <f>MEDIAN(KN2:KN65)</f>
        <v>2.375</v>
      </c>
      <c r="KO68" s="100">
        <f>MEDIAN(KO2:KO65)</f>
        <v>88.5</v>
      </c>
      <c r="KP68" s="100"/>
      <c r="KQ68" s="127"/>
      <c r="KS68" s="100">
        <f>MEDIAN(KS2:KS65)</f>
        <v>1.5</v>
      </c>
      <c r="KT68" s="100">
        <f>MEDIAN(KT2:KT65)</f>
        <v>22.5</v>
      </c>
      <c r="KU68" s="100"/>
      <c r="KV68" s="127"/>
      <c r="KX68" s="100">
        <f>MEDIAN(KX2:KX65)</f>
        <v>1</v>
      </c>
      <c r="KY68" s="100">
        <f>MEDIAN(KY2:KY65)</f>
        <v>43</v>
      </c>
      <c r="KZ68" s="100"/>
      <c r="LA68" s="127"/>
      <c r="LC68" s="100">
        <f>MEDIAN(LC2:LC65)</f>
        <v>1</v>
      </c>
      <c r="LD68" s="100">
        <f>MEDIAN(LD2:LD65)</f>
        <v>60</v>
      </c>
      <c r="LE68" s="100"/>
      <c r="LF68" s="127"/>
      <c r="LH68" s="100">
        <f>MEDIAN(LH2:LH65)</f>
        <v>1</v>
      </c>
      <c r="LI68" s="100">
        <f>MEDIAN(LI2:LI65)</f>
        <v>93</v>
      </c>
      <c r="LJ68" s="100"/>
      <c r="LK68" s="127"/>
      <c r="LN68" s="127"/>
      <c r="LO68" s="95"/>
      <c r="LZ68" s="100">
        <f>MEDIAN(LZ2:LZ65)</f>
        <v>130</v>
      </c>
      <c r="MB68" s="100">
        <f>MEDIAN(MB2:MB65)</f>
        <v>3</v>
      </c>
      <c r="MC68" s="127"/>
      <c r="MD68" s="95"/>
      <c r="MY68" s="100">
        <f>MEDIAN(MY2:MY65)</f>
        <v>40</v>
      </c>
      <c r="MZ68" s="100">
        <f>MEDIAN(MZ2:MZ65)</f>
        <v>35</v>
      </c>
      <c r="NE68" s="127"/>
      <c r="NJ68" s="127"/>
      <c r="NK68" s="95"/>
      <c r="NP68" s="102"/>
      <c r="NU68" s="127"/>
    </row>
    <row r="69" spans="1:396" s="104" customFormat="1" ht="17" x14ac:dyDescent="0.2">
      <c r="A69" s="103" t="s">
        <v>922</v>
      </c>
      <c r="D69" s="103">
        <f>MIN(D2:D65)</f>
        <v>32</v>
      </c>
      <c r="E69" s="103">
        <f>MIN(E2:E65)</f>
        <v>1</v>
      </c>
      <c r="F69" s="103">
        <f>MIN(F2:F65)</f>
        <v>16</v>
      </c>
      <c r="G69" s="103">
        <f>MIN(G2:G65)</f>
        <v>1</v>
      </c>
      <c r="J69" s="103">
        <f>MIN(J2:J65)</f>
        <v>0</v>
      </c>
      <c r="K69" s="127"/>
      <c r="L69" s="95"/>
      <c r="AA69" s="95"/>
      <c r="AB69" s="103">
        <f>MIN(AB2:AB65)</f>
        <v>0</v>
      </c>
      <c r="AC69" s="103">
        <f>MIN(AC2:AC65)</f>
        <v>0</v>
      </c>
      <c r="AD69" s="103">
        <f>MIN(AD2:AD65)</f>
        <v>0</v>
      </c>
      <c r="AE69" s="103">
        <f>MIN(AE2:AE65)</f>
        <v>0</v>
      </c>
      <c r="AI69" s="127"/>
      <c r="AK69" s="95"/>
      <c r="AN69" s="105"/>
      <c r="AP69" s="105"/>
      <c r="AR69" s="105"/>
      <c r="AT69" s="105"/>
      <c r="AW69" s="103">
        <f>MIN(AW2:AW65)</f>
        <v>1</v>
      </c>
      <c r="AX69" s="103">
        <f>MIN(AX2:AX65)</f>
        <v>32</v>
      </c>
      <c r="AY69" s="127"/>
      <c r="AZ69" s="116"/>
      <c r="BA69" s="103">
        <f>MIN(BA2:BA65)</f>
        <v>1</v>
      </c>
      <c r="BB69" s="103">
        <f>MIN(BB2:BB65)</f>
        <v>10</v>
      </c>
      <c r="BF69" s="127"/>
      <c r="BH69" s="103">
        <f>MIN(BH2:BH65)</f>
        <v>3</v>
      </c>
      <c r="BI69" s="103">
        <f>MIN(BI2:BI65)</f>
        <v>50</v>
      </c>
      <c r="BL69" s="127"/>
      <c r="BN69" s="103">
        <f>MIN(BN2:BN65)</f>
        <v>1</v>
      </c>
      <c r="BO69" s="103">
        <f>MIN(BO2:BO65)</f>
        <v>10</v>
      </c>
      <c r="BR69" s="127"/>
      <c r="BT69" s="103">
        <f>MIN(BT2:BT65)</f>
        <v>3</v>
      </c>
      <c r="BU69" s="103">
        <f>MIN(BU2:BU65)</f>
        <v>30</v>
      </c>
      <c r="BX69" s="127"/>
      <c r="BZ69" s="103">
        <f>MIN(BZ2:BZ65)</f>
        <v>2</v>
      </c>
      <c r="CA69" s="103">
        <f>MIN(CA2:CA65)</f>
        <v>35</v>
      </c>
      <c r="CH69" s="127"/>
      <c r="CJ69" s="103">
        <f>MIN(CJ2:CJ65)</f>
        <v>1</v>
      </c>
      <c r="CK69" s="103">
        <f>MIN(CK2:CK65)</f>
        <v>30</v>
      </c>
      <c r="CT69" s="127"/>
      <c r="CV69" s="127"/>
      <c r="CX69" s="103">
        <f>MIN(CX2:CX65)</f>
        <v>0</v>
      </c>
      <c r="CY69" s="103">
        <f>MIN(CY2:CY65)</f>
        <v>0</v>
      </c>
      <c r="DB69" s="127"/>
      <c r="DD69" s="103">
        <f>MIN(DD2:DD65)</f>
        <v>1</v>
      </c>
      <c r="DE69" s="103">
        <f>MIN(DE2:DE65)</f>
        <v>3</v>
      </c>
      <c r="DH69" s="127"/>
      <c r="DJ69" s="103">
        <f>MIN(DJ2:DJ65)</f>
        <v>1</v>
      </c>
      <c r="DK69" s="103">
        <f>MIN(DK2:DK65)</f>
        <v>0</v>
      </c>
      <c r="DN69" s="127"/>
      <c r="DP69" s="103">
        <f>MIN(DP2:DP65)</f>
        <v>1</v>
      </c>
      <c r="DQ69" s="103">
        <f>MIN(DQ2:DQ65)</f>
        <v>6</v>
      </c>
      <c r="DT69" s="127"/>
      <c r="DV69" s="103">
        <f>MIN(DV2:DV65)</f>
        <v>0</v>
      </c>
      <c r="DW69" s="103">
        <f>MIN(DW2:DW65)</f>
        <v>0</v>
      </c>
      <c r="DZ69" s="127"/>
      <c r="EB69" s="103">
        <f>MIN(EB2:EB65)</f>
        <v>1</v>
      </c>
      <c r="EC69" s="103">
        <f>MIN(EC2:EC65)</f>
        <v>25</v>
      </c>
      <c r="EF69" s="127"/>
      <c r="EG69" s="103"/>
      <c r="EH69" s="103">
        <f>MIN(EH2:EH65)</f>
        <v>5</v>
      </c>
      <c r="EI69" s="103">
        <f>MIN(EI2:EI65)</f>
        <v>49</v>
      </c>
      <c r="EL69" s="127"/>
      <c r="EN69" s="103">
        <f>MIN(EN2:EN65)</f>
        <v>1</v>
      </c>
      <c r="EO69" s="103">
        <f>MIN(EO2:EO65)</f>
        <v>49</v>
      </c>
      <c r="ER69" s="127"/>
      <c r="ET69" s="103">
        <f>MIN(ET2:ET65)</f>
        <v>2</v>
      </c>
      <c r="EU69" s="103">
        <f>MIN(EU2:EU65)</f>
        <v>35</v>
      </c>
      <c r="EX69" s="127"/>
      <c r="EZ69" s="103">
        <f>MIN(EZ2:EZ65)</f>
        <v>2</v>
      </c>
      <c r="FA69" s="103">
        <f>MIN(FA2:FA65)</f>
        <v>42</v>
      </c>
      <c r="FD69" s="127"/>
      <c r="FF69" s="103">
        <f>MIN(FF2:FF65)</f>
        <v>2</v>
      </c>
      <c r="FG69" s="103">
        <f>MIN(FG2:FG65)</f>
        <v>2</v>
      </c>
      <c r="FJ69" s="127"/>
      <c r="FL69" s="127"/>
      <c r="FN69" s="103">
        <f>MIN(FN2:FN65)</f>
        <v>1</v>
      </c>
      <c r="FO69" s="103">
        <f>MIN(FO2:FO65)</f>
        <v>1</v>
      </c>
      <c r="FP69" s="95"/>
      <c r="FW69" s="127"/>
      <c r="FY69" s="103">
        <f>MIN(FY2:FY65)</f>
        <v>1</v>
      </c>
      <c r="FZ69" s="103">
        <f>MIN(FZ2:FZ65)</f>
        <v>3</v>
      </c>
      <c r="GA69" s="95"/>
      <c r="GF69" s="127"/>
      <c r="GH69" s="103">
        <f>MIN(GH2:GH65)</f>
        <v>1</v>
      </c>
      <c r="GI69" s="103">
        <f>MIN(GI2:GI65)</f>
        <v>10</v>
      </c>
      <c r="GJ69" s="95"/>
      <c r="GP69" s="127"/>
      <c r="GR69" s="103">
        <f>MIN(GR2:GR65)</f>
        <v>1</v>
      </c>
      <c r="GS69" s="103">
        <f>MIN(GS2:GS65)</f>
        <v>33</v>
      </c>
      <c r="GT69" s="95"/>
      <c r="GY69" s="127"/>
      <c r="HA69" s="103">
        <f>MIN(HA2:HA65)</f>
        <v>1</v>
      </c>
      <c r="HB69" s="103">
        <f>MIN(HB2:HB65)</f>
        <v>47</v>
      </c>
      <c r="HC69" s="95"/>
      <c r="HJ69" s="127"/>
      <c r="HL69" s="103">
        <f>MIN(HL2:HL65)</f>
        <v>1</v>
      </c>
      <c r="HM69" s="103">
        <f>MIN(HM2:HM65)</f>
        <v>14</v>
      </c>
      <c r="HN69" s="95"/>
      <c r="HS69" s="127"/>
      <c r="HU69" s="103">
        <f>MIN(HU2:HU65)</f>
        <v>1</v>
      </c>
      <c r="HV69" s="103">
        <f>MIN(HV2:HV65)</f>
        <v>23</v>
      </c>
      <c r="HW69" s="95"/>
      <c r="IB69" s="127"/>
      <c r="ID69" s="103">
        <f>MIN(ID2:ID65)</f>
        <v>2</v>
      </c>
      <c r="IE69" s="103">
        <f>MIN(IE2:IE65)</f>
        <v>30</v>
      </c>
      <c r="IF69" s="95"/>
      <c r="IJ69" s="127"/>
      <c r="IL69" s="103">
        <f>MIN(IL2:IL65)</f>
        <v>2</v>
      </c>
      <c r="IM69" s="103">
        <f>MIN(IM2:IM65)</f>
        <v>42</v>
      </c>
      <c r="IN69" s="95"/>
      <c r="IP69" s="127"/>
      <c r="IR69" s="103">
        <f>MIN(IR2:IR65)</f>
        <v>1</v>
      </c>
      <c r="IS69" s="103">
        <f>MIN(IS2:IS65)</f>
        <v>3</v>
      </c>
      <c r="IT69" s="95"/>
      <c r="IY69" s="127"/>
      <c r="JA69" s="103">
        <f>MIN(JA2:JA65)</f>
        <v>1</v>
      </c>
      <c r="JB69" s="103">
        <f>MIN(JB2:JB65)</f>
        <v>15</v>
      </c>
      <c r="JC69" s="95"/>
      <c r="JH69" s="127"/>
      <c r="JJ69" s="103">
        <f>MIN(JJ2:JJ65)</f>
        <v>1</v>
      </c>
      <c r="JK69" s="103">
        <f>MIN(JK2:JK65)</f>
        <v>0</v>
      </c>
      <c r="JL69" s="95"/>
      <c r="JR69" s="127"/>
      <c r="JT69" s="103">
        <f>MIN(JT2:JT65)</f>
        <v>1</v>
      </c>
      <c r="JU69" s="103">
        <f>MIN(JU2:JU65)</f>
        <v>15</v>
      </c>
      <c r="JV69" s="95"/>
      <c r="KD69" s="127"/>
      <c r="KF69" s="103">
        <f>MIN(KF2:KF65)</f>
        <v>1</v>
      </c>
      <c r="KG69" s="103">
        <f>MIN(KG2:KG65)</f>
        <v>189</v>
      </c>
      <c r="KH69" s="95"/>
      <c r="KL69" s="127"/>
      <c r="KN69" s="103">
        <f>MIN(KN2:KN65)</f>
        <v>2</v>
      </c>
      <c r="KO69" s="103">
        <f>MIN(KO2:KO65)</f>
        <v>38</v>
      </c>
      <c r="KP69" s="103"/>
      <c r="KQ69" s="127"/>
      <c r="KS69" s="103">
        <f>MIN(KS2:KS65)</f>
        <v>1</v>
      </c>
      <c r="KT69" s="103">
        <f>MIN(KT2:KT65)</f>
        <v>20</v>
      </c>
      <c r="KU69" s="103"/>
      <c r="KV69" s="127"/>
      <c r="KX69" s="103">
        <f>MIN(KX2:KX65)</f>
        <v>1</v>
      </c>
      <c r="KY69" s="103">
        <f>MIN(KY2:KY65)</f>
        <v>43</v>
      </c>
      <c r="KZ69" s="103"/>
      <c r="LA69" s="127"/>
      <c r="LC69" s="103">
        <f>MIN(LC2:LC65)</f>
        <v>1</v>
      </c>
      <c r="LD69" s="103">
        <f>MIN(LD2:LD65)</f>
        <v>60</v>
      </c>
      <c r="LE69" s="103"/>
      <c r="LF69" s="127"/>
      <c r="LH69" s="103">
        <f>MIN(LH2:LH65)</f>
        <v>1</v>
      </c>
      <c r="LI69" s="103">
        <f>MIN(LI2:LI65)</f>
        <v>93</v>
      </c>
      <c r="LJ69" s="103"/>
      <c r="LK69" s="127"/>
      <c r="LN69" s="127"/>
      <c r="LO69" s="95"/>
      <c r="LZ69" s="103">
        <f>MIN(LZ2:LZ65)</f>
        <v>0</v>
      </c>
      <c r="MB69" s="103">
        <f>MIN(MB2:MB65)</f>
        <v>1</v>
      </c>
      <c r="MC69" s="127"/>
      <c r="MD69" s="95"/>
      <c r="MY69" s="103">
        <f>MIN(MY2:MY65)</f>
        <v>35</v>
      </c>
      <c r="MZ69" s="103">
        <f>MIN(MZ2:MZ65)</f>
        <v>16</v>
      </c>
      <c r="NE69" s="127"/>
      <c r="NJ69" s="127"/>
      <c r="NK69" s="95"/>
      <c r="NP69" s="105"/>
      <c r="NU69" s="127"/>
    </row>
    <row r="70" spans="1:396" s="107" customFormat="1" ht="17" x14ac:dyDescent="0.2">
      <c r="A70" s="106" t="s">
        <v>923</v>
      </c>
      <c r="D70" s="106">
        <f>MAX(D2:D65)</f>
        <v>16693</v>
      </c>
      <c r="E70" s="106">
        <f>MAX(E2:E65)</f>
        <v>211</v>
      </c>
      <c r="F70" s="106">
        <f>MAX(F2:F65)</f>
        <v>168.734375</v>
      </c>
      <c r="G70" s="106">
        <f>MAX(G2:G65)</f>
        <v>19</v>
      </c>
      <c r="J70" s="106">
        <f>MAX(J2:J65)</f>
        <v>14</v>
      </c>
      <c r="K70" s="127"/>
      <c r="L70" s="95"/>
      <c r="AA70" s="95"/>
      <c r="AB70" s="106">
        <f>MAX(AB2:AB65)</f>
        <v>10169</v>
      </c>
      <c r="AC70" s="106">
        <f>MAX(AC2:AC65)</f>
        <v>4428</v>
      </c>
      <c r="AD70" s="106">
        <f>MAX(AD2:AD65)</f>
        <v>2334</v>
      </c>
      <c r="AE70" s="106">
        <f>MAX(AE2:AE65)</f>
        <v>579</v>
      </c>
      <c r="AI70" s="127"/>
      <c r="AK70" s="95"/>
      <c r="AN70" s="108"/>
      <c r="AP70" s="108"/>
      <c r="AR70" s="108"/>
      <c r="AT70" s="108"/>
      <c r="AW70" s="106">
        <f>MAX(AW2:AW65)</f>
        <v>204</v>
      </c>
      <c r="AX70" s="106">
        <f>MAX(AX2:AX65)</f>
        <v>2000</v>
      </c>
      <c r="AY70" s="127"/>
      <c r="AZ70" s="117"/>
      <c r="BA70" s="106">
        <f>MAX(BA2:BA65)</f>
        <v>5</v>
      </c>
      <c r="BB70" s="106">
        <f>MAX(BB2:BB65)</f>
        <v>450</v>
      </c>
      <c r="BF70" s="127"/>
      <c r="BH70" s="106">
        <f>MAX(BH2:BH65)</f>
        <v>17</v>
      </c>
      <c r="BI70" s="106">
        <f>MAX(BI2:BI65)</f>
        <v>100</v>
      </c>
      <c r="BL70" s="127"/>
      <c r="BN70" s="106">
        <f>MAX(BN2:BN65)</f>
        <v>6</v>
      </c>
      <c r="BO70" s="106">
        <f>MAX(BO2:BO65)</f>
        <v>83</v>
      </c>
      <c r="BR70" s="127"/>
      <c r="BT70" s="106">
        <f>MAX(BT2:BT65)</f>
        <v>6</v>
      </c>
      <c r="BU70" s="106">
        <f>MAX(BU2:BU65)</f>
        <v>68</v>
      </c>
      <c r="BX70" s="127"/>
      <c r="BZ70" s="106">
        <f>MAX(BZ2:BZ65)</f>
        <v>62</v>
      </c>
      <c r="CA70" s="106">
        <f>MAX(CA2:CA65)</f>
        <v>276</v>
      </c>
      <c r="CH70" s="127"/>
      <c r="CJ70" s="106">
        <f>MAX(CJ2:CJ65)</f>
        <v>53</v>
      </c>
      <c r="CK70" s="106">
        <f>MAX(CK2:CK65)</f>
        <v>276</v>
      </c>
      <c r="CT70" s="127"/>
      <c r="CV70" s="127"/>
      <c r="CX70" s="106">
        <f>MAX(CX2:CX65)</f>
        <v>5</v>
      </c>
      <c r="CY70" s="106">
        <f>MAX(CY2:CY65)</f>
        <v>90</v>
      </c>
      <c r="DB70" s="127"/>
      <c r="DD70" s="106">
        <f>MAX(DD2:DD65)</f>
        <v>7</v>
      </c>
      <c r="DE70" s="106">
        <f>MAX(DE2:DE65)</f>
        <v>68</v>
      </c>
      <c r="DH70" s="127"/>
      <c r="DJ70" s="106">
        <f>MAX(DJ2:DJ65)</f>
        <v>3</v>
      </c>
      <c r="DK70" s="106">
        <f>MAX(DK2:DK65)</f>
        <v>41</v>
      </c>
      <c r="DN70" s="127"/>
      <c r="DP70" s="106">
        <f>MAX(DP2:DP65)</f>
        <v>5</v>
      </c>
      <c r="DQ70" s="106">
        <f>MAX(DQ2:DQ65)</f>
        <v>51</v>
      </c>
      <c r="DT70" s="127"/>
      <c r="DV70" s="106">
        <f>MAX(DV2:DV65)</f>
        <v>2</v>
      </c>
      <c r="DW70" s="106">
        <f>MAX(DW2:DW65)</f>
        <v>35</v>
      </c>
      <c r="DZ70" s="127"/>
      <c r="EB70" s="106">
        <f>MAX(EB2:EB65)</f>
        <v>1</v>
      </c>
      <c r="EC70" s="106">
        <f>MAX(EC2:EC65)</f>
        <v>30</v>
      </c>
      <c r="EF70" s="127"/>
      <c r="EG70" s="106"/>
      <c r="EH70" s="106">
        <f>MAX(EH2:EH65)</f>
        <v>5</v>
      </c>
      <c r="EI70" s="106">
        <f>MAX(EI2:EI65)</f>
        <v>49</v>
      </c>
      <c r="EL70" s="127"/>
      <c r="EN70" s="106">
        <f>MAX(EN2:EN65)</f>
        <v>4</v>
      </c>
      <c r="EO70" s="106">
        <f>MAX(EO2:EO65)</f>
        <v>85</v>
      </c>
      <c r="ER70" s="127"/>
      <c r="ET70" s="106">
        <f>MAX(ET2:ET65)</f>
        <v>2</v>
      </c>
      <c r="EU70" s="106">
        <f>MAX(EU2:EU65)</f>
        <v>35</v>
      </c>
      <c r="EX70" s="127"/>
      <c r="EZ70" s="106">
        <f>MAX(EZ2:EZ65)</f>
        <v>2</v>
      </c>
      <c r="FA70" s="106">
        <f>MAX(FA2:FA65)</f>
        <v>42</v>
      </c>
      <c r="FD70" s="127"/>
      <c r="FF70" s="106">
        <f>MAX(FF2:FF65)</f>
        <v>2</v>
      </c>
      <c r="FG70" s="106">
        <f>MAX(FG2:FG65)</f>
        <v>2</v>
      </c>
      <c r="FJ70" s="127"/>
      <c r="FL70" s="127"/>
      <c r="FN70" s="106">
        <f>MAX(FN2:FN65)</f>
        <v>9</v>
      </c>
      <c r="FO70" s="106">
        <f>MAX(FO2:FO65)</f>
        <v>960</v>
      </c>
      <c r="FP70" s="95"/>
      <c r="FW70" s="127"/>
      <c r="FY70" s="106">
        <f>MAX(FY2:FY65)</f>
        <v>4</v>
      </c>
      <c r="FZ70" s="106">
        <f>MAX(FZ2:FZ65)</f>
        <v>700</v>
      </c>
      <c r="GA70" s="95"/>
      <c r="GF70" s="127"/>
      <c r="GH70" s="106">
        <f>MAX(GH2:GH65)</f>
        <v>14</v>
      </c>
      <c r="GI70" s="106">
        <f>MAX(GI2:GI65)</f>
        <v>139</v>
      </c>
      <c r="GJ70" s="95"/>
      <c r="GP70" s="127"/>
      <c r="GR70" s="106">
        <f>MAX(GR2:GR65)</f>
        <v>9</v>
      </c>
      <c r="GS70" s="106">
        <f>MAX(GS2:GS65)</f>
        <v>90</v>
      </c>
      <c r="GT70" s="95"/>
      <c r="GY70" s="127"/>
      <c r="HA70" s="106">
        <f>MAX(HA2:HA65)</f>
        <v>6</v>
      </c>
      <c r="HB70" s="106">
        <f>MAX(HB2:HB65)</f>
        <v>189</v>
      </c>
      <c r="HC70" s="95"/>
      <c r="HJ70" s="127"/>
      <c r="HL70" s="106">
        <f>MAX(HL2:HL65)</f>
        <v>12</v>
      </c>
      <c r="HM70" s="106">
        <f>MAX(HM2:HM65)</f>
        <v>150</v>
      </c>
      <c r="HN70" s="95"/>
      <c r="HS70" s="127"/>
      <c r="HU70" s="106">
        <f>MAX(HU2:HU65)</f>
        <v>7</v>
      </c>
      <c r="HV70" s="106">
        <f>MAX(HV2:HV65)</f>
        <v>55</v>
      </c>
      <c r="HW70" s="95"/>
      <c r="IB70" s="127"/>
      <c r="ID70" s="106">
        <f>MAX(ID2:ID65)</f>
        <v>4</v>
      </c>
      <c r="IE70" s="106">
        <f>MAX(IE2:IE65)</f>
        <v>46</v>
      </c>
      <c r="IF70" s="95"/>
      <c r="IJ70" s="127"/>
      <c r="IL70" s="106">
        <f>MAX(IL2:IL65)</f>
        <v>2</v>
      </c>
      <c r="IM70" s="106">
        <f>MAX(IM2:IM65)</f>
        <v>42</v>
      </c>
      <c r="IN70" s="95"/>
      <c r="IP70" s="127"/>
      <c r="IR70" s="106">
        <f>MAX(IR2:IR65)</f>
        <v>4</v>
      </c>
      <c r="IS70" s="106">
        <f>MAX(IS2:IS65)</f>
        <v>55</v>
      </c>
      <c r="IT70" s="95"/>
      <c r="IY70" s="127"/>
      <c r="JA70" s="106">
        <f>MAX(JA2:JA65)</f>
        <v>15</v>
      </c>
      <c r="JB70" s="106">
        <f>MAX(JB2:JB65)</f>
        <v>149</v>
      </c>
      <c r="JC70" s="95"/>
      <c r="JH70" s="127"/>
      <c r="JJ70" s="106">
        <f>MAX(JJ2:JJ65)</f>
        <v>4</v>
      </c>
      <c r="JK70" s="106">
        <f>MAX(JK2:JK65)</f>
        <v>1103</v>
      </c>
      <c r="JL70" s="95"/>
      <c r="JR70" s="127"/>
      <c r="JT70" s="106">
        <f>MAX(JT2:JT65)</f>
        <v>13</v>
      </c>
      <c r="JU70" s="106">
        <f>MAX(JU2:JU65)</f>
        <v>740</v>
      </c>
      <c r="JV70" s="95"/>
      <c r="KD70" s="127"/>
      <c r="KF70" s="106">
        <f>MAX(KF2:KF65)</f>
        <v>5</v>
      </c>
      <c r="KG70" s="106">
        <f>MAX(KG2:KG65)</f>
        <v>4000</v>
      </c>
      <c r="KH70" s="95"/>
      <c r="KL70" s="127"/>
      <c r="KN70" s="106">
        <f>MAX(KN2:KN65)</f>
        <v>2.75</v>
      </c>
      <c r="KO70" s="106">
        <f>MAX(KO2:KO65)</f>
        <v>139</v>
      </c>
      <c r="KP70" s="106"/>
      <c r="KQ70" s="127"/>
      <c r="KS70" s="106">
        <f>MAX(KS2:KS65)</f>
        <v>2</v>
      </c>
      <c r="KT70" s="106">
        <f>MAX(KT2:KT65)</f>
        <v>25</v>
      </c>
      <c r="KU70" s="106"/>
      <c r="KV70" s="127"/>
      <c r="KX70" s="106">
        <f>MAX(KX2:KX65)</f>
        <v>1</v>
      </c>
      <c r="KY70" s="106">
        <f>MAX(KY2:KY65)</f>
        <v>43</v>
      </c>
      <c r="KZ70" s="106"/>
      <c r="LA70" s="127"/>
      <c r="LC70" s="106">
        <f>MAX(LC2:LC65)</f>
        <v>1</v>
      </c>
      <c r="LD70" s="106">
        <f>MAX(LD2:LD65)</f>
        <v>60</v>
      </c>
      <c r="LE70" s="106"/>
      <c r="LF70" s="127"/>
      <c r="LH70" s="106">
        <f>MAX(LH2:LH65)</f>
        <v>1</v>
      </c>
      <c r="LI70" s="106">
        <f>MAX(LI2:LI65)</f>
        <v>93</v>
      </c>
      <c r="LJ70" s="106"/>
      <c r="LK70" s="127"/>
      <c r="LN70" s="127"/>
      <c r="LO70" s="95"/>
      <c r="LZ70" s="106">
        <f>MAX(LZ2:LZ65)</f>
        <v>2167</v>
      </c>
      <c r="MB70" s="106">
        <f>MAX(MB2:MB65)</f>
        <v>19</v>
      </c>
      <c r="MC70" s="127"/>
      <c r="MD70" s="95"/>
      <c r="MY70" s="106">
        <f>MAX(MY2:MY65)</f>
        <v>40</v>
      </c>
      <c r="MZ70" s="106">
        <f>MAX(MZ2:MZ65)</f>
        <v>40</v>
      </c>
      <c r="NE70" s="127"/>
      <c r="NJ70" s="127"/>
      <c r="NK70" s="95"/>
      <c r="NP70" s="108"/>
      <c r="NU70" s="127"/>
    </row>
    <row r="71" spans="1:396" s="3" customFormat="1" ht="17" x14ac:dyDescent="0.2">
      <c r="A71" s="6" t="s">
        <v>924</v>
      </c>
      <c r="D71" s="6"/>
      <c r="H71" s="3">
        <f>COUNTIF(H2:H65,"yes")</f>
        <v>26</v>
      </c>
      <c r="I71" s="3">
        <f>COUNTIF(I2:I65,"yes")</f>
        <v>13</v>
      </c>
      <c r="J71" s="3">
        <f>COUNTIF(J2:J65,"&gt;0")</f>
        <v>35</v>
      </c>
      <c r="K71" s="128"/>
      <c r="L71" s="11"/>
      <c r="M71" s="3">
        <f t="shared" ref="M71:Z71" si="6">COUNTA(M2:M65)</f>
        <v>18</v>
      </c>
      <c r="N71" s="3">
        <f t="shared" si="6"/>
        <v>3</v>
      </c>
      <c r="O71" s="3">
        <f t="shared" si="6"/>
        <v>3</v>
      </c>
      <c r="P71" s="3">
        <f t="shared" si="6"/>
        <v>58</v>
      </c>
      <c r="Q71" s="3">
        <f t="shared" si="6"/>
        <v>46</v>
      </c>
      <c r="R71" s="3">
        <f t="shared" si="6"/>
        <v>2</v>
      </c>
      <c r="S71" s="3">
        <f t="shared" si="6"/>
        <v>1</v>
      </c>
      <c r="T71" s="3">
        <f t="shared" si="6"/>
        <v>2</v>
      </c>
      <c r="U71" s="3">
        <f t="shared" si="6"/>
        <v>4</v>
      </c>
      <c r="V71" s="3">
        <f t="shared" si="6"/>
        <v>5</v>
      </c>
      <c r="W71" s="3">
        <f t="shared" si="6"/>
        <v>0</v>
      </c>
      <c r="X71" s="3">
        <f t="shared" si="6"/>
        <v>2</v>
      </c>
      <c r="Y71" s="3">
        <f t="shared" si="6"/>
        <v>9</v>
      </c>
      <c r="Z71" s="3">
        <f t="shared" si="6"/>
        <v>0</v>
      </c>
      <c r="AA71" s="11"/>
      <c r="AH71" s="3">
        <f>COUNTIF(AH2:AH65,"yes")</f>
        <v>46</v>
      </c>
      <c r="AI71" s="128"/>
      <c r="AJ71" s="3">
        <f>COUNTIF(AJ2:AJ65,"yes")</f>
        <v>39</v>
      </c>
      <c r="AK71" s="11"/>
      <c r="AL71" s="3">
        <f t="shared" ref="AL71:AV71" si="7">COUNTA(AL2:AL65)</f>
        <v>30</v>
      </c>
      <c r="AM71" s="3">
        <f t="shared" si="7"/>
        <v>6</v>
      </c>
      <c r="AN71" s="3">
        <f t="shared" si="7"/>
        <v>17</v>
      </c>
      <c r="AO71" s="3">
        <f t="shared" si="7"/>
        <v>16</v>
      </c>
      <c r="AP71" s="3">
        <f t="shared" si="7"/>
        <v>16</v>
      </c>
      <c r="AQ71" s="3">
        <f t="shared" si="7"/>
        <v>13</v>
      </c>
      <c r="AR71" s="3">
        <f t="shared" si="7"/>
        <v>4</v>
      </c>
      <c r="AS71" s="3">
        <f t="shared" si="7"/>
        <v>25</v>
      </c>
      <c r="AT71" s="3">
        <f t="shared" si="7"/>
        <v>0</v>
      </c>
      <c r="AU71" s="3">
        <f t="shared" si="7"/>
        <v>0</v>
      </c>
      <c r="AV71" s="3">
        <f t="shared" si="7"/>
        <v>39</v>
      </c>
      <c r="AY71" s="128"/>
      <c r="AZ71" s="118">
        <f>COUNTIF(AZ2:AZ65,"yes")</f>
        <v>20</v>
      </c>
      <c r="BE71" s="3">
        <f>COUNTIF(BE2:BE65,"yes")</f>
        <v>10</v>
      </c>
      <c r="BF71" s="128"/>
      <c r="BG71" s="3">
        <f>COUNTIF(BG2:BG65,"yes")</f>
        <v>5</v>
      </c>
      <c r="BL71" s="128"/>
      <c r="BM71" s="3">
        <f>COUNTIF(BM2:BM65,"yes")</f>
        <v>7</v>
      </c>
      <c r="BR71" s="128"/>
      <c r="BS71" s="3">
        <f>COUNTIF(BS2:BS65,"yes")</f>
        <v>3</v>
      </c>
      <c r="BX71" s="128"/>
      <c r="BY71" s="3">
        <f>COUNTIF(BY2:BY65,"yes")</f>
        <v>24</v>
      </c>
      <c r="CH71" s="128"/>
      <c r="CI71" s="3">
        <f>COUNTIF(CI2:CI65,"yes")</f>
        <v>31</v>
      </c>
      <c r="CT71" s="128"/>
      <c r="CU71" s="3">
        <f>COUNTIF(CU2:CU65,"yes")</f>
        <v>53</v>
      </c>
      <c r="CV71" s="128"/>
      <c r="CW71" s="3">
        <f>COUNTIF(CW2:CW65,"Yes")</f>
        <v>45</v>
      </c>
      <c r="DB71" s="128"/>
      <c r="DC71" s="3">
        <f>COUNTIF(DC2:DC65,"yes")</f>
        <v>28</v>
      </c>
      <c r="DH71" s="128"/>
      <c r="DI71" s="3">
        <f>COUNTIF(DI2:DI65,"yes")</f>
        <v>33</v>
      </c>
      <c r="DN71" s="128"/>
      <c r="DO71" s="3">
        <f>COUNTIF(DO2:DO65,"yes")</f>
        <v>18</v>
      </c>
      <c r="DT71" s="128"/>
      <c r="DU71" s="3">
        <f>COUNTIF(DU2:DU65,"yes")</f>
        <v>9</v>
      </c>
      <c r="DZ71" s="128"/>
      <c r="EA71" s="3">
        <f>COUNTIF(EA2:EA65,"yes")</f>
        <v>2</v>
      </c>
      <c r="EF71" s="128"/>
      <c r="EG71" s="3">
        <f>COUNTIF(EG2:EG65,"yes")</f>
        <v>1</v>
      </c>
      <c r="EL71" s="128"/>
      <c r="EM71" s="3">
        <f>COUNTIF(EM2:EM65,"yes")</f>
        <v>2</v>
      </c>
      <c r="ER71" s="128"/>
      <c r="ES71" s="3">
        <f>COUNTIF(ES2:ES65,"yes")</f>
        <v>1</v>
      </c>
      <c r="EX71" s="128"/>
      <c r="EY71" s="3">
        <f>COUNTIF(EY2:EY65,"yes")</f>
        <v>1</v>
      </c>
      <c r="FD71" s="128"/>
      <c r="FE71" s="3">
        <f>COUNTIF(FE2:FE65,"yes")</f>
        <v>1</v>
      </c>
      <c r="FJ71" s="128"/>
      <c r="FK71" s="3">
        <f>COUNTIF(FK2:FK65,"yes")</f>
        <v>50</v>
      </c>
      <c r="FL71" s="128"/>
      <c r="FM71" s="3">
        <f>COUNTIF(FM2:FM65,"yes")</f>
        <v>31</v>
      </c>
      <c r="FP71" s="11"/>
      <c r="FQ71" s="3">
        <f>COUNTA(FQ2:FQ65)</f>
        <v>13</v>
      </c>
      <c r="FR71" s="3">
        <f>COUNTA(FR2:FR65)</f>
        <v>2</v>
      </c>
      <c r="FS71" s="3">
        <f>COUNTA(FS2:FS65)</f>
        <v>4</v>
      </c>
      <c r="FT71" s="3">
        <f>COUNTA(FT2:FT65)</f>
        <v>12</v>
      </c>
      <c r="FU71" s="3">
        <f>COUNTA(FU2:FU65)</f>
        <v>6</v>
      </c>
      <c r="FV71" s="3">
        <f>COUNTIF(FV2:FV65,"yes")</f>
        <v>2</v>
      </c>
      <c r="FW71" s="128"/>
      <c r="FX71" s="3">
        <f>COUNTIF(FX2:FX65,"yes")</f>
        <v>20</v>
      </c>
      <c r="GA71" s="11"/>
      <c r="GB71" s="3">
        <f>COUNTA(GB2:GB65)</f>
        <v>4</v>
      </c>
      <c r="GC71" s="3">
        <f>COUNTA(GC2:GC65)</f>
        <v>2</v>
      </c>
      <c r="GD71" s="3">
        <f>COUNTA(GD2:GD65)</f>
        <v>13</v>
      </c>
      <c r="GE71" s="3">
        <f>COUNTA(GE2:GE65)</f>
        <v>3</v>
      </c>
      <c r="GF71" s="128"/>
      <c r="GG71" s="3">
        <f>COUNTIF(GG2:GG65,"yes")</f>
        <v>40</v>
      </c>
      <c r="GJ71" s="11"/>
      <c r="GK71" s="3">
        <f>COUNTA(GK2:GK65)</f>
        <v>10</v>
      </c>
      <c r="GL71" s="3">
        <f>COUNTA(GL2:GL65)</f>
        <v>7</v>
      </c>
      <c r="GM71" s="3">
        <f>COUNTA(GM2:GM65)</f>
        <v>17</v>
      </c>
      <c r="GN71" s="3">
        <f>COUNTA(GN2:GN65)</f>
        <v>15</v>
      </c>
      <c r="GO71" s="3">
        <f>COUNTA(GO2:GO65)</f>
        <v>13</v>
      </c>
      <c r="GP71" s="128"/>
      <c r="GQ71" s="3">
        <f>COUNTIF(GQ2:GQ65,"yes")</f>
        <v>12</v>
      </c>
      <c r="GT71" s="11"/>
      <c r="GU71" s="3">
        <f>COUNTA(GU2:GU65)</f>
        <v>5</v>
      </c>
      <c r="GV71" s="3">
        <f>COUNTA(GV2:GV65)</f>
        <v>5</v>
      </c>
      <c r="GW71" s="3">
        <f>COUNTA(GW2:GW65)</f>
        <v>3</v>
      </c>
      <c r="GX71" s="3">
        <f>COUNTA(GX2:GX65)</f>
        <v>5</v>
      </c>
      <c r="GY71" s="128"/>
      <c r="GZ71" s="3">
        <f>COUNTIF(GZ2:GZ65,"yes")</f>
        <v>10</v>
      </c>
      <c r="HC71" s="11"/>
      <c r="HD71" s="3">
        <f>COUNTA(HD2:HD65)</f>
        <v>5</v>
      </c>
      <c r="HE71" s="3">
        <f>COUNTA(HE2:HE65)</f>
        <v>1</v>
      </c>
      <c r="HF71" s="3">
        <f>COUNTA(HF2:HF65)</f>
        <v>1</v>
      </c>
      <c r="HG71" s="3">
        <f>COUNTA(HG2:HG65)</f>
        <v>3</v>
      </c>
      <c r="HH71" s="3">
        <f>COUNTA(HH2:HH65)</f>
        <v>4</v>
      </c>
      <c r="HJ71" s="128"/>
      <c r="HK71" s="3">
        <f>COUNTIF(HK2:HK65,"yes")</f>
        <v>16</v>
      </c>
      <c r="HN71" s="11"/>
      <c r="HO71" s="3">
        <f>COUNTA(HO2:HO65)</f>
        <v>10</v>
      </c>
      <c r="HP71" s="3">
        <f>COUNTA(HP2:HP65)</f>
        <v>3</v>
      </c>
      <c r="HQ71" s="3">
        <f>COUNTA(HQ2:HQ65)</f>
        <v>5</v>
      </c>
      <c r="HR71" s="3">
        <f>COUNTA(HR2:HR65)</f>
        <v>5</v>
      </c>
      <c r="HS71" s="128"/>
      <c r="HT71" s="3">
        <f>COUNTIF(HT2:HT65,"yes")</f>
        <v>9</v>
      </c>
      <c r="HW71" s="11"/>
      <c r="HX71" s="3">
        <f>COUNTA(HX2:HX65)</f>
        <v>6</v>
      </c>
      <c r="HY71" s="3">
        <f>COUNTA(HY2:HY65)</f>
        <v>3</v>
      </c>
      <c r="HZ71" s="3">
        <f>COUNTA(HZ2:HZ65)</f>
        <v>1</v>
      </c>
      <c r="IA71" s="3">
        <f>COUNTA(IA2:IA65)</f>
        <v>3</v>
      </c>
      <c r="IB71" s="128"/>
      <c r="IC71" s="3">
        <f>COUNTIF(IC2:IC65,"yes")</f>
        <v>4</v>
      </c>
      <c r="IF71" s="11"/>
      <c r="IG71" s="3">
        <f>COUNTA(IG2:IG65)</f>
        <v>4</v>
      </c>
      <c r="IH71" s="3">
        <f>COUNTA(IH2:IH65)</f>
        <v>1</v>
      </c>
      <c r="II71" s="3">
        <f>COUNTA(II2:II65)</f>
        <v>1</v>
      </c>
      <c r="IJ71" s="128"/>
      <c r="IK71" s="3">
        <f>COUNTIF(IK2:IK65,"yes")</f>
        <v>1</v>
      </c>
      <c r="IN71" s="11"/>
      <c r="IO71" s="3">
        <f>COUNTA(IO2:IO65)</f>
        <v>1</v>
      </c>
      <c r="IP71" s="128"/>
      <c r="IQ71" s="3">
        <f>COUNTIF(IQ2:IQ65,"yes")</f>
        <v>9</v>
      </c>
      <c r="IT71" s="11"/>
      <c r="IU71" s="3">
        <f>COUNTA(IU2:IU65)</f>
        <v>3</v>
      </c>
      <c r="IV71" s="3">
        <f>COUNTA(IV2:IV65)</f>
        <v>1</v>
      </c>
      <c r="IW71" s="3">
        <f>COUNTA(IW2:IW65)</f>
        <v>6</v>
      </c>
      <c r="IX71" s="3">
        <f>COUNTA(IX2:IX65)</f>
        <v>4</v>
      </c>
      <c r="IY71" s="128"/>
      <c r="IZ71" s="3">
        <f>COUNTIF(IZ2:IZ65,"yes")</f>
        <v>30</v>
      </c>
      <c r="JC71" s="11"/>
      <c r="JD71" s="3">
        <f>COUNTA(JD2:JD65)</f>
        <v>12</v>
      </c>
      <c r="JE71" s="3">
        <f>COUNTA(JE2:JE65)</f>
        <v>4</v>
      </c>
      <c r="JF71" s="3">
        <f>COUNTA(JF2:JF65)</f>
        <v>14</v>
      </c>
      <c r="JG71" s="3">
        <f>COUNTA(JG2:JG65)</f>
        <v>11</v>
      </c>
      <c r="JH71" s="128"/>
      <c r="JI71" s="3">
        <f>COUNTIF(JI2:JI65,"yes")</f>
        <v>42</v>
      </c>
      <c r="JL71" s="11"/>
      <c r="JM71" s="3">
        <f>COUNTA(JM2:JM65)</f>
        <v>7</v>
      </c>
      <c r="JN71" s="3">
        <f>COUNTA(JN2:JN65)</f>
        <v>19</v>
      </c>
      <c r="JO71" s="3">
        <f>COUNTA(JO2:JO65)</f>
        <v>20</v>
      </c>
      <c r="JQ71" s="3">
        <f>COUNTIF(JQ2:JQ65,"yes")</f>
        <v>23</v>
      </c>
      <c r="JR71" s="128"/>
      <c r="JS71" s="3">
        <f>COUNTIF(JS2:JS65,"yes")</f>
        <v>32</v>
      </c>
      <c r="JV71" s="11"/>
      <c r="JW71" s="3">
        <f>COUNTA(JW2:JW65)</f>
        <v>6</v>
      </c>
      <c r="JX71" s="3">
        <f>COUNTA(JX2:JX65)</f>
        <v>2</v>
      </c>
      <c r="JY71" s="3">
        <f>COUNTA(JY2:JY65)</f>
        <v>9</v>
      </c>
      <c r="JZ71" s="3">
        <f>COUNTA(JZ2:JZ65)</f>
        <v>19</v>
      </c>
      <c r="KA71" s="3">
        <f>COUNTA(KA2:KA65)</f>
        <v>3</v>
      </c>
      <c r="KC71" s="3">
        <f>COUNTIF(KC2:KC65,"yes")</f>
        <v>12</v>
      </c>
      <c r="KD71" s="128"/>
      <c r="KE71" s="3">
        <f>COUNTIF(KE2:KE65,"yes")</f>
        <v>6</v>
      </c>
      <c r="KH71" s="11"/>
      <c r="KI71" s="3">
        <f>COUNTA(KI2:KI65)</f>
        <v>6</v>
      </c>
      <c r="KK71" s="3">
        <f>COUNTIF(KK2:KK65,"yes")</f>
        <v>2</v>
      </c>
      <c r="KL71" s="128"/>
      <c r="KM71" s="3">
        <f>COUNTIF(KM2:KM65,"yes")</f>
        <v>2</v>
      </c>
      <c r="KQ71" s="128"/>
      <c r="KR71" s="3">
        <f>COUNTIF(KR2:KR65,"yes")</f>
        <v>2</v>
      </c>
      <c r="KV71" s="128"/>
      <c r="KW71" s="3">
        <f>COUNTIF(KW2:KW65,"yes")</f>
        <v>1</v>
      </c>
      <c r="LA71" s="128"/>
      <c r="LB71" s="3">
        <f>COUNTIF(LB2:LB65,"yes")</f>
        <v>1</v>
      </c>
      <c r="LF71" s="128"/>
      <c r="LG71" s="3">
        <f>COUNTIF(LG2:LG65,"yes")</f>
        <v>1</v>
      </c>
      <c r="LK71" s="128"/>
      <c r="LL71" s="3">
        <f>COUNTIF(LL2:LL65,"yes")</f>
        <v>30</v>
      </c>
      <c r="LN71" s="128"/>
      <c r="LO71" s="11"/>
      <c r="LP71" s="3">
        <f t="shared" ref="LP71:LY71" si="8">COUNTA(LP2:LP65)</f>
        <v>23</v>
      </c>
      <c r="LQ71" s="3">
        <f t="shared" si="8"/>
        <v>35</v>
      </c>
      <c r="LR71" s="3">
        <f t="shared" si="8"/>
        <v>27</v>
      </c>
      <c r="LS71" s="3">
        <f t="shared" si="8"/>
        <v>28</v>
      </c>
      <c r="LT71" s="3">
        <f t="shared" si="8"/>
        <v>22</v>
      </c>
      <c r="LU71" s="3">
        <f t="shared" si="8"/>
        <v>18</v>
      </c>
      <c r="LV71" s="3">
        <f t="shared" si="8"/>
        <v>8</v>
      </c>
      <c r="LW71" s="3">
        <f t="shared" si="8"/>
        <v>11</v>
      </c>
      <c r="LX71" s="3">
        <f t="shared" si="8"/>
        <v>5</v>
      </c>
      <c r="LY71" s="3">
        <f t="shared" si="8"/>
        <v>12</v>
      </c>
      <c r="MA71" s="3">
        <f>COUNTIF(MA2:MA65,"yes")</f>
        <v>34</v>
      </c>
      <c r="MC71" s="128"/>
      <c r="MD71" s="11"/>
      <c r="ME71" s="3">
        <f t="shared" ref="ME71:MX71" si="9">COUNTA(ME2:ME65)</f>
        <v>56</v>
      </c>
      <c r="MF71" s="3">
        <f t="shared" si="9"/>
        <v>47</v>
      </c>
      <c r="MG71" s="3">
        <f t="shared" si="9"/>
        <v>30</v>
      </c>
      <c r="MH71" s="3">
        <f t="shared" si="9"/>
        <v>15</v>
      </c>
      <c r="MI71" s="3">
        <f t="shared" si="9"/>
        <v>27</v>
      </c>
      <c r="MJ71" s="3">
        <f t="shared" si="9"/>
        <v>47</v>
      </c>
      <c r="MK71" s="3">
        <f t="shared" si="9"/>
        <v>53</v>
      </c>
      <c r="ML71" s="3">
        <f t="shared" si="9"/>
        <v>51</v>
      </c>
      <c r="MM71" s="3">
        <f t="shared" si="9"/>
        <v>37</v>
      </c>
      <c r="MN71" s="3">
        <f t="shared" si="9"/>
        <v>36</v>
      </c>
      <c r="MO71" s="3">
        <f t="shared" si="9"/>
        <v>29</v>
      </c>
      <c r="MP71" s="3">
        <f t="shared" si="9"/>
        <v>46</v>
      </c>
      <c r="MQ71" s="3">
        <f t="shared" si="9"/>
        <v>46</v>
      </c>
      <c r="MR71" s="3">
        <f t="shared" si="9"/>
        <v>31</v>
      </c>
      <c r="MS71" s="3">
        <f t="shared" si="9"/>
        <v>17</v>
      </c>
      <c r="MT71" s="3">
        <f t="shared" si="9"/>
        <v>47</v>
      </c>
      <c r="MU71" s="3">
        <f t="shared" si="9"/>
        <v>43</v>
      </c>
      <c r="MV71" s="3">
        <f t="shared" si="9"/>
        <v>45</v>
      </c>
      <c r="MW71" s="3">
        <f t="shared" si="9"/>
        <v>41</v>
      </c>
      <c r="MX71" s="3">
        <f t="shared" si="9"/>
        <v>13</v>
      </c>
      <c r="NA71" s="3">
        <f>NA75-NA72</f>
        <v>23</v>
      </c>
      <c r="NB71" s="3">
        <f>NB75-NB72</f>
        <v>7</v>
      </c>
      <c r="NC71" s="3">
        <f>NC75-NC72</f>
        <v>36</v>
      </c>
      <c r="ND71" s="3">
        <f>ND75-ND72</f>
        <v>7</v>
      </c>
      <c r="NE71" s="128"/>
      <c r="NF71" s="3">
        <f>COUNTIF(NF2:NF65,"yes")</f>
        <v>19</v>
      </c>
      <c r="NG71" s="3">
        <f>COUNTIF(NG2:NG65,"yes*")</f>
        <v>12</v>
      </c>
      <c r="NI71" s="3">
        <f>COUNTIF(NI2:NI65,"yes")</f>
        <v>31</v>
      </c>
      <c r="NJ71" s="128"/>
      <c r="NK71" s="11"/>
      <c r="NL71" s="3">
        <f t="shared" ref="NL71:NT71" si="10">COUNTA(NL2:NL65)</f>
        <v>24</v>
      </c>
      <c r="NM71" s="3">
        <f t="shared" si="10"/>
        <v>21</v>
      </c>
      <c r="NN71" s="3">
        <f t="shared" si="10"/>
        <v>19</v>
      </c>
      <c r="NO71" s="3">
        <f t="shared" si="10"/>
        <v>19</v>
      </c>
      <c r="NP71" s="3">
        <f t="shared" si="10"/>
        <v>25</v>
      </c>
      <c r="NQ71" s="3">
        <f t="shared" si="10"/>
        <v>8</v>
      </c>
      <c r="NR71" s="3">
        <f t="shared" si="10"/>
        <v>9</v>
      </c>
      <c r="NS71" s="3">
        <f t="shared" si="10"/>
        <v>12</v>
      </c>
      <c r="NT71" s="3">
        <f t="shared" si="10"/>
        <v>8</v>
      </c>
      <c r="NU71" s="128"/>
      <c r="NW71" s="3">
        <f>COUNTIF(NW2:NW65,"Yes")</f>
        <v>55</v>
      </c>
    </row>
    <row r="72" spans="1:396" s="2" customFormat="1" ht="17" x14ac:dyDescent="0.2">
      <c r="A72" s="7" t="s">
        <v>925</v>
      </c>
      <c r="D72" s="7"/>
      <c r="H72" s="2">
        <f>COUNTIF(H2:H65,"no")</f>
        <v>38</v>
      </c>
      <c r="I72" s="2">
        <f>COUNTIF(I2:I65,"no")</f>
        <v>51</v>
      </c>
      <c r="J72" s="2">
        <f>COUNTIF(J2:J65,"0")</f>
        <v>29</v>
      </c>
      <c r="K72" s="128"/>
      <c r="L72" s="11"/>
      <c r="M72" s="2">
        <f t="shared" ref="M72:Z72" si="11">COUNTBLANK(M2:M65)</f>
        <v>46</v>
      </c>
      <c r="N72" s="2">
        <f t="shared" si="11"/>
        <v>61</v>
      </c>
      <c r="O72" s="2">
        <f t="shared" si="11"/>
        <v>61</v>
      </c>
      <c r="P72" s="2">
        <f t="shared" si="11"/>
        <v>6</v>
      </c>
      <c r="Q72" s="2">
        <f t="shared" si="11"/>
        <v>18</v>
      </c>
      <c r="R72" s="2">
        <f t="shared" si="11"/>
        <v>62</v>
      </c>
      <c r="S72" s="2">
        <f t="shared" si="11"/>
        <v>63</v>
      </c>
      <c r="T72" s="2">
        <f t="shared" si="11"/>
        <v>62</v>
      </c>
      <c r="U72" s="2">
        <f t="shared" si="11"/>
        <v>60</v>
      </c>
      <c r="V72" s="2">
        <f t="shared" si="11"/>
        <v>59</v>
      </c>
      <c r="W72" s="2">
        <f t="shared" si="11"/>
        <v>64</v>
      </c>
      <c r="X72" s="2">
        <f t="shared" si="11"/>
        <v>62</v>
      </c>
      <c r="Y72" s="2">
        <f t="shared" si="11"/>
        <v>55</v>
      </c>
      <c r="Z72" s="2">
        <f t="shared" si="11"/>
        <v>64</v>
      </c>
      <c r="AA72" s="11"/>
      <c r="AH72" s="2">
        <f>COUNTIF(AH2:AH65,"no")</f>
        <v>18</v>
      </c>
      <c r="AI72" s="128"/>
      <c r="AJ72" s="2">
        <f>COUNTIF(AJ2:AJ65,"no")</f>
        <v>25</v>
      </c>
      <c r="AK72" s="11"/>
      <c r="AL72" s="2">
        <f t="shared" ref="AL72:AV72" si="12">COUNTBLANK(AL2:AL65)</f>
        <v>34</v>
      </c>
      <c r="AM72" s="2">
        <f t="shared" si="12"/>
        <v>58</v>
      </c>
      <c r="AN72" s="2">
        <f t="shared" si="12"/>
        <v>47</v>
      </c>
      <c r="AO72" s="2">
        <f t="shared" si="12"/>
        <v>48</v>
      </c>
      <c r="AP72" s="2">
        <f t="shared" si="12"/>
        <v>48</v>
      </c>
      <c r="AQ72" s="2">
        <f t="shared" si="12"/>
        <v>51</v>
      </c>
      <c r="AR72" s="2">
        <f t="shared" si="12"/>
        <v>60</v>
      </c>
      <c r="AS72" s="2">
        <f t="shared" si="12"/>
        <v>39</v>
      </c>
      <c r="AT72" s="2">
        <f t="shared" si="12"/>
        <v>64</v>
      </c>
      <c r="AU72" s="2">
        <f t="shared" si="12"/>
        <v>64</v>
      </c>
      <c r="AV72" s="2">
        <f t="shared" si="12"/>
        <v>25</v>
      </c>
      <c r="AY72" s="128"/>
      <c r="AZ72" s="119">
        <f>COUNTIF(AZ2:AZ65,"no")</f>
        <v>44</v>
      </c>
      <c r="BE72" s="2">
        <f>COUNTIF(BE2:BE65,"no")</f>
        <v>10</v>
      </c>
      <c r="BF72" s="128"/>
      <c r="BG72" s="2">
        <f>COUNTIF(BG2:BG65,"no")</f>
        <v>49</v>
      </c>
      <c r="BL72" s="128"/>
      <c r="BM72" s="2">
        <f>COUNTIF(BM2:BM65,"no")</f>
        <v>47</v>
      </c>
      <c r="BR72" s="128"/>
      <c r="BS72" s="2">
        <f>COUNTIF(BS2:BS65,"no")</f>
        <v>51</v>
      </c>
      <c r="BX72" s="128"/>
      <c r="BY72" s="2">
        <f>COUNTIF(BY2:BY65,"no")</f>
        <v>40</v>
      </c>
      <c r="CH72" s="128"/>
      <c r="CI72" s="2">
        <f>COUNTIF(CI2:CI65,"no")</f>
        <v>33</v>
      </c>
      <c r="CT72" s="128"/>
      <c r="CU72" s="2">
        <f>COUNTIF(CU2:CU65,"no")</f>
        <v>11</v>
      </c>
      <c r="CV72" s="128"/>
      <c r="CW72" s="2">
        <f>COUNTIF(CW2:CW65,"no")</f>
        <v>19</v>
      </c>
      <c r="DB72" s="128"/>
      <c r="DC72" s="2">
        <f>COUNTIF(DC2:DC65,"no")</f>
        <v>36</v>
      </c>
      <c r="DH72" s="128"/>
      <c r="DI72" s="2">
        <f>COUNTIF(DI2:DI65,"no")</f>
        <v>31</v>
      </c>
      <c r="DN72" s="128"/>
      <c r="DO72" s="2">
        <f>COUNTIF(DO2:DO65,"no")</f>
        <v>46</v>
      </c>
      <c r="DT72" s="128"/>
      <c r="DU72" s="2">
        <f>COUNTIF(DU2:DU65,"no")</f>
        <v>55</v>
      </c>
      <c r="DZ72" s="128"/>
      <c r="EA72" s="2">
        <f>COUNTIF(EA2:EA65,"no")</f>
        <v>62</v>
      </c>
      <c r="EF72" s="128"/>
      <c r="EG72" s="2">
        <f>COUNTIF(EG2:EG65,"no")</f>
        <v>63</v>
      </c>
      <c r="EL72" s="128"/>
      <c r="EM72" s="2">
        <f>COUNTIF(EM2:EM65,"no")</f>
        <v>62</v>
      </c>
      <c r="ER72" s="128"/>
      <c r="ES72" s="2">
        <f>COUNTIF(ES2:ES65,"no")</f>
        <v>63</v>
      </c>
      <c r="EX72" s="128"/>
      <c r="EY72" s="2">
        <f>COUNTIF(EY2:EY65,"no")</f>
        <v>63</v>
      </c>
      <c r="FD72" s="128"/>
      <c r="FE72" s="2">
        <f>COUNTIF(FE2:FE65,"no")</f>
        <v>63</v>
      </c>
      <c r="FJ72" s="128"/>
      <c r="FK72" s="2">
        <f>COUNTIF(FK2:FK65,"no")</f>
        <v>14</v>
      </c>
      <c r="FL72" s="128"/>
      <c r="FM72" s="2">
        <f>COUNTIF(FM2:FM65,"no")</f>
        <v>32</v>
      </c>
      <c r="FP72" s="11"/>
      <c r="FV72" s="2">
        <f>COUNTIF(FV2:FV65,"no")</f>
        <v>30</v>
      </c>
      <c r="FW72" s="128"/>
      <c r="FX72" s="2">
        <f>COUNTIF(FX2:FX65,"no")</f>
        <v>44</v>
      </c>
      <c r="GA72" s="11"/>
      <c r="GF72" s="128"/>
      <c r="GG72" s="2">
        <f>COUNTIF(GG2:GG65,"no")</f>
        <v>24</v>
      </c>
      <c r="GJ72" s="11"/>
      <c r="GP72" s="128"/>
      <c r="GQ72" s="2">
        <f>COUNTIF(GQ2:GQ65,"no")</f>
        <v>52</v>
      </c>
      <c r="GT72" s="11"/>
      <c r="GY72" s="128"/>
      <c r="GZ72" s="2">
        <f>COUNTIF(GZ2:GZ65,"no")</f>
        <v>54</v>
      </c>
      <c r="HC72" s="11"/>
      <c r="HJ72" s="128"/>
      <c r="HK72" s="2">
        <f>COUNTIF(HK2:HK65,"no")</f>
        <v>48</v>
      </c>
      <c r="HN72" s="11"/>
      <c r="HS72" s="128"/>
      <c r="HT72" s="2">
        <f>COUNTIF(HT2:HT65,"no")</f>
        <v>55</v>
      </c>
      <c r="HW72" s="11"/>
      <c r="IB72" s="128"/>
      <c r="IC72" s="2">
        <f>COUNTIF(IC2:IC65,"no")</f>
        <v>60</v>
      </c>
      <c r="IF72" s="11"/>
      <c r="IJ72" s="128"/>
      <c r="IK72" s="2">
        <f>COUNTIF(IK2:IK65,"no")</f>
        <v>63</v>
      </c>
      <c r="IN72" s="11"/>
      <c r="IP72" s="128"/>
      <c r="IQ72" s="2">
        <f>COUNTIF(IQ2:IQ65,"no")</f>
        <v>55</v>
      </c>
      <c r="IT72" s="11"/>
      <c r="IY72" s="128"/>
      <c r="IZ72" s="2">
        <f>COUNTIF(IZ2:IZ65,"no")</f>
        <v>34</v>
      </c>
      <c r="JC72" s="11"/>
      <c r="JH72" s="128"/>
      <c r="JI72" s="2">
        <f>COUNTIF(JI2:JI65,"no")</f>
        <v>22</v>
      </c>
      <c r="JL72" s="11"/>
      <c r="JQ72" s="2">
        <f>COUNTIF(JQ2:JQ65,"no")</f>
        <v>19</v>
      </c>
      <c r="JR72" s="128"/>
      <c r="JS72" s="2">
        <f>COUNTIF(JS2:JS65,"no")</f>
        <v>32</v>
      </c>
      <c r="JV72" s="11"/>
      <c r="KC72" s="2">
        <f>COUNTIF(KC2:KC65,"no")</f>
        <v>20</v>
      </c>
      <c r="KD72" s="128"/>
      <c r="KE72" s="2">
        <f>COUNTIF(KE2:KE65,"no")</f>
        <v>58</v>
      </c>
      <c r="KH72" s="11"/>
      <c r="KK72" s="2">
        <f>COUNTIF(KK2:KK65,"no")</f>
        <v>3</v>
      </c>
      <c r="KL72" s="128"/>
      <c r="KM72" s="2">
        <f>COUNTIF(KM2:KM65,"no")</f>
        <v>62</v>
      </c>
      <c r="KQ72" s="128"/>
      <c r="KR72" s="2">
        <f>COUNTIF(KR2:KR65,"no")</f>
        <v>62</v>
      </c>
      <c r="KV72" s="128"/>
      <c r="KW72" s="2">
        <f>COUNTIF(KW2:KW65,"no")</f>
        <v>63</v>
      </c>
      <c r="LA72" s="128"/>
      <c r="LB72" s="2">
        <f>COUNTIF(LB2:LB65,"no")</f>
        <v>63</v>
      </c>
      <c r="LF72" s="128"/>
      <c r="LG72" s="2">
        <f>COUNTIF(LG2:LG65,"no")</f>
        <v>63</v>
      </c>
      <c r="LK72" s="128"/>
      <c r="LL72" s="2">
        <f>COUNTIF(LL2:LL65,"no")</f>
        <v>34</v>
      </c>
      <c r="LN72" s="128"/>
      <c r="LO72" s="11"/>
      <c r="MA72" s="2">
        <f>COUNTIF(MA2:MA65,"no")</f>
        <v>30</v>
      </c>
      <c r="MC72" s="128"/>
      <c r="MD72" s="11"/>
      <c r="NA72" s="2">
        <f>COUNTIF(NA2:NA65,"n/a")</f>
        <v>41</v>
      </c>
      <c r="NB72" s="2">
        <f>COUNTIF(NB2:NB65,"No")</f>
        <v>57</v>
      </c>
      <c r="NC72" s="2">
        <f>COUNTIF(NC2:NC65,"No")</f>
        <v>28</v>
      </c>
      <c r="ND72" s="2">
        <f>COUNTIF(ND2:ND65,"No")</f>
        <v>57</v>
      </c>
      <c r="NE72" s="128"/>
      <c r="NF72" s="2">
        <f>COUNTIF(NF2:NF65,"no")</f>
        <v>45</v>
      </c>
      <c r="NG72" s="2">
        <f>COUNTIF(NG2:NG65,"no")</f>
        <v>52</v>
      </c>
      <c r="NI72" s="2">
        <f>COUNTIF(NI2:NI65,"no")</f>
        <v>33</v>
      </c>
      <c r="NJ72" s="128"/>
      <c r="NK72" s="11"/>
      <c r="NU72" s="128"/>
      <c r="NW72" s="2">
        <f>COUNTIF(NW2:NW65,"No")</f>
        <v>9</v>
      </c>
    </row>
    <row r="73" spans="1:396" s="1" customFormat="1" ht="17" x14ac:dyDescent="0.2">
      <c r="A73" s="8" t="s">
        <v>926</v>
      </c>
      <c r="D73" s="8"/>
      <c r="E73" s="4"/>
      <c r="F73" s="4"/>
      <c r="G73" s="4"/>
      <c r="H73" s="4">
        <f>H71/SUM(H71:H72)</f>
        <v>0.40625</v>
      </c>
      <c r="I73" s="4">
        <f>I71/SUM(I71:I72)</f>
        <v>0.203125</v>
      </c>
      <c r="J73" s="4">
        <f>J71/(SUM(J71:J72))</f>
        <v>0.546875</v>
      </c>
      <c r="K73" s="129"/>
      <c r="L73" s="12"/>
      <c r="M73" s="4">
        <f t="shared" ref="M73:Z73" si="13">M71/(SUM(M71:M72))</f>
        <v>0.28125</v>
      </c>
      <c r="N73" s="4">
        <f t="shared" si="13"/>
        <v>4.6875E-2</v>
      </c>
      <c r="O73" s="4">
        <f t="shared" si="13"/>
        <v>4.6875E-2</v>
      </c>
      <c r="P73" s="4">
        <f t="shared" si="13"/>
        <v>0.90625</v>
      </c>
      <c r="Q73" s="4">
        <f t="shared" si="13"/>
        <v>0.71875</v>
      </c>
      <c r="R73" s="4">
        <f t="shared" si="13"/>
        <v>3.125E-2</v>
      </c>
      <c r="S73" s="4">
        <f t="shared" si="13"/>
        <v>1.5625E-2</v>
      </c>
      <c r="T73" s="4">
        <f t="shared" si="13"/>
        <v>3.125E-2</v>
      </c>
      <c r="U73" s="4">
        <f t="shared" si="13"/>
        <v>6.25E-2</v>
      </c>
      <c r="V73" s="4">
        <f t="shared" si="13"/>
        <v>7.8125E-2</v>
      </c>
      <c r="W73" s="4">
        <f t="shared" si="13"/>
        <v>0</v>
      </c>
      <c r="X73" s="4">
        <f t="shared" si="13"/>
        <v>3.125E-2</v>
      </c>
      <c r="Y73" s="4">
        <f t="shared" si="13"/>
        <v>0.140625</v>
      </c>
      <c r="Z73" s="4">
        <f t="shared" si="13"/>
        <v>0</v>
      </c>
      <c r="AA73" s="12"/>
      <c r="AB73" s="4"/>
      <c r="AC73" s="4"/>
      <c r="AD73" s="4"/>
      <c r="AE73" s="4"/>
      <c r="AF73" s="4"/>
      <c r="AG73" s="4"/>
      <c r="AH73" s="4">
        <f>AH71/SUM(AH71:AH72)</f>
        <v>0.71875</v>
      </c>
      <c r="AI73" s="129"/>
      <c r="AJ73" s="4">
        <f>AJ71/SUM(AJ71:AJ72)</f>
        <v>0.609375</v>
      </c>
      <c r="AK73" s="12"/>
      <c r="AL73" s="4">
        <f>AL71/AJ71</f>
        <v>0.76923076923076927</v>
      </c>
      <c r="AM73" s="4">
        <f>AM71/AJ71</f>
        <v>0.15384615384615385</v>
      </c>
      <c r="AN73" s="4">
        <f>AN71/AJ71</f>
        <v>0.4358974358974359</v>
      </c>
      <c r="AO73" s="4">
        <f>AO71/AJ71</f>
        <v>0.41025641025641024</v>
      </c>
      <c r="AP73" s="4">
        <f>AP71/AJ71</f>
        <v>0.41025641025641024</v>
      </c>
      <c r="AQ73" s="4">
        <f>AQ71/AJ71</f>
        <v>0.33333333333333331</v>
      </c>
      <c r="AR73" s="4">
        <f>AR71/AJ71</f>
        <v>0.10256410256410256</v>
      </c>
      <c r="AS73" s="4">
        <f>AS71/AJ71</f>
        <v>0.64102564102564108</v>
      </c>
      <c r="AT73" s="4">
        <f>AT71/AJ71</f>
        <v>0</v>
      </c>
      <c r="AU73" s="4">
        <f>AU71/AJ71</f>
        <v>0</v>
      </c>
      <c r="AV73" s="4">
        <f>AV71/AJ71</f>
        <v>1</v>
      </c>
      <c r="AW73" s="4"/>
      <c r="AX73" s="4"/>
      <c r="AY73" s="129"/>
      <c r="AZ73" s="120">
        <f>AZ71/SUM(AZ71:AZ72)</f>
        <v>0.3125</v>
      </c>
      <c r="BA73" s="4"/>
      <c r="BB73" s="4"/>
      <c r="BC73" s="4"/>
      <c r="BD73" s="4"/>
      <c r="BE73" s="4">
        <f>BE71/SUM(BE71:BE72)</f>
        <v>0.5</v>
      </c>
      <c r="BF73" s="129"/>
      <c r="BG73" s="4">
        <f>BG71/SUM(BG71:BG72)</f>
        <v>9.2592592592592587E-2</v>
      </c>
      <c r="BH73" s="4"/>
      <c r="BI73" s="4"/>
      <c r="BJ73" s="4"/>
      <c r="BK73" s="4"/>
      <c r="BL73" s="129"/>
      <c r="BM73" s="4">
        <f>BM71/SUM(BM71:BM72)</f>
        <v>0.12962962962962962</v>
      </c>
      <c r="BN73" s="4"/>
      <c r="BO73" s="4"/>
      <c r="BP73" s="4"/>
      <c r="BQ73" s="4"/>
      <c r="BR73" s="129"/>
      <c r="BS73" s="4">
        <f>BS71/SUM(BS71:BS72)</f>
        <v>5.5555555555555552E-2</v>
      </c>
      <c r="BT73" s="4"/>
      <c r="BU73" s="4"/>
      <c r="BV73" s="4"/>
      <c r="BW73" s="4"/>
      <c r="BX73" s="129"/>
      <c r="BY73" s="4">
        <f>BY71/SUM(BY71:BY72)</f>
        <v>0.375</v>
      </c>
      <c r="BZ73" s="4"/>
      <c r="CA73" s="4"/>
      <c r="CB73" s="4"/>
      <c r="CC73" s="4"/>
      <c r="CD73" s="4"/>
      <c r="CE73" s="4"/>
      <c r="CF73" s="4"/>
      <c r="CG73" s="4"/>
      <c r="CH73" s="129"/>
      <c r="CI73" s="4">
        <f>CI71/SUM(CI71:CI72)</f>
        <v>0.484375</v>
      </c>
      <c r="CJ73" s="4"/>
      <c r="CK73" s="4"/>
      <c r="CL73" s="4"/>
      <c r="CM73" s="4"/>
      <c r="CN73" s="4"/>
      <c r="CO73" s="4"/>
      <c r="CP73" s="4"/>
      <c r="CQ73" s="4"/>
      <c r="CR73" s="4"/>
      <c r="CS73" s="4"/>
      <c r="CT73" s="129"/>
      <c r="CU73" s="4">
        <f>CU71/SUM(CU71:CU72)</f>
        <v>0.828125</v>
      </c>
      <c r="CV73" s="129"/>
      <c r="CW73" s="4">
        <f>CW71/SUM(CW71:CW72)</f>
        <v>0.703125</v>
      </c>
      <c r="CX73" s="4"/>
      <c r="CY73" s="4"/>
      <c r="CZ73" s="4"/>
      <c r="DA73" s="4"/>
      <c r="DB73" s="129"/>
      <c r="DC73" s="4">
        <f>DC71/SUM(DC71:DC72)</f>
        <v>0.4375</v>
      </c>
      <c r="DD73" s="4"/>
      <c r="DE73" s="4"/>
      <c r="DF73" s="4"/>
      <c r="DG73" s="4"/>
      <c r="DH73" s="129"/>
      <c r="DI73" s="4">
        <f>DI71/SUM(DI71:DI72)</f>
        <v>0.515625</v>
      </c>
      <c r="DJ73" s="4"/>
      <c r="DK73" s="4"/>
      <c r="DL73" s="4"/>
      <c r="DM73" s="4"/>
      <c r="DN73" s="129"/>
      <c r="DO73" s="4">
        <f>DO71/SUM(DO71:DO72)</f>
        <v>0.28125</v>
      </c>
      <c r="DP73" s="4"/>
      <c r="DQ73" s="4"/>
      <c r="DR73" s="4"/>
      <c r="DS73" s="4"/>
      <c r="DT73" s="129"/>
      <c r="DU73" s="4">
        <f>DU71/SUM(DU71:DU72)</f>
        <v>0.140625</v>
      </c>
      <c r="DV73" s="4"/>
      <c r="DW73" s="4"/>
      <c r="DX73" s="4"/>
      <c r="DY73" s="4"/>
      <c r="DZ73" s="129"/>
      <c r="EA73" s="4">
        <f>EA71/SUM(EA71:EA72)</f>
        <v>3.125E-2</v>
      </c>
      <c r="EB73" s="4"/>
      <c r="EC73" s="4"/>
      <c r="ED73" s="4"/>
      <c r="EE73" s="4"/>
      <c r="EF73" s="129"/>
      <c r="EG73" s="4">
        <f>EG71/SUM(EG71:EG72)</f>
        <v>1.5625E-2</v>
      </c>
      <c r="EH73" s="4"/>
      <c r="EI73" s="4"/>
      <c r="EJ73" s="4"/>
      <c r="EK73" s="4"/>
      <c r="EL73" s="129"/>
      <c r="EM73" s="4">
        <f>EM71/SUM(EM71:EM72)</f>
        <v>3.125E-2</v>
      </c>
      <c r="EN73" s="4"/>
      <c r="EO73" s="4"/>
      <c r="EP73" s="4"/>
      <c r="EQ73" s="4"/>
      <c r="ER73" s="129"/>
      <c r="ES73" s="4">
        <f>ES71/SUM(ES71:ES72)</f>
        <v>1.5625E-2</v>
      </c>
      <c r="ET73" s="4"/>
      <c r="EU73" s="4"/>
      <c r="EV73" s="4"/>
      <c r="EW73" s="4"/>
      <c r="EX73" s="129"/>
      <c r="EY73" s="4">
        <f>EY71/SUM(EY71:EY72)</f>
        <v>1.5625E-2</v>
      </c>
      <c r="EZ73" s="4"/>
      <c r="FA73" s="4"/>
      <c r="FB73" s="4"/>
      <c r="FC73" s="4"/>
      <c r="FD73" s="129"/>
      <c r="FE73" s="4">
        <f>FE71/SUM(FE71:FE72)</f>
        <v>1.5625E-2</v>
      </c>
      <c r="FF73" s="4"/>
      <c r="FG73" s="4"/>
      <c r="FH73" s="4"/>
      <c r="FI73" s="4"/>
      <c r="FJ73" s="129"/>
      <c r="FK73" s="4">
        <f>FK71/SUM(FK71:FK72)</f>
        <v>0.78125</v>
      </c>
      <c r="FL73" s="129"/>
      <c r="FM73" s="4">
        <f>FM71/SUM(FM71:FM72)</f>
        <v>0.49206349206349204</v>
      </c>
      <c r="FN73" s="4"/>
      <c r="FO73" s="4"/>
      <c r="FP73" s="12"/>
      <c r="FQ73" s="4">
        <f>FQ71/FM71</f>
        <v>0.41935483870967744</v>
      </c>
      <c r="FR73" s="4">
        <f>FR71/FM71</f>
        <v>6.4516129032258063E-2</v>
      </c>
      <c r="FS73" s="4">
        <f>FS71/FM71</f>
        <v>0.12903225806451613</v>
      </c>
      <c r="FT73" s="4">
        <f>FT71/FM71</f>
        <v>0.38709677419354838</v>
      </c>
      <c r="FU73" s="4">
        <f>FU71/FM71</f>
        <v>0.19354838709677419</v>
      </c>
      <c r="FV73" s="4">
        <f>FV71/SUM(FV71:FV72)</f>
        <v>6.25E-2</v>
      </c>
      <c r="FW73" s="129"/>
      <c r="FX73" s="4">
        <f>FX71/SUM(FX71:FX72)</f>
        <v>0.3125</v>
      </c>
      <c r="FY73" s="4"/>
      <c r="FZ73" s="4"/>
      <c r="GA73" s="12"/>
      <c r="GB73" s="4">
        <f>GB71/FX71</f>
        <v>0.2</v>
      </c>
      <c r="GC73" s="4">
        <f>GC71/FX71</f>
        <v>0.1</v>
      </c>
      <c r="GD73" s="4">
        <f>GD71/FX71</f>
        <v>0.65</v>
      </c>
      <c r="GE73" s="4">
        <f>GE71/FX71</f>
        <v>0.15</v>
      </c>
      <c r="GF73" s="129"/>
      <c r="GG73" s="4">
        <f>GG71/SUM(GG71:GG72)</f>
        <v>0.625</v>
      </c>
      <c r="GH73" s="4"/>
      <c r="GI73" s="4"/>
      <c r="GJ73" s="12"/>
      <c r="GK73" s="4">
        <f>GK71/GG71</f>
        <v>0.25</v>
      </c>
      <c r="GL73" s="4">
        <f>GL71/GG71</f>
        <v>0.17499999999999999</v>
      </c>
      <c r="GM73" s="4">
        <f>GM71/GG71</f>
        <v>0.42499999999999999</v>
      </c>
      <c r="GN73" s="4">
        <f>GN71/GG71</f>
        <v>0.375</v>
      </c>
      <c r="GO73" s="4">
        <f>GO71/GG71</f>
        <v>0.32500000000000001</v>
      </c>
      <c r="GP73" s="129"/>
      <c r="GQ73" s="4">
        <f>GQ71/SUM(GQ71:GQ72)</f>
        <v>0.1875</v>
      </c>
      <c r="GR73" s="4"/>
      <c r="GS73" s="4"/>
      <c r="GT73" s="12"/>
      <c r="GU73" s="4">
        <f>GU71/GQ71</f>
        <v>0.41666666666666669</v>
      </c>
      <c r="GV73" s="4">
        <f>GV71/GQ71</f>
        <v>0.41666666666666669</v>
      </c>
      <c r="GW73" s="4">
        <f>GW71/GQ71</f>
        <v>0.25</v>
      </c>
      <c r="GX73" s="4">
        <f>GX71/GQ71</f>
        <v>0.41666666666666669</v>
      </c>
      <c r="GY73" s="129"/>
      <c r="GZ73" s="4">
        <f>GZ71/SUM(GZ71:GZ72)</f>
        <v>0.15625</v>
      </c>
      <c r="HA73" s="4"/>
      <c r="HB73" s="4"/>
      <c r="HC73" s="12"/>
      <c r="HD73" s="4">
        <f>HD71/GZ71</f>
        <v>0.5</v>
      </c>
      <c r="HE73" s="4">
        <f>HE71/GZ71</f>
        <v>0.1</v>
      </c>
      <c r="HF73" s="4">
        <f>HF71/GZ71</f>
        <v>0.1</v>
      </c>
      <c r="HG73" s="4">
        <f>HG71/GZ71</f>
        <v>0.3</v>
      </c>
      <c r="HH73" s="4">
        <f>HH71/GZ71</f>
        <v>0.4</v>
      </c>
      <c r="HI73" s="4"/>
      <c r="HJ73" s="129"/>
      <c r="HK73" s="4">
        <f>HK71/SUM(HK71:HK72)</f>
        <v>0.25</v>
      </c>
      <c r="HL73" s="4"/>
      <c r="HM73" s="4"/>
      <c r="HN73" s="12"/>
      <c r="HO73" s="4">
        <f>HO71/HK71</f>
        <v>0.625</v>
      </c>
      <c r="HP73" s="4">
        <f>HP71/HK71</f>
        <v>0.1875</v>
      </c>
      <c r="HQ73" s="4">
        <f>HQ71/HK71</f>
        <v>0.3125</v>
      </c>
      <c r="HR73" s="4">
        <f>HR71/HK71</f>
        <v>0.3125</v>
      </c>
      <c r="HS73" s="129"/>
      <c r="HT73" s="4">
        <f>HT71/SUM(HT71:HT72)</f>
        <v>0.140625</v>
      </c>
      <c r="HU73" s="4"/>
      <c r="HV73" s="4"/>
      <c r="HW73" s="12"/>
      <c r="HX73" s="4">
        <f>HX71/HT71</f>
        <v>0.66666666666666663</v>
      </c>
      <c r="HY73" s="4">
        <f>HY71/HT71</f>
        <v>0.33333333333333331</v>
      </c>
      <c r="HZ73" s="4">
        <f>HZ71/HT71</f>
        <v>0.1111111111111111</v>
      </c>
      <c r="IA73" s="4">
        <f>IA71/HT71</f>
        <v>0.33333333333333331</v>
      </c>
      <c r="IB73" s="129"/>
      <c r="IC73" s="4">
        <f>IC71/SUM(IC71:IC72)</f>
        <v>6.25E-2</v>
      </c>
      <c r="ID73" s="4"/>
      <c r="IE73" s="4"/>
      <c r="IF73" s="12"/>
      <c r="IG73" s="4">
        <f>IG71/IC71</f>
        <v>1</v>
      </c>
      <c r="IH73" s="4">
        <f>IH71/IC71</f>
        <v>0.25</v>
      </c>
      <c r="II73" s="4">
        <f>II71/IC71</f>
        <v>0.25</v>
      </c>
      <c r="IJ73" s="129"/>
      <c r="IK73" s="4">
        <f>IK71/SUM(IK71:IK72)</f>
        <v>1.5625E-2</v>
      </c>
      <c r="IL73" s="4"/>
      <c r="IM73" s="4"/>
      <c r="IN73" s="12"/>
      <c r="IO73" s="4">
        <f>IO71/IK71</f>
        <v>1</v>
      </c>
      <c r="IP73" s="129"/>
      <c r="IQ73" s="4">
        <f>IQ71/SUM(IQ71:IQ72)</f>
        <v>0.140625</v>
      </c>
      <c r="IR73" s="4"/>
      <c r="IS73" s="4"/>
      <c r="IT73" s="12"/>
      <c r="IU73" s="4">
        <f>IU71/IQ71</f>
        <v>0.33333333333333331</v>
      </c>
      <c r="IV73" s="4">
        <f>IV71/IQ71</f>
        <v>0.1111111111111111</v>
      </c>
      <c r="IW73" s="4">
        <f>IW71/IQ71</f>
        <v>0.66666666666666663</v>
      </c>
      <c r="IX73" s="4">
        <f>IX71/IQ71</f>
        <v>0.44444444444444442</v>
      </c>
      <c r="IY73" s="129"/>
      <c r="IZ73" s="4">
        <f>IZ71/SUM(IZ71:IZ72)</f>
        <v>0.46875</v>
      </c>
      <c r="JA73" s="4"/>
      <c r="JB73" s="4"/>
      <c r="JC73" s="12"/>
      <c r="JD73" s="4">
        <f>JD71/IZ71</f>
        <v>0.4</v>
      </c>
      <c r="JE73" s="4">
        <f>JE71/IZ71</f>
        <v>0.13333333333333333</v>
      </c>
      <c r="JF73" s="4">
        <f>JF71/IZ71</f>
        <v>0.46666666666666667</v>
      </c>
      <c r="JG73" s="4">
        <f>JG71/IZ71</f>
        <v>0.36666666666666664</v>
      </c>
      <c r="JH73" s="129"/>
      <c r="JI73" s="4">
        <f>JI71/SUM(JI71:JI72)</f>
        <v>0.65625</v>
      </c>
      <c r="JJ73" s="4"/>
      <c r="JK73" s="4"/>
      <c r="JL73" s="12"/>
      <c r="JM73" s="4">
        <f>JM71/JI71</f>
        <v>0.16666666666666666</v>
      </c>
      <c r="JN73" s="4">
        <f>JN71/JI71</f>
        <v>0.45238095238095238</v>
      </c>
      <c r="JO73" s="4">
        <f>JO71/JI71</f>
        <v>0.47619047619047616</v>
      </c>
      <c r="JP73" s="4"/>
      <c r="JQ73" s="4">
        <f>JQ71/SUM(JQ71:JQ72)</f>
        <v>0.54761904761904767</v>
      </c>
      <c r="JR73" s="129"/>
      <c r="JS73" s="4">
        <f>JS71/SUM(JS71:JS72)</f>
        <v>0.5</v>
      </c>
      <c r="JT73" s="4"/>
      <c r="JU73" s="4"/>
      <c r="JV73" s="12"/>
      <c r="JW73" s="4">
        <f>JW71/JS71</f>
        <v>0.1875</v>
      </c>
      <c r="JX73" s="4">
        <f>JX71/JS71</f>
        <v>6.25E-2</v>
      </c>
      <c r="JY73" s="4">
        <f>JY71/JS71</f>
        <v>0.28125</v>
      </c>
      <c r="JZ73" s="4">
        <f>JZ71/JS71</f>
        <v>0.59375</v>
      </c>
      <c r="KA73" s="4">
        <f>KA71/JS71</f>
        <v>9.375E-2</v>
      </c>
      <c r="KB73" s="4"/>
      <c r="KC73" s="4">
        <f>KC71/SUM(KC71:KC72)</f>
        <v>0.375</v>
      </c>
      <c r="KD73" s="129"/>
      <c r="KE73" s="4">
        <f>KE71/SUM(KE71:KE72)</f>
        <v>9.375E-2</v>
      </c>
      <c r="KF73" s="4"/>
      <c r="KG73" s="4"/>
      <c r="KH73" s="12"/>
      <c r="KI73" s="4">
        <f>KI71/KE71</f>
        <v>1</v>
      </c>
      <c r="KJ73" s="4"/>
      <c r="KK73" s="4">
        <f>KK71/SUM(KK71:KK72)</f>
        <v>0.4</v>
      </c>
      <c r="KL73" s="129"/>
      <c r="KM73" s="4">
        <f>KM71/SUM(KM71:KM72)</f>
        <v>3.125E-2</v>
      </c>
      <c r="KN73" s="4"/>
      <c r="KO73" s="4"/>
      <c r="KP73" s="4"/>
      <c r="KQ73" s="129"/>
      <c r="KR73" s="4">
        <f>KR71/SUM(KR71:KR72)</f>
        <v>3.125E-2</v>
      </c>
      <c r="KS73" s="4"/>
      <c r="KT73" s="4"/>
      <c r="KU73" s="4"/>
      <c r="KV73" s="129"/>
      <c r="KW73" s="4">
        <f>KW71/SUM(KW71:KW72)</f>
        <v>1.5625E-2</v>
      </c>
      <c r="KX73" s="4"/>
      <c r="KY73" s="4"/>
      <c r="KZ73" s="4"/>
      <c r="LA73" s="129"/>
      <c r="LB73" s="4">
        <f>LB71/SUM(LB71:LB72)</f>
        <v>1.5625E-2</v>
      </c>
      <c r="LC73" s="4"/>
      <c r="LD73" s="4"/>
      <c r="LE73" s="4"/>
      <c r="LF73" s="129"/>
      <c r="LG73" s="4">
        <f>LG71/SUM(LG71:LG72)</f>
        <v>1.5625E-2</v>
      </c>
      <c r="LH73" s="4"/>
      <c r="LI73" s="4"/>
      <c r="LJ73" s="4"/>
      <c r="LK73" s="129"/>
      <c r="LL73" s="4">
        <f>LL71/SUM(LL71:LL72)</f>
        <v>0.46875</v>
      </c>
      <c r="LM73" s="4"/>
      <c r="LN73" s="129"/>
      <c r="LO73" s="12"/>
      <c r="LP73" s="4">
        <f>LP71/B75</f>
        <v>0.359375</v>
      </c>
      <c r="LQ73" s="4">
        <f>LQ71/B75</f>
        <v>0.546875</v>
      </c>
      <c r="LR73" s="4">
        <f>LR71/B75</f>
        <v>0.421875</v>
      </c>
      <c r="LS73" s="4">
        <f>LS71/B75</f>
        <v>0.4375</v>
      </c>
      <c r="LT73" s="4">
        <f>LT71/B75</f>
        <v>0.34375</v>
      </c>
      <c r="LU73" s="4">
        <f>LU71/B75</f>
        <v>0.28125</v>
      </c>
      <c r="LV73" s="4">
        <f>LV71/B75</f>
        <v>0.125</v>
      </c>
      <c r="LW73" s="4">
        <f>LW71/B75</f>
        <v>0.171875</v>
      </c>
      <c r="LX73" s="4">
        <f>LX71/B75</f>
        <v>7.8125E-2</v>
      </c>
      <c r="LY73" s="4">
        <f>LY71/B75</f>
        <v>0.1875</v>
      </c>
      <c r="LZ73" s="4"/>
      <c r="MA73" s="4">
        <f>MA71/SUM(MA71:MA72)</f>
        <v>0.53125</v>
      </c>
      <c r="MB73" s="4"/>
      <c r="MC73" s="129"/>
      <c r="MD73" s="12"/>
      <c r="ME73" s="4">
        <f>ME71/B75</f>
        <v>0.875</v>
      </c>
      <c r="MF73" s="4">
        <f>MF71/B75</f>
        <v>0.734375</v>
      </c>
      <c r="MG73" s="4">
        <f>MG71/B75</f>
        <v>0.46875</v>
      </c>
      <c r="MH73" s="4">
        <f>MH71/B75</f>
        <v>0.234375</v>
      </c>
      <c r="MI73" s="4">
        <f>MI71/B75</f>
        <v>0.421875</v>
      </c>
      <c r="MJ73" s="4">
        <f>MJ71/B75</f>
        <v>0.734375</v>
      </c>
      <c r="MK73" s="4">
        <f>MK71/B75</f>
        <v>0.828125</v>
      </c>
      <c r="ML73" s="4">
        <f>ML71/B75</f>
        <v>0.796875</v>
      </c>
      <c r="MM73" s="4">
        <f>MM71/B75</f>
        <v>0.578125</v>
      </c>
      <c r="MN73" s="4">
        <f>MN71/B75</f>
        <v>0.5625</v>
      </c>
      <c r="MO73" s="4">
        <f>MO71/B75</f>
        <v>0.453125</v>
      </c>
      <c r="MP73" s="4">
        <f>MP71/B75</f>
        <v>0.71875</v>
      </c>
      <c r="MQ73" s="4">
        <f>MQ71/B75</f>
        <v>0.71875</v>
      </c>
      <c r="MR73" s="4">
        <f>MR71/B75</f>
        <v>0.484375</v>
      </c>
      <c r="MS73" s="4">
        <f>MS71/B75</f>
        <v>0.265625</v>
      </c>
      <c r="MT73" s="4">
        <f>MT71/B75</f>
        <v>0.734375</v>
      </c>
      <c r="MU73" s="4">
        <f>MU71/B75</f>
        <v>0.671875</v>
      </c>
      <c r="MV73" s="4">
        <f>MV71/B75</f>
        <v>0.703125</v>
      </c>
      <c r="MW73" s="4">
        <f>MW71/B75</f>
        <v>0.640625</v>
      </c>
      <c r="MX73" s="4">
        <f>MX71/B75</f>
        <v>0.203125</v>
      </c>
      <c r="MY73" s="4"/>
      <c r="MZ73" s="4"/>
      <c r="NA73" s="4">
        <f>NA71/NA75</f>
        <v>0.359375</v>
      </c>
      <c r="NB73" s="4">
        <f>NB71/NB75</f>
        <v>0.109375</v>
      </c>
      <c r="NC73" s="4">
        <f>NC71/NC75</f>
        <v>0.5625</v>
      </c>
      <c r="ND73" s="4">
        <f>ND71/ND75</f>
        <v>0.109375</v>
      </c>
      <c r="NE73" s="129"/>
      <c r="NF73" s="4">
        <f>NF71/SUM(NF71:NF72)</f>
        <v>0.296875</v>
      </c>
      <c r="NG73" s="4">
        <f>NG71/SUM(NG71:NG72)</f>
        <v>0.1875</v>
      </c>
      <c r="NH73" s="4"/>
      <c r="NI73" s="4">
        <f>NI71/SUM(NI71:NI72)</f>
        <v>0.484375</v>
      </c>
      <c r="NJ73" s="129"/>
      <c r="NK73" s="12"/>
      <c r="NL73" s="4">
        <f>NL71/NI71</f>
        <v>0.77419354838709675</v>
      </c>
      <c r="NM73" s="4">
        <f>NM71/NI71</f>
        <v>0.67741935483870963</v>
      </c>
      <c r="NN73" s="4">
        <f>NN71/NI71</f>
        <v>0.61290322580645162</v>
      </c>
      <c r="NO73" s="4">
        <f>NO71/NI71</f>
        <v>0.61290322580645162</v>
      </c>
      <c r="NP73" s="4">
        <f>NP71/NI71</f>
        <v>0.80645161290322576</v>
      </c>
      <c r="NQ73" s="4">
        <f>NQ71/NI71</f>
        <v>0.25806451612903225</v>
      </c>
      <c r="NR73" s="4">
        <f>NR71/NI71</f>
        <v>0.29032258064516131</v>
      </c>
      <c r="NS73" s="4">
        <f>NS71/NI71</f>
        <v>0.38709677419354838</v>
      </c>
      <c r="NT73" s="4">
        <f>NT71/NI71</f>
        <v>0.25806451612903225</v>
      </c>
      <c r="NU73" s="129"/>
      <c r="NW73" s="4">
        <f>NW71/NW75</f>
        <v>0.859375</v>
      </c>
    </row>
    <row r="74" spans="1:396" s="5" customFormat="1" ht="34" x14ac:dyDescent="0.2">
      <c r="A74" s="9" t="s">
        <v>927</v>
      </c>
      <c r="D74" s="9"/>
      <c r="G74" s="5">
        <f>COUNTIF(G2:G65,"&lt;8")</f>
        <v>48</v>
      </c>
      <c r="K74" s="128"/>
      <c r="L74" s="11"/>
      <c r="AA74" s="11"/>
      <c r="AI74" s="128"/>
      <c r="AK74" s="11"/>
      <c r="AY74" s="128"/>
      <c r="AZ74" s="121"/>
      <c r="BB74" s="139">
        <f>COUNTIF(BB2:BB65,"&lt;201")</f>
        <v>10</v>
      </c>
      <c r="BF74" s="128"/>
      <c r="BI74" s="5">
        <f>COUNTIF(BI2:BI65,"&lt;51")</f>
        <v>1</v>
      </c>
      <c r="BL74" s="128"/>
      <c r="BO74" s="5">
        <f>COUNTIF(BO2:BO65,"&lt;51")</f>
        <v>5</v>
      </c>
      <c r="BR74" s="128"/>
      <c r="BU74" s="5">
        <f>COUNTIF(BU2:BU65,"&lt;21")</f>
        <v>0</v>
      </c>
      <c r="BX74" s="128"/>
      <c r="CA74" s="5">
        <f>COUNTIF(CA2:CA65,"&lt;51")</f>
        <v>7</v>
      </c>
      <c r="CH74" s="128"/>
      <c r="CT74" s="128"/>
      <c r="CV74" s="128"/>
      <c r="DB74" s="128"/>
      <c r="DH74" s="128"/>
      <c r="DN74" s="128"/>
      <c r="DT74" s="128"/>
      <c r="DZ74" s="128"/>
      <c r="EF74" s="128"/>
      <c r="EL74" s="128"/>
      <c r="ER74" s="128"/>
      <c r="EX74" s="128"/>
      <c r="FD74" s="128"/>
      <c r="FJ74" s="128"/>
      <c r="FL74" s="128"/>
      <c r="FP74" s="11"/>
      <c r="FW74" s="128"/>
      <c r="GA74" s="11"/>
      <c r="GF74" s="128"/>
      <c r="GJ74" s="11"/>
      <c r="GP74" s="128"/>
      <c r="GT74" s="11"/>
      <c r="GY74" s="128"/>
      <c r="HC74" s="11"/>
      <c r="HJ74" s="128"/>
      <c r="HN74" s="11"/>
      <c r="HS74" s="128"/>
      <c r="HW74" s="11"/>
      <c r="IB74" s="128"/>
      <c r="IF74" s="11"/>
      <c r="IJ74" s="128"/>
      <c r="IN74" s="11"/>
      <c r="IP74" s="128"/>
      <c r="IT74" s="11"/>
      <c r="IY74" s="128"/>
      <c r="JC74" s="11"/>
      <c r="JH74" s="128"/>
      <c r="JL74" s="11"/>
      <c r="JR74" s="128"/>
      <c r="JV74" s="11"/>
      <c r="KD74" s="128"/>
      <c r="KH74" s="11"/>
      <c r="KL74" s="128"/>
      <c r="KQ74" s="128"/>
      <c r="KV74" s="128"/>
      <c r="LA74" s="128"/>
      <c r="LF74" s="128"/>
      <c r="LK74" s="128"/>
      <c r="LN74" s="128"/>
      <c r="LO74" s="11"/>
      <c r="MC74" s="128"/>
      <c r="MD74" s="11"/>
      <c r="NE74" s="128"/>
      <c r="NJ74" s="128"/>
      <c r="NK74" s="11"/>
      <c r="NU74" s="128"/>
    </row>
    <row r="75" spans="1:396" s="13" customFormat="1" ht="17" x14ac:dyDescent="0.2">
      <c r="A75" s="10" t="s">
        <v>928</v>
      </c>
      <c r="B75" s="13">
        <f>COUNTA(B2:B65)</f>
        <v>64</v>
      </c>
      <c r="D75" s="13">
        <f>COUNTA(D2:D65)</f>
        <v>64</v>
      </c>
      <c r="E75" s="13">
        <f>COUNTA(E2:E65)</f>
        <v>64</v>
      </c>
      <c r="G75" s="13">
        <f>COUNTA(G2:G65)</f>
        <v>64</v>
      </c>
      <c r="H75" s="13">
        <f>COUNTA(H2:H65)</f>
        <v>64</v>
      </c>
      <c r="I75" s="13">
        <f>COUNTA(I2:I65)</f>
        <v>64</v>
      </c>
      <c r="J75" s="13">
        <f>COUNTA(J2:J65)</f>
        <v>64</v>
      </c>
      <c r="K75" s="130"/>
      <c r="L75" s="14"/>
      <c r="R75" s="15"/>
      <c r="AA75" s="14"/>
      <c r="AB75" s="13">
        <f>COUNTA(AB2:AB65)</f>
        <v>64</v>
      </c>
      <c r="AC75" s="13">
        <f>COUNTA(AC2:AC65)</f>
        <v>64</v>
      </c>
      <c r="AD75" s="13">
        <f>COUNTA(AD2:AD65)</f>
        <v>64</v>
      </c>
      <c r="AE75" s="13">
        <f>COUNTA(AE2:AE65)</f>
        <v>64</v>
      </c>
      <c r="AH75" s="13">
        <f>COUNTA(AH2:AH65)</f>
        <v>64</v>
      </c>
      <c r="AI75" s="130"/>
      <c r="AJ75" s="13">
        <f>COUNTA(AJ2:AJ65)</f>
        <v>64</v>
      </c>
      <c r="AK75" s="14"/>
      <c r="AV75" s="16">
        <f>COUNTA(AV2:AV65)</f>
        <v>39</v>
      </c>
      <c r="AW75" s="13">
        <f>COUNTA(AW2:AW65)</f>
        <v>39</v>
      </c>
      <c r="AX75" s="13">
        <f>COUNTA(AX2:AX65)</f>
        <v>39</v>
      </c>
      <c r="AY75" s="130"/>
      <c r="AZ75" s="122">
        <f t="shared" ref="AZ75:BE75" si="14">COUNTA(AZ2:AZ65)</f>
        <v>64</v>
      </c>
      <c r="BA75" s="13">
        <f t="shared" si="14"/>
        <v>20</v>
      </c>
      <c r="BB75" s="13">
        <f t="shared" si="14"/>
        <v>20</v>
      </c>
      <c r="BC75" s="13">
        <f t="shared" si="14"/>
        <v>20</v>
      </c>
      <c r="BD75" s="13">
        <f t="shared" si="14"/>
        <v>2</v>
      </c>
      <c r="BE75" s="13">
        <f t="shared" si="14"/>
        <v>20</v>
      </c>
      <c r="BF75" s="130"/>
      <c r="BG75" s="13">
        <f>COUNTA(BG2:BG65)</f>
        <v>54</v>
      </c>
      <c r="BH75" s="13">
        <f>COUNTA(BH2:BH65)</f>
        <v>6</v>
      </c>
      <c r="BI75" s="13">
        <f>COUNTA(BI2:BI65)</f>
        <v>6</v>
      </c>
      <c r="BJ75" s="13">
        <f>COUNTA(BJ2:BJ65)</f>
        <v>6</v>
      </c>
      <c r="BK75" s="13">
        <f>COUNTA(BK2:BK65)</f>
        <v>0</v>
      </c>
      <c r="BL75" s="130"/>
      <c r="BM75" s="13">
        <f>COUNTA(BM2:BM65)</f>
        <v>54</v>
      </c>
      <c r="BN75" s="13">
        <f>COUNTA(BN2:BN65)</f>
        <v>8</v>
      </c>
      <c r="BO75" s="13">
        <f>COUNTA(BO2:BO65)</f>
        <v>8</v>
      </c>
      <c r="BP75" s="13">
        <f>COUNTA(BP2:BP65)</f>
        <v>8</v>
      </c>
      <c r="BQ75" s="13">
        <f>COUNTA(BQ2:BQ65)</f>
        <v>1</v>
      </c>
      <c r="BR75" s="130"/>
      <c r="BS75" s="13">
        <f>COUNTA(BS2:BS65)</f>
        <v>54</v>
      </c>
      <c r="BT75" s="13">
        <f>COUNTA(BT2:BT65)</f>
        <v>3</v>
      </c>
      <c r="BU75" s="13">
        <f>COUNTA(BU2:BU65)</f>
        <v>3</v>
      </c>
      <c r="BV75" s="13">
        <f>COUNTA(BV2:BV65)</f>
        <v>3</v>
      </c>
      <c r="BW75" s="13">
        <f>COUNTA(BW2:BW65)</f>
        <v>0</v>
      </c>
      <c r="BX75" s="130"/>
      <c r="BY75" s="13">
        <f t="shared" ref="BY75:CG75" si="15">COUNTA(BY2:BY65)</f>
        <v>64</v>
      </c>
      <c r="BZ75" s="13">
        <f t="shared" si="15"/>
        <v>26</v>
      </c>
      <c r="CA75" s="13">
        <f t="shared" si="15"/>
        <v>26</v>
      </c>
      <c r="CB75" s="13">
        <f t="shared" si="15"/>
        <v>26</v>
      </c>
      <c r="CC75" s="13">
        <f t="shared" si="15"/>
        <v>2</v>
      </c>
      <c r="CD75" s="13">
        <f t="shared" si="15"/>
        <v>26</v>
      </c>
      <c r="CE75" s="13">
        <f t="shared" si="15"/>
        <v>3</v>
      </c>
      <c r="CF75" s="13">
        <f t="shared" si="15"/>
        <v>26</v>
      </c>
      <c r="CG75" s="13">
        <f t="shared" si="15"/>
        <v>5</v>
      </c>
      <c r="CH75" s="130"/>
      <c r="CI75" s="13">
        <f t="shared" ref="CI75:CS75" si="16">COUNTA(CI2:CI65)</f>
        <v>64</v>
      </c>
      <c r="CJ75" s="13">
        <f t="shared" si="16"/>
        <v>31</v>
      </c>
      <c r="CK75" s="13">
        <f t="shared" si="16"/>
        <v>31</v>
      </c>
      <c r="CL75" s="13">
        <f t="shared" si="16"/>
        <v>31</v>
      </c>
      <c r="CM75" s="13">
        <f t="shared" si="16"/>
        <v>3</v>
      </c>
      <c r="CN75" s="13">
        <f t="shared" si="16"/>
        <v>31</v>
      </c>
      <c r="CO75" s="13">
        <f t="shared" si="16"/>
        <v>4</v>
      </c>
      <c r="CP75" s="13">
        <f t="shared" si="16"/>
        <v>31</v>
      </c>
      <c r="CQ75" s="13">
        <f t="shared" si="16"/>
        <v>4</v>
      </c>
      <c r="CR75" s="13">
        <f t="shared" si="16"/>
        <v>31</v>
      </c>
      <c r="CS75" s="13">
        <f t="shared" si="16"/>
        <v>5</v>
      </c>
      <c r="CT75" s="130"/>
      <c r="CU75" s="13">
        <f>COUNTA(CU2:CU65)</f>
        <v>64</v>
      </c>
      <c r="CV75" s="130"/>
      <c r="CW75" s="13">
        <f>COUNTA(CW2:CW65)</f>
        <v>64</v>
      </c>
      <c r="CX75" s="13">
        <f>COUNTA(CX2:CX65)</f>
        <v>45</v>
      </c>
      <c r="CY75" s="13">
        <f>COUNTA(CY2:CY65)</f>
        <v>45</v>
      </c>
      <c r="CZ75" s="13">
        <f>COUNTA(CZ2:CZ65)</f>
        <v>44</v>
      </c>
      <c r="DA75" s="13">
        <f>COUNTA(DA2:DA65)</f>
        <v>44</v>
      </c>
      <c r="DB75" s="130"/>
      <c r="DC75" s="13">
        <f>COUNTA(DC2:DC65)</f>
        <v>64</v>
      </c>
      <c r="DD75" s="13">
        <f>COUNTA(DD2:DD65)</f>
        <v>28</v>
      </c>
      <c r="DE75" s="13">
        <f>COUNTA(DE2:DE65)</f>
        <v>28</v>
      </c>
      <c r="DF75" s="13">
        <f>COUNTA(DF2:DF65)</f>
        <v>27</v>
      </c>
      <c r="DG75" s="13">
        <f>COUNTA(DG2:DG65)</f>
        <v>27</v>
      </c>
      <c r="DH75" s="130"/>
      <c r="DI75" s="13">
        <f>COUNTA(DI2:DI65)</f>
        <v>64</v>
      </c>
      <c r="DJ75" s="13">
        <f>COUNTA(DJ2:DJ65)</f>
        <v>33</v>
      </c>
      <c r="DK75" s="13">
        <f>COUNTA(DK2:DK65)</f>
        <v>33</v>
      </c>
      <c r="DL75" s="13">
        <f>COUNTA(DL2:DL65)</f>
        <v>32</v>
      </c>
      <c r="DM75" s="13">
        <f>COUNTA(DM2:DM65)</f>
        <v>32</v>
      </c>
      <c r="DN75" s="130"/>
      <c r="DO75" s="13">
        <f>COUNTA(DO2:DO65)</f>
        <v>64</v>
      </c>
      <c r="DP75" s="13">
        <f>COUNTA(DP2:DP65)</f>
        <v>18</v>
      </c>
      <c r="DQ75" s="13">
        <f>COUNTA(DQ2:DQ65)</f>
        <v>18</v>
      </c>
      <c r="DR75" s="13">
        <f>COUNTA(DR2:DR65)</f>
        <v>18</v>
      </c>
      <c r="DS75" s="13">
        <f>COUNTA(DS2:DS65)</f>
        <v>18</v>
      </c>
      <c r="DT75" s="130"/>
      <c r="DU75" s="13">
        <f>COUNTA(DU2:DU65)</f>
        <v>64</v>
      </c>
      <c r="DV75" s="13">
        <f>COUNTA(DV2:DV65)</f>
        <v>9</v>
      </c>
      <c r="DW75" s="13">
        <f>COUNTA(DW2:DW65)</f>
        <v>9</v>
      </c>
      <c r="DX75" s="13">
        <f>COUNTA(DX2:DX65)</f>
        <v>9</v>
      </c>
      <c r="DY75" s="13">
        <f>COUNTA(DY2:DY65)</f>
        <v>9</v>
      </c>
      <c r="DZ75" s="130"/>
      <c r="EA75" s="13">
        <f>COUNTA(EA2:EA65)</f>
        <v>64</v>
      </c>
      <c r="EB75" s="13">
        <f>COUNTA(EB2:EB65)</f>
        <v>2</v>
      </c>
      <c r="EC75" s="13">
        <f>COUNTA(EC2:EC65)</f>
        <v>2</v>
      </c>
      <c r="ED75" s="13">
        <f>COUNTA(ED2:ED65)</f>
        <v>2</v>
      </c>
      <c r="EE75" s="13">
        <f>COUNTA(EE2:EE65)</f>
        <v>2</v>
      </c>
      <c r="EF75" s="130"/>
      <c r="EG75" s="13">
        <f>COUNTA(EG2:EG65)</f>
        <v>64</v>
      </c>
      <c r="EH75" s="13">
        <f>COUNTA(EH2:EH65)</f>
        <v>1</v>
      </c>
      <c r="EI75" s="13">
        <f>COUNTA(EI2:EI65)</f>
        <v>1</v>
      </c>
      <c r="EJ75" s="13">
        <f>COUNTA(EJ2:EJ65)</f>
        <v>1</v>
      </c>
      <c r="EK75" s="13">
        <f>COUNTA(EK2:EK65)</f>
        <v>1</v>
      </c>
      <c r="EL75" s="130"/>
      <c r="EM75" s="13">
        <f>COUNTA(EM2:EM65)</f>
        <v>64</v>
      </c>
      <c r="EN75" s="13">
        <f>COUNTA(EN2:EN65)</f>
        <v>2</v>
      </c>
      <c r="EO75" s="13">
        <f>COUNTA(EO2:EO65)</f>
        <v>2</v>
      </c>
      <c r="EP75" s="13">
        <f>COUNTA(EP2:EP65)</f>
        <v>2</v>
      </c>
      <c r="EQ75" s="13">
        <f>COUNTA(EQ2:EQ65)</f>
        <v>2</v>
      </c>
      <c r="ER75" s="130"/>
      <c r="ES75" s="13">
        <f>COUNTA(ES2:ES65)</f>
        <v>64</v>
      </c>
      <c r="ET75" s="13">
        <f>COUNTA(ET2:ET65)</f>
        <v>1</v>
      </c>
      <c r="EU75" s="13">
        <f>COUNTA(EU2:EU65)</f>
        <v>1</v>
      </c>
      <c r="EV75" s="13">
        <f>COUNTA(EV2:EV65)</f>
        <v>1</v>
      </c>
      <c r="EW75" s="13">
        <f>COUNTA(EW2:EW65)</f>
        <v>1</v>
      </c>
      <c r="EX75" s="130"/>
      <c r="EY75" s="13">
        <f>COUNTA(EY2:EY65)</f>
        <v>64</v>
      </c>
      <c r="EZ75" s="13">
        <f>COUNTA(EZ2:EZ65)</f>
        <v>1</v>
      </c>
      <c r="FA75" s="13">
        <f>COUNTA(FA2:FA65)</f>
        <v>1</v>
      </c>
      <c r="FB75" s="13">
        <f>COUNTA(FB2:FB65)</f>
        <v>1</v>
      </c>
      <c r="FC75" s="13">
        <f>COUNTA(FC2:FC65)</f>
        <v>1</v>
      </c>
      <c r="FD75" s="130"/>
      <c r="FE75" s="13">
        <f>COUNTA(FE2:FE65)</f>
        <v>64</v>
      </c>
      <c r="FF75" s="13">
        <f>COUNTA(FF2:FF65)</f>
        <v>1</v>
      </c>
      <c r="FG75" s="13">
        <f>COUNTA(FG2:FG65)</f>
        <v>1</v>
      </c>
      <c r="FH75" s="13">
        <f>COUNTA(FH2:FH65)</f>
        <v>1</v>
      </c>
      <c r="FI75" s="13">
        <f>COUNTA(FI2:FI65)</f>
        <v>1</v>
      </c>
      <c r="FJ75" s="130"/>
      <c r="FK75" s="13">
        <f>COUNTA(FK2:FK65)</f>
        <v>64</v>
      </c>
      <c r="FL75" s="130"/>
      <c r="FM75" s="13">
        <f>COUNTA(FM2:FM65)</f>
        <v>63</v>
      </c>
      <c r="FN75" s="13">
        <f>COUNTA(FN2:FN65)</f>
        <v>31</v>
      </c>
      <c r="FO75" s="13">
        <f>COUNTA(FO2:FO65)</f>
        <v>31</v>
      </c>
      <c r="FP75" s="14"/>
      <c r="FQ75" s="13">
        <f t="shared" ref="FQ75:FV75" si="17">COUNTA(FQ2:FQ65)</f>
        <v>13</v>
      </c>
      <c r="FR75" s="13">
        <f t="shared" si="17"/>
        <v>2</v>
      </c>
      <c r="FS75" s="13">
        <f t="shared" si="17"/>
        <v>4</v>
      </c>
      <c r="FT75" s="13">
        <f t="shared" si="17"/>
        <v>12</v>
      </c>
      <c r="FU75" s="13">
        <f t="shared" si="17"/>
        <v>6</v>
      </c>
      <c r="FV75" s="13">
        <f t="shared" si="17"/>
        <v>32</v>
      </c>
      <c r="FW75" s="130"/>
      <c r="FX75" s="13">
        <f>COUNTA(FX2:FX65)</f>
        <v>64</v>
      </c>
      <c r="FY75" s="13">
        <f>COUNTA(FY2:FY65)</f>
        <v>20</v>
      </c>
      <c r="FZ75" s="13">
        <f>COUNTA(FZ2:FZ65)</f>
        <v>20</v>
      </c>
      <c r="GA75" s="14"/>
      <c r="GB75" s="13">
        <f>COUNTA(GB2:GB65)</f>
        <v>4</v>
      </c>
      <c r="GC75" s="13">
        <f>COUNTA(GC2:GC65)</f>
        <v>2</v>
      </c>
      <c r="GD75" s="13">
        <f>COUNTA(GD2:GD65)</f>
        <v>13</v>
      </c>
      <c r="GE75" s="13">
        <f>COUNTA(GE2:GE65)</f>
        <v>3</v>
      </c>
      <c r="GF75" s="130"/>
      <c r="GG75" s="13">
        <f>COUNTA(GG2:GG65)</f>
        <v>64</v>
      </c>
      <c r="GH75" s="13">
        <f>COUNTA(GH2:GH65)</f>
        <v>40</v>
      </c>
      <c r="GI75" s="13">
        <f>COUNTA(GI2:GI65)</f>
        <v>40</v>
      </c>
      <c r="GJ75" s="14"/>
      <c r="GK75" s="13">
        <f>COUNTA(GK2:GK65)</f>
        <v>10</v>
      </c>
      <c r="GL75" s="13">
        <f>COUNTA(GL2:GL65)</f>
        <v>7</v>
      </c>
      <c r="GM75" s="13">
        <f>COUNTA(GM2:GM65)</f>
        <v>17</v>
      </c>
      <c r="GN75" s="13">
        <f>COUNTA(GN2:GN65)</f>
        <v>15</v>
      </c>
      <c r="GO75" s="13">
        <f>COUNTA(GO2:GO65)</f>
        <v>13</v>
      </c>
      <c r="GP75" s="130"/>
      <c r="GQ75" s="13">
        <f>COUNTA(GQ2:GQ65)</f>
        <v>64</v>
      </c>
      <c r="GR75" s="13">
        <f>COUNTA(GR2:GR65)</f>
        <v>12</v>
      </c>
      <c r="GS75" s="13">
        <f>COUNTA(GS2:GS65)</f>
        <v>12</v>
      </c>
      <c r="GT75" s="14"/>
      <c r="GU75" s="13">
        <f>COUNTA(GU2:GU65)</f>
        <v>5</v>
      </c>
      <c r="GV75" s="13">
        <f>COUNTA(GV2:GV65)</f>
        <v>5</v>
      </c>
      <c r="GW75" s="13">
        <f>COUNTA(GW2:GW65)</f>
        <v>3</v>
      </c>
      <c r="GX75" s="13">
        <f>COUNTA(GX2:GX65)</f>
        <v>5</v>
      </c>
      <c r="GY75" s="130"/>
      <c r="GZ75" s="13">
        <f>COUNTA(GZ2:GZ65)</f>
        <v>64</v>
      </c>
      <c r="HA75" s="13">
        <f>COUNTA(HA2:HA65)</f>
        <v>11</v>
      </c>
      <c r="HB75" s="13">
        <f>COUNTA(HB2:HB65)</f>
        <v>11</v>
      </c>
      <c r="HC75" s="14"/>
      <c r="HD75" s="13">
        <f t="shared" ref="HD75:HI75" si="18">COUNTA(HD2:HD65)</f>
        <v>5</v>
      </c>
      <c r="HE75" s="13">
        <f t="shared" si="18"/>
        <v>1</v>
      </c>
      <c r="HF75" s="13">
        <f t="shared" si="18"/>
        <v>1</v>
      </c>
      <c r="HG75" s="13">
        <f t="shared" si="18"/>
        <v>3</v>
      </c>
      <c r="HH75" s="13">
        <f t="shared" si="18"/>
        <v>4</v>
      </c>
      <c r="HI75" s="13">
        <f t="shared" si="18"/>
        <v>11</v>
      </c>
      <c r="HJ75" s="130"/>
      <c r="HK75" s="13">
        <f>COUNTA(HK2:HK65)</f>
        <v>64</v>
      </c>
      <c r="HL75" s="13">
        <f>COUNTA(HL2:HL65)</f>
        <v>16</v>
      </c>
      <c r="HM75" s="13">
        <f>COUNTA(HM2:HM65)</f>
        <v>16</v>
      </c>
      <c r="HN75" s="14"/>
      <c r="HO75" s="13">
        <f>COUNTA(HO2:HO65)</f>
        <v>10</v>
      </c>
      <c r="HP75" s="13">
        <f>COUNTA(HP2:HP65)</f>
        <v>3</v>
      </c>
      <c r="HQ75" s="13">
        <f>COUNTA(HQ2:HQ65)</f>
        <v>5</v>
      </c>
      <c r="HR75" s="13">
        <f>COUNTA(HR2:HR65)</f>
        <v>5</v>
      </c>
      <c r="HS75" s="130"/>
      <c r="HT75" s="13">
        <f>COUNTA(HT2:HT65)</f>
        <v>64</v>
      </c>
      <c r="HU75" s="13">
        <f>COUNTA(HU2:HU65)</f>
        <v>9</v>
      </c>
      <c r="HV75" s="13">
        <f>COUNTA(HV2:HV65)</f>
        <v>9</v>
      </c>
      <c r="HW75" s="14"/>
      <c r="HX75" s="13">
        <f>COUNTA(HX2:HX65)</f>
        <v>6</v>
      </c>
      <c r="HY75" s="13">
        <f>COUNTA(HY2:HY65)</f>
        <v>3</v>
      </c>
      <c r="HZ75" s="13">
        <f>COUNTA(HZ2:HZ65)</f>
        <v>1</v>
      </c>
      <c r="IA75" s="13">
        <f>COUNTA(IA2:IA65)</f>
        <v>3</v>
      </c>
      <c r="IB75" s="130"/>
      <c r="IC75" s="13">
        <f>COUNTA(IC2:IC65)</f>
        <v>64</v>
      </c>
      <c r="ID75" s="13">
        <f>COUNTA(ID2:ID65)</f>
        <v>4</v>
      </c>
      <c r="IE75" s="13">
        <f>COUNTA(IE2:IE65)</f>
        <v>4</v>
      </c>
      <c r="IF75" s="14"/>
      <c r="IG75" s="13">
        <f>COUNTA(IG2:IG65)</f>
        <v>4</v>
      </c>
      <c r="IH75" s="13">
        <f>COUNTA(IH2:IH65)</f>
        <v>1</v>
      </c>
      <c r="II75" s="13">
        <f>COUNTA(II2:II65)</f>
        <v>1</v>
      </c>
      <c r="IJ75" s="130"/>
      <c r="IK75" s="13">
        <f>COUNTA(IK2:IK65)</f>
        <v>64</v>
      </c>
      <c r="IL75" s="13">
        <f>COUNTA(IL2:IL65)</f>
        <v>1</v>
      </c>
      <c r="IM75" s="13">
        <f>COUNTA(IM2:IM65)</f>
        <v>1</v>
      </c>
      <c r="IN75" s="14"/>
      <c r="IO75" s="13">
        <f>COUNTA(IO2:IO65)</f>
        <v>1</v>
      </c>
      <c r="IP75" s="130"/>
      <c r="IQ75" s="13">
        <f>COUNTA(IQ2:IQ65)</f>
        <v>64</v>
      </c>
      <c r="IR75" s="13">
        <f>COUNTA(IR2:IR65)</f>
        <v>9</v>
      </c>
      <c r="IS75" s="13">
        <f>COUNTA(IS2:IS65)</f>
        <v>9</v>
      </c>
      <c r="IT75" s="14"/>
      <c r="IU75" s="13">
        <f>COUNTA(IU2:IU65)</f>
        <v>3</v>
      </c>
      <c r="IV75" s="13">
        <f>COUNTA(IV2:IV65)</f>
        <v>1</v>
      </c>
      <c r="IW75" s="13">
        <f>COUNTA(IW2:IW65)</f>
        <v>6</v>
      </c>
      <c r="IX75" s="13">
        <f>COUNTA(IX2:IX65)</f>
        <v>4</v>
      </c>
      <c r="IY75" s="130"/>
      <c r="IZ75" s="13">
        <f>COUNTA(IZ2:IZ65)</f>
        <v>64</v>
      </c>
      <c r="JA75" s="13">
        <f>COUNTA(JA2:JA65)</f>
        <v>30</v>
      </c>
      <c r="JB75" s="13">
        <f>COUNTA(JB2:JB65)</f>
        <v>30</v>
      </c>
      <c r="JC75" s="14"/>
      <c r="JD75" s="13">
        <f>COUNTA(JD2:JD65)</f>
        <v>12</v>
      </c>
      <c r="JE75" s="13">
        <f>COUNTA(JE2:JE65)</f>
        <v>4</v>
      </c>
      <c r="JF75" s="13">
        <f>COUNTA(JF2:JF65)</f>
        <v>14</v>
      </c>
      <c r="JG75" s="13">
        <f>COUNTA(JG2:JG65)</f>
        <v>11</v>
      </c>
      <c r="JH75" s="130"/>
      <c r="JI75" s="13">
        <f>COUNTA(JI2:JI65)</f>
        <v>64</v>
      </c>
      <c r="JJ75" s="13">
        <f>COUNTA(JJ2:JJ65)</f>
        <v>42</v>
      </c>
      <c r="JK75" s="13">
        <f>COUNTA(JK2:JK65)</f>
        <v>42</v>
      </c>
      <c r="JL75" s="14"/>
      <c r="JM75" s="13">
        <f>COUNTA(JM2:JM65)</f>
        <v>7</v>
      </c>
      <c r="JN75" s="13">
        <f>COUNTA(JN2:JN65)</f>
        <v>19</v>
      </c>
      <c r="JO75" s="13">
        <f>COUNTA(JO2:JO65)</f>
        <v>20</v>
      </c>
      <c r="JP75" s="13">
        <f>COUNTA(JP2:JP65)</f>
        <v>42</v>
      </c>
      <c r="JQ75" s="13">
        <f>COUNTA(JQ2:JQ65)</f>
        <v>42</v>
      </c>
      <c r="JR75" s="130"/>
      <c r="JS75" s="13">
        <f>COUNTA(JS2:JS65)</f>
        <v>64</v>
      </c>
      <c r="JT75" s="13">
        <f>COUNTA(JT2:JT65)</f>
        <v>32</v>
      </c>
      <c r="JU75" s="13">
        <f>COUNTA(JU2:JU65)</f>
        <v>32</v>
      </c>
      <c r="JV75" s="14"/>
      <c r="JW75" s="13">
        <f t="shared" ref="JW75:KC75" si="19">COUNTA(JW2:JW65)</f>
        <v>6</v>
      </c>
      <c r="JX75" s="13">
        <f t="shared" si="19"/>
        <v>2</v>
      </c>
      <c r="JY75" s="13">
        <f t="shared" si="19"/>
        <v>9</v>
      </c>
      <c r="JZ75" s="13">
        <f t="shared" si="19"/>
        <v>19</v>
      </c>
      <c r="KA75" s="13">
        <f t="shared" si="19"/>
        <v>3</v>
      </c>
      <c r="KB75" s="13">
        <f t="shared" si="19"/>
        <v>32</v>
      </c>
      <c r="KC75" s="13">
        <f t="shared" si="19"/>
        <v>32</v>
      </c>
      <c r="KD75" s="130"/>
      <c r="KE75" s="13">
        <f>COUNTA(KE2:KE65)</f>
        <v>64</v>
      </c>
      <c r="KF75" s="13">
        <f>COUNTA(KF2:KF65)</f>
        <v>6</v>
      </c>
      <c r="KG75" s="13">
        <f>COUNTA(KG2:KG65)</f>
        <v>6</v>
      </c>
      <c r="KH75" s="14"/>
      <c r="KI75" s="13">
        <f>COUNTA(KI2:KI65)</f>
        <v>6</v>
      </c>
      <c r="KJ75" s="13">
        <f>COUNTA(KJ2:KJ65)</f>
        <v>5</v>
      </c>
      <c r="KK75" s="13">
        <f>COUNTA(KK2:KK65)</f>
        <v>5</v>
      </c>
      <c r="KL75" s="130"/>
      <c r="KM75" s="13">
        <f>COUNTA(KM2:KM65)</f>
        <v>64</v>
      </c>
      <c r="KN75" s="13">
        <f>COUNTA(KN2:KN65)</f>
        <v>2</v>
      </c>
      <c r="KO75" s="13">
        <f>COUNTA(KO2:KO65)</f>
        <v>2</v>
      </c>
      <c r="KP75" s="13">
        <f>COUNTA(KP2:KP65)</f>
        <v>2</v>
      </c>
      <c r="KQ75" s="130"/>
      <c r="KR75" s="13">
        <f>COUNTA(KR2:KR65)</f>
        <v>64</v>
      </c>
      <c r="KS75" s="13">
        <f>COUNTA(KS2:KS65)</f>
        <v>2</v>
      </c>
      <c r="KT75" s="13">
        <f>COUNTA(KT2:KT65)</f>
        <v>2</v>
      </c>
      <c r="KU75" s="13">
        <f>COUNTA(KU2:KU65)</f>
        <v>2</v>
      </c>
      <c r="KV75" s="130"/>
      <c r="KW75" s="13">
        <f>COUNTA(KW2:KW65)</f>
        <v>64</v>
      </c>
      <c r="KX75" s="13">
        <f>COUNTA(KX2:KX65)</f>
        <v>1</v>
      </c>
      <c r="KY75" s="13">
        <f>COUNTA(KY2:KY65)</f>
        <v>1</v>
      </c>
      <c r="KZ75" s="13">
        <f>COUNTA(KZ2:KZ65)</f>
        <v>1</v>
      </c>
      <c r="LA75" s="130"/>
      <c r="LB75" s="13">
        <f>COUNTA(LB2:LB65)</f>
        <v>64</v>
      </c>
      <c r="LC75" s="13">
        <f>COUNTA(LC2:LC65)</f>
        <v>1</v>
      </c>
      <c r="LD75" s="13">
        <f>COUNTA(LD2:LD65)</f>
        <v>1</v>
      </c>
      <c r="LE75" s="13">
        <f>COUNTA(LE2:LE65)</f>
        <v>1</v>
      </c>
      <c r="LF75" s="130"/>
      <c r="LG75" s="13">
        <f>COUNTA(LG2:LG65)</f>
        <v>64</v>
      </c>
      <c r="LH75" s="13">
        <f>COUNTA(LH2:LH65)</f>
        <v>1</v>
      </c>
      <c r="LI75" s="13">
        <f>COUNTA(LI2:LI65)</f>
        <v>1</v>
      </c>
      <c r="LK75" s="130"/>
      <c r="LL75" s="13">
        <f>COUNTA(LL2:LL65)</f>
        <v>64</v>
      </c>
      <c r="LM75" s="13">
        <f>COUNTA(LM2:LM65)</f>
        <v>31</v>
      </c>
      <c r="LN75" s="130"/>
      <c r="LO75" s="14"/>
      <c r="LP75" s="13">
        <f t="shared" ref="LP75:MB75" si="20">COUNTA(LP2:LP65)</f>
        <v>23</v>
      </c>
      <c r="LQ75" s="13">
        <f t="shared" si="20"/>
        <v>35</v>
      </c>
      <c r="LR75" s="13">
        <f t="shared" si="20"/>
        <v>27</v>
      </c>
      <c r="LS75" s="13">
        <f t="shared" si="20"/>
        <v>28</v>
      </c>
      <c r="LT75" s="13">
        <f t="shared" si="20"/>
        <v>22</v>
      </c>
      <c r="LU75" s="13">
        <f t="shared" si="20"/>
        <v>18</v>
      </c>
      <c r="LV75" s="13">
        <f t="shared" si="20"/>
        <v>8</v>
      </c>
      <c r="LW75" s="13">
        <f t="shared" si="20"/>
        <v>11</v>
      </c>
      <c r="LX75" s="13">
        <f t="shared" si="20"/>
        <v>5</v>
      </c>
      <c r="LY75" s="13">
        <f t="shared" si="20"/>
        <v>12</v>
      </c>
      <c r="LZ75" s="13">
        <f t="shared" si="20"/>
        <v>64</v>
      </c>
      <c r="MA75" s="13">
        <f t="shared" si="20"/>
        <v>64</v>
      </c>
      <c r="MB75" s="13">
        <f t="shared" si="20"/>
        <v>34</v>
      </c>
      <c r="MC75" s="130"/>
      <c r="MD75" s="14"/>
      <c r="ME75" s="13">
        <f t="shared" ref="ME75:ND75" si="21">COUNTA(ME2:ME65)</f>
        <v>56</v>
      </c>
      <c r="MF75" s="13">
        <f t="shared" si="21"/>
        <v>47</v>
      </c>
      <c r="MG75" s="13">
        <f t="shared" si="21"/>
        <v>30</v>
      </c>
      <c r="MH75" s="13">
        <f t="shared" si="21"/>
        <v>15</v>
      </c>
      <c r="MI75" s="13">
        <f t="shared" si="21"/>
        <v>27</v>
      </c>
      <c r="MJ75" s="13">
        <f t="shared" si="21"/>
        <v>47</v>
      </c>
      <c r="MK75" s="13">
        <f t="shared" si="21"/>
        <v>53</v>
      </c>
      <c r="ML75" s="13">
        <f t="shared" si="21"/>
        <v>51</v>
      </c>
      <c r="MM75" s="13">
        <f t="shared" si="21"/>
        <v>37</v>
      </c>
      <c r="MN75" s="13">
        <f t="shared" si="21"/>
        <v>36</v>
      </c>
      <c r="MO75" s="13">
        <f t="shared" si="21"/>
        <v>29</v>
      </c>
      <c r="MP75" s="13">
        <f t="shared" si="21"/>
        <v>46</v>
      </c>
      <c r="MQ75" s="13">
        <f t="shared" si="21"/>
        <v>46</v>
      </c>
      <c r="MR75" s="13">
        <f t="shared" si="21"/>
        <v>31</v>
      </c>
      <c r="MS75" s="13">
        <f t="shared" si="21"/>
        <v>17</v>
      </c>
      <c r="MT75" s="13">
        <f t="shared" si="21"/>
        <v>47</v>
      </c>
      <c r="MU75" s="13">
        <f t="shared" si="21"/>
        <v>43</v>
      </c>
      <c r="MV75" s="13">
        <f t="shared" si="21"/>
        <v>45</v>
      </c>
      <c r="MW75" s="13">
        <f t="shared" si="21"/>
        <v>41</v>
      </c>
      <c r="MX75" s="13">
        <f t="shared" si="21"/>
        <v>13</v>
      </c>
      <c r="MY75" s="13">
        <f t="shared" si="21"/>
        <v>63</v>
      </c>
      <c r="MZ75" s="13">
        <f t="shared" si="21"/>
        <v>63</v>
      </c>
      <c r="NA75" s="13">
        <f t="shared" si="21"/>
        <v>64</v>
      </c>
      <c r="NB75" s="13">
        <f t="shared" si="21"/>
        <v>64</v>
      </c>
      <c r="NC75" s="13">
        <f t="shared" si="21"/>
        <v>64</v>
      </c>
      <c r="ND75" s="13">
        <f t="shared" si="21"/>
        <v>64</v>
      </c>
      <c r="NE75" s="130"/>
      <c r="NF75" s="13">
        <f>COUNTA(NF2:NF65)</f>
        <v>64</v>
      </c>
      <c r="NG75" s="13">
        <f>COUNTA(NG2:NG65)</f>
        <v>64</v>
      </c>
      <c r="NH75" s="13">
        <f>COUNTA(NH2:NH65)</f>
        <v>46</v>
      </c>
      <c r="NI75" s="13">
        <f>COUNTA(NI2:NI65)</f>
        <v>64</v>
      </c>
      <c r="NJ75" s="130"/>
      <c r="NK75" s="14"/>
      <c r="NL75" s="13">
        <f t="shared" ref="NL75:NT75" si="22">COUNTA(NL2:NL65)</f>
        <v>24</v>
      </c>
      <c r="NM75" s="13">
        <f t="shared" si="22"/>
        <v>21</v>
      </c>
      <c r="NN75" s="13">
        <f t="shared" si="22"/>
        <v>19</v>
      </c>
      <c r="NO75" s="13">
        <f t="shared" si="22"/>
        <v>19</v>
      </c>
      <c r="NP75" s="13">
        <f t="shared" si="22"/>
        <v>25</v>
      </c>
      <c r="NQ75" s="13">
        <f t="shared" si="22"/>
        <v>8</v>
      </c>
      <c r="NR75" s="13">
        <f t="shared" si="22"/>
        <v>9</v>
      </c>
      <c r="NS75" s="13">
        <f t="shared" si="22"/>
        <v>12</v>
      </c>
      <c r="NT75" s="13">
        <f t="shared" si="22"/>
        <v>8</v>
      </c>
      <c r="NU75" s="130"/>
      <c r="NV75" s="13">
        <f t="shared" ref="NV75:OB75" si="23">COUNTA(NV2:NV65)</f>
        <v>15</v>
      </c>
      <c r="NW75" s="13">
        <f t="shared" si="23"/>
        <v>64</v>
      </c>
      <c r="NX75" s="13">
        <f t="shared" si="23"/>
        <v>20</v>
      </c>
      <c r="NY75" s="13">
        <f t="shared" si="23"/>
        <v>29</v>
      </c>
      <c r="NZ75" s="13">
        <f t="shared" si="23"/>
        <v>51</v>
      </c>
      <c r="OA75" s="13">
        <f t="shared" si="23"/>
        <v>54</v>
      </c>
      <c r="OB75" s="13">
        <f t="shared" si="23"/>
        <v>50</v>
      </c>
    </row>
    <row r="76" spans="1:396" s="132" customFormat="1" ht="34" x14ac:dyDescent="0.2">
      <c r="A76" s="131" t="s">
        <v>929</v>
      </c>
      <c r="D76" s="131"/>
      <c r="G76" s="133">
        <f>G74/G75</f>
        <v>0.75</v>
      </c>
      <c r="K76" s="134"/>
      <c r="L76" s="135"/>
      <c r="M76" s="133"/>
      <c r="AA76" s="136"/>
      <c r="AI76" s="134"/>
      <c r="AK76" s="136"/>
      <c r="AY76" s="134"/>
      <c r="AZ76" s="137"/>
      <c r="BB76" s="133">
        <f>BB74/BB75</f>
        <v>0.5</v>
      </c>
      <c r="BF76" s="134"/>
      <c r="BI76" s="133">
        <f>BI74/BI75</f>
        <v>0.16666666666666666</v>
      </c>
      <c r="BL76" s="134"/>
      <c r="BO76" s="133">
        <f>BO74/BO75</f>
        <v>0.625</v>
      </c>
      <c r="BR76" s="134"/>
      <c r="BU76" s="133">
        <f>BU74/BU75</f>
        <v>0</v>
      </c>
      <c r="BX76" s="134"/>
      <c r="CA76" s="133">
        <f>CA74/CA75</f>
        <v>0.26923076923076922</v>
      </c>
      <c r="CE76" s="133"/>
      <c r="CH76" s="134"/>
      <c r="CK76" s="133"/>
      <c r="CL76" s="133"/>
      <c r="CQ76" s="133"/>
      <c r="CT76" s="134"/>
      <c r="CV76" s="134"/>
      <c r="CX76" s="133"/>
      <c r="CY76" s="133"/>
      <c r="CZ76" s="133"/>
      <c r="DA76" s="133"/>
      <c r="DB76" s="134"/>
      <c r="DC76" s="133"/>
      <c r="DD76" s="133"/>
      <c r="DE76" s="133"/>
      <c r="DF76" s="133"/>
      <c r="DG76" s="133"/>
      <c r="DH76" s="134"/>
      <c r="DI76" s="133"/>
      <c r="DJ76" s="133"/>
      <c r="DK76" s="133"/>
      <c r="DL76" s="133"/>
      <c r="DM76" s="133"/>
      <c r="DN76" s="134"/>
      <c r="DO76" s="133"/>
      <c r="DP76" s="133"/>
      <c r="DQ76" s="133"/>
      <c r="DR76" s="133"/>
      <c r="DS76" s="133"/>
      <c r="DT76" s="134"/>
      <c r="DU76" s="133"/>
      <c r="DV76" s="133"/>
      <c r="DW76" s="133"/>
      <c r="DX76" s="133"/>
      <c r="DY76" s="133"/>
      <c r="DZ76" s="134"/>
      <c r="EA76" s="133"/>
      <c r="EB76" s="133"/>
      <c r="EC76" s="133"/>
      <c r="ED76" s="133"/>
      <c r="EE76" s="133"/>
      <c r="EF76" s="134"/>
      <c r="EG76" s="133"/>
      <c r="EH76" s="133"/>
      <c r="EI76" s="133"/>
      <c r="EJ76" s="133"/>
      <c r="EK76" s="133"/>
      <c r="EL76" s="134"/>
      <c r="EM76" s="133"/>
      <c r="EN76" s="133"/>
      <c r="EO76" s="133"/>
      <c r="EP76" s="133"/>
      <c r="EQ76" s="133"/>
      <c r="ER76" s="134"/>
      <c r="ES76" s="133"/>
      <c r="ET76" s="133"/>
      <c r="EU76" s="133"/>
      <c r="EV76" s="133"/>
      <c r="EW76" s="133"/>
      <c r="EX76" s="134"/>
      <c r="EY76" s="133"/>
      <c r="EZ76" s="133"/>
      <c r="FA76" s="133"/>
      <c r="FB76" s="133"/>
      <c r="FC76" s="133"/>
      <c r="FD76" s="134"/>
      <c r="FE76" s="133"/>
      <c r="FF76" s="133"/>
      <c r="FG76" s="133"/>
      <c r="FH76" s="133"/>
      <c r="FI76" s="133"/>
      <c r="FJ76" s="134"/>
      <c r="FK76" s="133"/>
      <c r="FL76" s="134"/>
      <c r="FM76" s="133"/>
      <c r="FN76" s="133"/>
      <c r="FO76" s="133"/>
      <c r="FP76" s="135"/>
      <c r="FQ76" s="133"/>
      <c r="FR76" s="133"/>
      <c r="FS76" s="133"/>
      <c r="FT76" s="133"/>
      <c r="FU76" s="133"/>
      <c r="FV76" s="133"/>
      <c r="FW76" s="134"/>
      <c r="FX76" s="133"/>
      <c r="FY76" s="133"/>
      <c r="FZ76" s="133"/>
      <c r="GA76" s="135"/>
      <c r="GB76" s="133"/>
      <c r="GC76" s="133"/>
      <c r="GD76" s="133"/>
      <c r="GE76" s="133"/>
      <c r="GF76" s="134"/>
      <c r="GG76" s="133"/>
      <c r="GH76" s="133"/>
      <c r="GI76" s="133"/>
      <c r="GJ76" s="135"/>
      <c r="GK76" s="133"/>
      <c r="GL76" s="133"/>
      <c r="GM76" s="133"/>
      <c r="GN76" s="133"/>
      <c r="GO76" s="133"/>
      <c r="GP76" s="134"/>
      <c r="GQ76" s="133"/>
      <c r="GR76" s="133"/>
      <c r="GS76" s="133"/>
      <c r="GT76" s="135"/>
      <c r="GU76" s="133"/>
      <c r="GV76" s="133"/>
      <c r="GW76" s="133"/>
      <c r="GX76" s="133"/>
      <c r="GY76" s="134"/>
      <c r="GZ76" s="133"/>
      <c r="HA76" s="133"/>
      <c r="HB76" s="133"/>
      <c r="HC76" s="135"/>
      <c r="HD76" s="133"/>
      <c r="HE76" s="133"/>
      <c r="HF76" s="133"/>
      <c r="HG76" s="133"/>
      <c r="HH76" s="133"/>
      <c r="HI76" s="133"/>
      <c r="HJ76" s="134"/>
      <c r="HK76" s="133"/>
      <c r="HL76" s="133"/>
      <c r="HM76" s="133"/>
      <c r="HN76" s="135"/>
      <c r="HO76" s="133"/>
      <c r="HP76" s="133"/>
      <c r="HQ76" s="133"/>
      <c r="HR76" s="133"/>
      <c r="HS76" s="134"/>
      <c r="HT76" s="133"/>
      <c r="HU76" s="133"/>
      <c r="HV76" s="133"/>
      <c r="HW76" s="135"/>
      <c r="HX76" s="133"/>
      <c r="HY76" s="133"/>
      <c r="HZ76" s="133"/>
      <c r="IA76" s="133"/>
      <c r="IB76" s="134"/>
      <c r="IC76" s="133"/>
      <c r="ID76" s="133"/>
      <c r="IE76" s="133"/>
      <c r="IF76" s="135"/>
      <c r="IG76" s="133"/>
      <c r="IH76" s="133"/>
      <c r="II76" s="133"/>
      <c r="IJ76" s="134"/>
      <c r="IK76" s="133"/>
      <c r="IL76" s="133"/>
      <c r="IM76" s="133"/>
      <c r="IN76" s="135"/>
      <c r="IO76" s="133"/>
      <c r="IP76" s="134"/>
      <c r="IQ76" s="133"/>
      <c r="IR76" s="133"/>
      <c r="IS76" s="133"/>
      <c r="IT76" s="135"/>
      <c r="IU76" s="133"/>
      <c r="IV76" s="133"/>
      <c r="IW76" s="133"/>
      <c r="IX76" s="133"/>
      <c r="IY76" s="134"/>
      <c r="IZ76" s="133"/>
      <c r="JA76" s="133"/>
      <c r="JB76" s="133"/>
      <c r="JC76" s="135"/>
      <c r="JD76" s="133"/>
      <c r="JE76" s="133"/>
      <c r="JF76" s="133"/>
      <c r="JG76" s="133"/>
      <c r="JH76" s="134"/>
      <c r="JI76" s="133"/>
      <c r="JJ76" s="133"/>
      <c r="JK76" s="133"/>
      <c r="JL76" s="135"/>
      <c r="JM76" s="133"/>
      <c r="JN76" s="133"/>
      <c r="JO76" s="133"/>
      <c r="JP76" s="133"/>
      <c r="JQ76" s="133"/>
      <c r="JR76" s="134"/>
      <c r="JS76" s="133"/>
      <c r="JT76" s="133"/>
      <c r="JU76" s="133"/>
      <c r="JV76" s="135"/>
      <c r="JW76" s="133"/>
      <c r="JX76" s="133"/>
      <c r="JY76" s="133"/>
      <c r="JZ76" s="133"/>
      <c r="KA76" s="133"/>
      <c r="KB76" s="133"/>
      <c r="KC76" s="133"/>
      <c r="KD76" s="134"/>
      <c r="KE76" s="133"/>
      <c r="KF76" s="133"/>
      <c r="KG76" s="133"/>
      <c r="KH76" s="135"/>
      <c r="KI76" s="133"/>
      <c r="KJ76" s="133"/>
      <c r="KK76" s="133"/>
      <c r="KL76" s="134"/>
      <c r="KM76" s="133"/>
      <c r="KN76" s="133"/>
      <c r="KO76" s="133"/>
      <c r="KP76" s="133"/>
      <c r="KQ76" s="134"/>
      <c r="KR76" s="133"/>
      <c r="KS76" s="133"/>
      <c r="KT76" s="133"/>
      <c r="KU76" s="133"/>
      <c r="KV76" s="134"/>
      <c r="KW76" s="133"/>
      <c r="KX76" s="133"/>
      <c r="KY76" s="133"/>
      <c r="KZ76" s="133"/>
      <c r="LA76" s="134"/>
      <c r="LB76" s="133"/>
      <c r="LC76" s="133"/>
      <c r="LD76" s="133"/>
      <c r="LE76" s="133"/>
      <c r="LF76" s="134"/>
      <c r="LG76" s="133"/>
      <c r="LH76" s="133"/>
      <c r="LI76" s="133"/>
      <c r="LJ76" s="133"/>
      <c r="LK76" s="134"/>
      <c r="LL76" s="133"/>
      <c r="LM76" s="133"/>
      <c r="LN76" s="134"/>
      <c r="LO76" s="135"/>
      <c r="LP76" s="133"/>
      <c r="LQ76" s="133"/>
      <c r="LR76" s="133"/>
      <c r="LS76" s="133"/>
      <c r="LT76" s="133"/>
      <c r="LU76" s="133"/>
      <c r="LV76" s="133"/>
      <c r="LW76" s="133"/>
      <c r="LX76" s="133"/>
      <c r="LY76" s="133"/>
      <c r="LZ76" s="133"/>
      <c r="MA76" s="133"/>
      <c r="MB76" s="133"/>
      <c r="MC76" s="134"/>
      <c r="MD76" s="135"/>
      <c r="ME76" s="133"/>
      <c r="MF76" s="133"/>
      <c r="MG76" s="133"/>
      <c r="MH76" s="133"/>
      <c r="MI76" s="133"/>
      <c r="MJ76" s="133"/>
      <c r="MK76" s="133"/>
      <c r="ML76" s="133"/>
      <c r="MM76" s="133"/>
      <c r="MN76" s="133"/>
      <c r="MO76" s="133"/>
      <c r="MP76" s="133"/>
      <c r="MQ76" s="133"/>
      <c r="MR76" s="133"/>
      <c r="MS76" s="133"/>
      <c r="MT76" s="133"/>
      <c r="MU76" s="133"/>
      <c r="MV76" s="133"/>
      <c r="MW76" s="133"/>
      <c r="MX76" s="133"/>
      <c r="MY76" s="133"/>
      <c r="MZ76" s="133"/>
      <c r="NA76" s="133"/>
      <c r="NB76" s="133"/>
      <c r="NC76" s="133"/>
      <c r="ND76" s="133"/>
      <c r="NE76" s="134"/>
      <c r="NF76" s="133"/>
      <c r="NG76" s="133"/>
      <c r="NH76" s="133"/>
      <c r="NI76" s="133"/>
      <c r="NJ76" s="134"/>
      <c r="NK76" s="135"/>
      <c r="NL76" s="133"/>
      <c r="NM76" s="133"/>
      <c r="NN76" s="133"/>
      <c r="NO76" s="133"/>
      <c r="NP76" s="133"/>
      <c r="NU76" s="134"/>
    </row>
  </sheetData>
  <autoFilter ref="A1:OF76" xr:uid="{B15E1A94-C599-5C4B-B555-583B3E36FC9E}">
    <sortState xmlns:xlrd2="http://schemas.microsoft.com/office/spreadsheetml/2017/richdata2" ref="A2:OF76">
      <sortCondition ref="B1:B76"/>
    </sortState>
  </autoFilter>
  <conditionalFormatting sqref="B77:B1048576 B2:B65">
    <cfRule type="duplicateValues" dxfId="9" priority="1"/>
  </conditionalFormatting>
  <pageMargins left="0.7" right="0.7" top="0.75" bottom="0.75" header="0.3" footer="0.3"/>
  <pageSetup orientation="portrait" horizontalDpi="0" verticalDpi="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A8FBE-5742-A541-8B3F-BE0637D662AD}">
  <dimension ref="A1:OF13"/>
  <sheetViews>
    <sheetView zoomScaleNormal="100" workbookViewId="0">
      <pane xSplit="3" ySplit="1" topLeftCell="DA2" activePane="bottomRight" state="frozen"/>
      <selection activeCell="MH16" sqref="MH16"/>
      <selection pane="topRight" activeCell="MH16" sqref="MH16"/>
      <selection pane="bottomLeft" activeCell="MH16" sqref="MH16"/>
      <selection pane="bottomRight" activeCell="FE1" sqref="FE1"/>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1: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1:396" ht="170" x14ac:dyDescent="0.2">
      <c r="B2" s="19" t="s">
        <v>512</v>
      </c>
      <c r="C2" s="19">
        <v>1</v>
      </c>
      <c r="D2" s="19">
        <v>16693</v>
      </c>
      <c r="E2" s="19">
        <v>211</v>
      </c>
      <c r="F2" s="84">
        <f>D2/E2</f>
        <v>79.113744075829388</v>
      </c>
      <c r="G2" s="19">
        <v>7</v>
      </c>
      <c r="H2" s="19" t="s">
        <v>269</v>
      </c>
      <c r="I2" s="19" t="s">
        <v>269</v>
      </c>
      <c r="J2" s="19">
        <v>10</v>
      </c>
      <c r="K2" s="126"/>
      <c r="L2" s="20"/>
      <c r="Y2" s="19" t="s">
        <v>207</v>
      </c>
      <c r="AA2" s="20"/>
      <c r="AB2" s="19">
        <v>10169</v>
      </c>
      <c r="AC2" s="19">
        <v>4428</v>
      </c>
      <c r="AD2" s="19">
        <v>2334</v>
      </c>
      <c r="AE2" s="19">
        <v>579</v>
      </c>
      <c r="AF2" s="190" t="s">
        <v>357</v>
      </c>
      <c r="AH2" s="19" t="s">
        <v>271</v>
      </c>
      <c r="AI2" s="126"/>
      <c r="AJ2" s="19" t="s">
        <v>271</v>
      </c>
      <c r="AK2" s="20"/>
      <c r="AL2" s="19" t="s">
        <v>214</v>
      </c>
      <c r="AN2" s="19" t="s">
        <v>216</v>
      </c>
      <c r="AO2" s="19" t="s">
        <v>217</v>
      </c>
      <c r="AP2" s="19" t="s">
        <v>218</v>
      </c>
      <c r="AQ2" s="19" t="s">
        <v>219</v>
      </c>
      <c r="AR2" s="19" t="s">
        <v>220</v>
      </c>
      <c r="AS2" s="19" t="s">
        <v>221</v>
      </c>
      <c r="AV2" s="19" t="s">
        <v>452</v>
      </c>
      <c r="AW2" s="19">
        <v>34</v>
      </c>
      <c r="AX2" s="19">
        <v>241</v>
      </c>
      <c r="AY2" s="126"/>
      <c r="AZ2" s="112" t="s">
        <v>269</v>
      </c>
      <c r="BC2" s="156"/>
      <c r="BF2" s="126"/>
      <c r="BG2" s="19" t="s">
        <v>269</v>
      </c>
      <c r="BJ2" s="152"/>
      <c r="BL2" s="126"/>
      <c r="BM2" s="19" t="s">
        <v>269</v>
      </c>
      <c r="BP2" s="148"/>
      <c r="BR2" s="126"/>
      <c r="BS2" s="19" t="s">
        <v>269</v>
      </c>
      <c r="BV2" s="150"/>
      <c r="BX2" s="126"/>
      <c r="BY2" s="19" t="s">
        <v>269</v>
      </c>
      <c r="CB2" s="152"/>
      <c r="CD2" s="148"/>
      <c r="CF2" s="150"/>
      <c r="CH2" s="126"/>
      <c r="CI2" s="19" t="s">
        <v>271</v>
      </c>
      <c r="CJ2" s="19">
        <v>53</v>
      </c>
      <c r="CK2" s="19">
        <v>65</v>
      </c>
      <c r="CL2" s="156" t="s">
        <v>394</v>
      </c>
      <c r="CN2" s="152" t="s">
        <v>325</v>
      </c>
      <c r="CP2" s="148" t="s">
        <v>280</v>
      </c>
      <c r="CR2" s="150" t="s">
        <v>515</v>
      </c>
      <c r="CT2" s="126"/>
      <c r="CU2" s="170" t="s">
        <v>271</v>
      </c>
      <c r="CV2" s="126"/>
      <c r="CW2" s="19" t="s">
        <v>269</v>
      </c>
      <c r="DB2" s="126"/>
      <c r="DC2" s="19" t="s">
        <v>271</v>
      </c>
      <c r="DD2" s="19">
        <v>1</v>
      </c>
      <c r="DE2" s="19">
        <v>68</v>
      </c>
      <c r="DF2" s="181" t="s">
        <v>516</v>
      </c>
      <c r="DG2" s="171" t="s">
        <v>517</v>
      </c>
      <c r="DH2" s="126"/>
      <c r="DI2" s="19" t="s">
        <v>271</v>
      </c>
      <c r="DJ2" s="19">
        <v>1</v>
      </c>
      <c r="DK2" s="19">
        <v>41</v>
      </c>
      <c r="DL2" s="19" t="s">
        <v>286</v>
      </c>
      <c r="DM2" s="19" t="s">
        <v>517</v>
      </c>
      <c r="DN2" s="126"/>
      <c r="DO2" s="19" t="s">
        <v>271</v>
      </c>
      <c r="DP2" s="19">
        <v>1</v>
      </c>
      <c r="DQ2" s="19">
        <v>12</v>
      </c>
      <c r="DR2" s="19" t="s">
        <v>286</v>
      </c>
      <c r="DS2" s="19" t="s">
        <v>517</v>
      </c>
      <c r="DT2" s="126"/>
      <c r="DU2" s="19" t="s">
        <v>269</v>
      </c>
      <c r="DZ2" s="126"/>
      <c r="EA2" s="19" t="s">
        <v>271</v>
      </c>
      <c r="EB2" s="19">
        <v>1</v>
      </c>
      <c r="EC2" s="19">
        <v>30</v>
      </c>
      <c r="ED2" s="19" t="s">
        <v>516</v>
      </c>
      <c r="EE2" s="19" t="s">
        <v>517</v>
      </c>
      <c r="EF2" s="126"/>
      <c r="EG2" s="174" t="s">
        <v>269</v>
      </c>
      <c r="EL2" s="126"/>
      <c r="EM2" s="174" t="s">
        <v>269</v>
      </c>
      <c r="ER2" s="126"/>
      <c r="ES2" s="174" t="s">
        <v>269</v>
      </c>
      <c r="EX2" s="126"/>
      <c r="EY2" s="174" t="s">
        <v>269</v>
      </c>
      <c r="FD2" s="126"/>
      <c r="FE2" s="174" t="s">
        <v>269</v>
      </c>
      <c r="FJ2" s="126"/>
      <c r="FK2" s="19" t="s">
        <v>271</v>
      </c>
      <c r="FL2" s="126"/>
      <c r="FM2" s="218" t="s">
        <v>269</v>
      </c>
      <c r="FP2" s="20"/>
      <c r="FU2" s="19" t="s">
        <v>519</v>
      </c>
      <c r="FV2" s="19" t="s">
        <v>269</v>
      </c>
      <c r="FW2" s="126"/>
      <c r="FX2" s="19" t="s">
        <v>269</v>
      </c>
      <c r="GA2" s="20"/>
      <c r="GF2" s="126"/>
      <c r="GG2" s="19" t="s">
        <v>271</v>
      </c>
      <c r="GH2" s="19">
        <v>14</v>
      </c>
      <c r="GI2" s="19">
        <v>77</v>
      </c>
      <c r="GJ2" s="20"/>
      <c r="GM2" s="19" t="s">
        <v>227</v>
      </c>
      <c r="GP2" s="126"/>
      <c r="GQ2" s="19" t="s">
        <v>271</v>
      </c>
      <c r="GR2" s="19">
        <v>9</v>
      </c>
      <c r="GS2" s="19">
        <v>72</v>
      </c>
      <c r="GT2" s="20"/>
      <c r="GV2" s="19" t="s">
        <v>227</v>
      </c>
      <c r="GY2" s="126"/>
      <c r="GZ2" s="19" t="s">
        <v>269</v>
      </c>
      <c r="HC2" s="20"/>
      <c r="HJ2" s="126"/>
      <c r="HK2" s="19" t="s">
        <v>271</v>
      </c>
      <c r="HL2" s="19">
        <v>12</v>
      </c>
      <c r="HM2" s="19">
        <v>57</v>
      </c>
      <c r="HN2" s="20"/>
      <c r="HP2" s="19" t="s">
        <v>227</v>
      </c>
      <c r="HS2" s="126"/>
      <c r="HT2" s="19" t="s">
        <v>271</v>
      </c>
      <c r="HU2" s="19">
        <v>1</v>
      </c>
      <c r="HV2" s="19">
        <v>30</v>
      </c>
      <c r="HW2" s="20"/>
      <c r="HY2" s="19" t="s">
        <v>227</v>
      </c>
      <c r="IB2" s="126"/>
      <c r="IC2" s="19" t="s">
        <v>269</v>
      </c>
      <c r="IF2" s="20"/>
      <c r="IJ2" s="126"/>
      <c r="IK2" s="19" t="s">
        <v>269</v>
      </c>
      <c r="IN2" s="20"/>
      <c r="IP2" s="126"/>
      <c r="IQ2" s="19" t="s">
        <v>271</v>
      </c>
      <c r="IR2" s="19">
        <v>3</v>
      </c>
      <c r="IS2" s="19">
        <v>29</v>
      </c>
      <c r="IT2" s="20"/>
      <c r="IV2" s="19" t="s">
        <v>227</v>
      </c>
      <c r="IY2" s="126"/>
      <c r="IZ2" s="19" t="s">
        <v>271</v>
      </c>
      <c r="JA2" s="19">
        <v>11</v>
      </c>
      <c r="JB2" s="19">
        <v>63</v>
      </c>
      <c r="JC2" s="20"/>
      <c r="JE2" s="19" t="s">
        <v>227</v>
      </c>
      <c r="JH2" s="126"/>
      <c r="JI2" s="19" t="s">
        <v>271</v>
      </c>
      <c r="JJ2" s="19">
        <v>3</v>
      </c>
      <c r="JK2" s="19">
        <v>251</v>
      </c>
      <c r="JL2" s="20"/>
      <c r="JM2" s="19" t="s">
        <v>225</v>
      </c>
      <c r="JN2" s="19" t="s">
        <v>228</v>
      </c>
      <c r="JO2" s="19" t="s">
        <v>229</v>
      </c>
      <c r="JP2" s="19" t="s">
        <v>452</v>
      </c>
      <c r="JQ2" s="19" t="s">
        <v>271</v>
      </c>
      <c r="JR2" s="126"/>
      <c r="JS2" s="19" t="s">
        <v>271</v>
      </c>
      <c r="JT2" s="19">
        <v>11</v>
      </c>
      <c r="JU2" s="19">
        <v>212</v>
      </c>
      <c r="JV2" s="20"/>
      <c r="JY2" s="19" t="s">
        <v>228</v>
      </c>
      <c r="KB2" s="19" t="s">
        <v>347</v>
      </c>
      <c r="KC2" s="19" t="s">
        <v>271</v>
      </c>
      <c r="KD2" s="126"/>
      <c r="KE2" s="19" t="s">
        <v>269</v>
      </c>
      <c r="KH2" s="20"/>
      <c r="KL2" s="126"/>
      <c r="KM2" s="171" t="s">
        <v>269</v>
      </c>
      <c r="KQ2" s="126"/>
      <c r="KR2" s="174" t="s">
        <v>269</v>
      </c>
      <c r="KV2" s="126"/>
      <c r="KW2" s="171" t="s">
        <v>269</v>
      </c>
      <c r="LA2" s="126"/>
      <c r="LB2" s="171" t="s">
        <v>269</v>
      </c>
      <c r="LF2" s="126"/>
      <c r="LG2" s="171" t="s">
        <v>269</v>
      </c>
      <c r="LJ2" s="20"/>
      <c r="LK2" s="126"/>
      <c r="LL2" s="19" t="s">
        <v>271</v>
      </c>
      <c r="LM2" s="19" t="s">
        <v>520</v>
      </c>
      <c r="LN2" s="126"/>
      <c r="LO2" s="20"/>
      <c r="LR2" s="19" t="s">
        <v>232</v>
      </c>
      <c r="LS2" s="19" t="s">
        <v>233</v>
      </c>
      <c r="LT2" s="19" t="s">
        <v>234</v>
      </c>
      <c r="LU2" s="19" t="s">
        <v>235</v>
      </c>
      <c r="LW2" s="19" t="s">
        <v>237</v>
      </c>
      <c r="LX2" s="138" t="s">
        <v>1299</v>
      </c>
      <c r="LY2" s="138" t="s">
        <v>1299</v>
      </c>
      <c r="LZ2" s="19">
        <v>1783</v>
      </c>
      <c r="MA2" s="19" t="s">
        <v>271</v>
      </c>
      <c r="MB2" s="19">
        <v>19</v>
      </c>
      <c r="MC2" s="126"/>
      <c r="MD2" s="20"/>
      <c r="ME2" s="19" t="s">
        <v>238</v>
      </c>
      <c r="MF2" s="19" t="s">
        <v>239</v>
      </c>
      <c r="MG2" s="19" t="s">
        <v>240</v>
      </c>
      <c r="MJ2" s="19" t="s">
        <v>243</v>
      </c>
      <c r="MM2" s="19" t="s">
        <v>246</v>
      </c>
      <c r="MN2" s="19" t="s">
        <v>247</v>
      </c>
      <c r="MO2" s="19" t="s">
        <v>248</v>
      </c>
      <c r="MP2" s="19" t="s">
        <v>249</v>
      </c>
      <c r="MQ2" s="19" t="s">
        <v>250</v>
      </c>
      <c r="MS2" s="19" t="s">
        <v>252</v>
      </c>
      <c r="MT2" s="19" t="s">
        <v>253</v>
      </c>
      <c r="MU2" s="19" t="s">
        <v>254</v>
      </c>
      <c r="MW2" s="19" t="s">
        <v>256</v>
      </c>
      <c r="MY2" s="19">
        <v>40</v>
      </c>
      <c r="MZ2" s="19">
        <v>40</v>
      </c>
      <c r="NA2" s="19" t="s">
        <v>522</v>
      </c>
      <c r="NB2" s="19" t="s">
        <v>269</v>
      </c>
      <c r="NC2" s="19" t="s">
        <v>523</v>
      </c>
      <c r="ND2" s="19" t="s">
        <v>524</v>
      </c>
      <c r="NE2" s="126"/>
      <c r="NF2" s="19" t="s">
        <v>271</v>
      </c>
      <c r="NG2" s="19" t="s">
        <v>269</v>
      </c>
      <c r="NH2" s="19" t="s">
        <v>526</v>
      </c>
      <c r="NI2" s="19" t="s">
        <v>271</v>
      </c>
      <c r="NJ2" s="126"/>
      <c r="NK2" s="20"/>
      <c r="NL2" s="19" t="s">
        <v>257</v>
      </c>
      <c r="NM2" s="19" t="s">
        <v>258</v>
      </c>
      <c r="NN2" s="19" t="s">
        <v>259</v>
      </c>
      <c r="NO2" s="19" t="s">
        <v>260</v>
      </c>
      <c r="NP2" s="19" t="s">
        <v>261</v>
      </c>
      <c r="NS2" s="19" t="s">
        <v>264</v>
      </c>
      <c r="NU2" s="126"/>
      <c r="NW2" s="145" t="s">
        <v>271</v>
      </c>
      <c r="NX2" s="156"/>
      <c r="NY2" s="163" t="s">
        <v>394</v>
      </c>
      <c r="NZ2" s="152" t="s">
        <v>325</v>
      </c>
      <c r="OA2" s="148" t="s">
        <v>280</v>
      </c>
      <c r="OB2" s="150" t="s">
        <v>515</v>
      </c>
      <c r="OC2" s="89">
        <v>1574281</v>
      </c>
      <c r="OD2" s="88">
        <v>134.4</v>
      </c>
      <c r="OE2" s="84">
        <f>OC2/OD2</f>
        <v>11713.400297619048</v>
      </c>
      <c r="OF2" s="91">
        <f>D2/OC2</f>
        <v>1.0603570772943331E-2</v>
      </c>
    </row>
    <row r="3" spans="1:396" s="94" customFormat="1" ht="17" x14ac:dyDescent="0.2">
      <c r="A3" s="93" t="s">
        <v>919</v>
      </c>
      <c r="D3" s="93">
        <f>SUM(D2:D2)</f>
        <v>16693</v>
      </c>
      <c r="E3" s="93">
        <f>SUM(E2:E2)</f>
        <v>211</v>
      </c>
      <c r="F3" s="93"/>
      <c r="G3" s="93"/>
      <c r="J3" s="93">
        <f>SUM(J2:J2)</f>
        <v>10</v>
      </c>
      <c r="K3" s="127"/>
      <c r="L3" s="95"/>
      <c r="AA3" s="95"/>
      <c r="AB3" s="93">
        <f>SUM(AB2:AB2)</f>
        <v>10169</v>
      </c>
      <c r="AC3" s="93">
        <f>SUM(AC2:AC2)</f>
        <v>4428</v>
      </c>
      <c r="AD3" s="93">
        <f>SUM(AD2:AD2)</f>
        <v>2334</v>
      </c>
      <c r="AE3" s="93">
        <f>SUM(AE2:AE2)</f>
        <v>579</v>
      </c>
      <c r="AI3" s="127"/>
      <c r="AK3" s="95"/>
      <c r="AN3" s="96"/>
      <c r="AP3" s="96"/>
      <c r="AR3" s="96"/>
      <c r="AT3" s="96"/>
      <c r="AW3" s="93">
        <f>SUM(AW2:AW2)</f>
        <v>34</v>
      </c>
      <c r="AX3" s="93">
        <f>SUM(AX2:AX2)</f>
        <v>241</v>
      </c>
      <c r="AY3" s="127"/>
      <c r="AZ3" s="113"/>
      <c r="BA3" s="93">
        <f>SUM(BA2:BA2)</f>
        <v>0</v>
      </c>
      <c r="BB3" s="93">
        <f>SUM(BB2:BB2)</f>
        <v>0</v>
      </c>
      <c r="BF3" s="127"/>
      <c r="BH3" s="93">
        <f>SUM(BH2:BH2)</f>
        <v>0</v>
      </c>
      <c r="BI3" s="93">
        <f>SUM(BI2:BI2)</f>
        <v>0</v>
      </c>
      <c r="BL3" s="127"/>
      <c r="BN3" s="93">
        <f>SUM(BN2:BN2)</f>
        <v>0</v>
      </c>
      <c r="BO3" s="93">
        <f>SUM(BO2:BO2)</f>
        <v>0</v>
      </c>
      <c r="BR3" s="127"/>
      <c r="BT3" s="93">
        <f>SUM(BT2:BT2)</f>
        <v>0</v>
      </c>
      <c r="BU3" s="93">
        <f>SUM(BU2:BU2)</f>
        <v>0</v>
      </c>
      <c r="BX3" s="127"/>
      <c r="BZ3" s="93">
        <f>SUM(BZ2:BZ2)</f>
        <v>0</v>
      </c>
      <c r="CA3" s="93">
        <f>SUM(CA2:CA2)</f>
        <v>0</v>
      </c>
      <c r="CH3" s="127"/>
      <c r="CJ3" s="93">
        <f>SUM(CJ2:CJ2)</f>
        <v>53</v>
      </c>
      <c r="CK3" s="93">
        <f>SUM(CK2:CK2)</f>
        <v>65</v>
      </c>
      <c r="CT3" s="127"/>
      <c r="CV3" s="127"/>
      <c r="CX3" s="93">
        <f>SUM(CX2:CX2)</f>
        <v>0</v>
      </c>
      <c r="CY3" s="93">
        <f>SUM(CY2:CY2)</f>
        <v>0</v>
      </c>
      <c r="DB3" s="127"/>
      <c r="DD3" s="93">
        <f>SUM(DD2:DD2)</f>
        <v>1</v>
      </c>
      <c r="DE3" s="93">
        <f>SUM(DE2:DE2)</f>
        <v>68</v>
      </c>
      <c r="DH3" s="127"/>
      <c r="DJ3" s="93">
        <f>SUM(DJ2:DJ2)</f>
        <v>1</v>
      </c>
      <c r="DK3" s="93">
        <f>SUM(DK2:DK2)</f>
        <v>41</v>
      </c>
      <c r="DN3" s="127"/>
      <c r="DP3" s="93">
        <f>SUM(DP2:DP2)</f>
        <v>1</v>
      </c>
      <c r="DQ3" s="93">
        <f>SUM(DQ2:DQ2)</f>
        <v>12</v>
      </c>
      <c r="DT3" s="127"/>
      <c r="DV3" s="93">
        <f>SUM(DV2:DV2)</f>
        <v>0</v>
      </c>
      <c r="DW3" s="93">
        <f>SUM(DW2:DW2)</f>
        <v>0</v>
      </c>
      <c r="DZ3" s="127"/>
      <c r="EB3" s="93">
        <f>SUM(EB2:EB2)</f>
        <v>1</v>
      </c>
      <c r="EC3" s="93">
        <f>SUM(EC2:EC2)</f>
        <v>30</v>
      </c>
      <c r="EF3" s="127"/>
      <c r="EG3" s="93"/>
      <c r="EH3" s="93">
        <f>SUM(EH2:EH2)</f>
        <v>0</v>
      </c>
      <c r="EI3" s="93">
        <f>SUM(EI2:EI2)</f>
        <v>0</v>
      </c>
      <c r="EL3" s="127"/>
      <c r="EN3" s="93">
        <f>SUM(EN2:EN2)</f>
        <v>0</v>
      </c>
      <c r="EO3" s="93">
        <f>SUM(EO2:EO2)</f>
        <v>0</v>
      </c>
      <c r="ER3" s="127"/>
      <c r="ET3" s="93">
        <f>SUM(ET2:ET2)</f>
        <v>0</v>
      </c>
      <c r="EU3" s="93">
        <f>SUM(EU2:EU2)</f>
        <v>0</v>
      </c>
      <c r="EX3" s="127"/>
      <c r="EZ3" s="93">
        <f>SUM(EZ2:EZ2)</f>
        <v>0</v>
      </c>
      <c r="FA3" s="93">
        <f>SUM(FA2:FA2)</f>
        <v>0</v>
      </c>
      <c r="FD3" s="127"/>
      <c r="FF3" s="93">
        <f>SUM(FF2:FF2)</f>
        <v>0</v>
      </c>
      <c r="FG3" s="93">
        <f>SUM(FG2:FG2)</f>
        <v>0</v>
      </c>
      <c r="FJ3" s="127"/>
      <c r="FL3" s="127"/>
      <c r="FN3" s="93">
        <f>SUM(FN2:FN2)</f>
        <v>0</v>
      </c>
      <c r="FO3" s="93">
        <f>SUM(FO2:FO2)</f>
        <v>0</v>
      </c>
      <c r="FP3" s="95"/>
      <c r="FW3" s="127"/>
      <c r="FY3" s="93">
        <f>SUM(FY2:FY2)</f>
        <v>0</v>
      </c>
      <c r="FZ3" s="93">
        <f>SUM(FZ2:FZ2)</f>
        <v>0</v>
      </c>
      <c r="GA3" s="95"/>
      <c r="GF3" s="127"/>
      <c r="GH3" s="93">
        <f>SUM(GH2:GH2)</f>
        <v>14</v>
      </c>
      <c r="GI3" s="93">
        <f>SUM(GI2:GI2)</f>
        <v>77</v>
      </c>
      <c r="GJ3" s="95"/>
      <c r="GP3" s="127"/>
      <c r="GR3" s="93">
        <f>SUM(GR2:GR2)</f>
        <v>9</v>
      </c>
      <c r="GS3" s="93">
        <f>SUM(GS2:GS2)</f>
        <v>72</v>
      </c>
      <c r="GT3" s="95"/>
      <c r="GY3" s="127"/>
      <c r="HA3" s="93">
        <f>SUM(HA2:HA2)</f>
        <v>0</v>
      </c>
      <c r="HB3" s="93">
        <f>SUM(HB2:HB2)</f>
        <v>0</v>
      </c>
      <c r="HC3" s="95"/>
      <c r="HJ3" s="127"/>
      <c r="HL3" s="93">
        <f>SUM(HL2:HL2)</f>
        <v>12</v>
      </c>
      <c r="HM3" s="93">
        <f>SUM(HM2:HM2)</f>
        <v>57</v>
      </c>
      <c r="HN3" s="95"/>
      <c r="HS3" s="127"/>
      <c r="HU3" s="93">
        <f>SUM(HU2:HU2)</f>
        <v>1</v>
      </c>
      <c r="HV3" s="93">
        <f>SUM(HV2:HV2)</f>
        <v>30</v>
      </c>
      <c r="HW3" s="95"/>
      <c r="IB3" s="127"/>
      <c r="ID3" s="93">
        <f>SUM(ID2:ID2)</f>
        <v>0</v>
      </c>
      <c r="IE3" s="93">
        <f>SUM(IE2:IE2)</f>
        <v>0</v>
      </c>
      <c r="IF3" s="95"/>
      <c r="IJ3" s="127"/>
      <c r="IL3" s="93">
        <f>SUM(IL2:IL2)</f>
        <v>0</v>
      </c>
      <c r="IM3" s="93">
        <f>SUM(IM2:IM2)</f>
        <v>0</v>
      </c>
      <c r="IN3" s="95"/>
      <c r="IP3" s="127"/>
      <c r="IR3" s="93">
        <f>SUM(IR2:IR2)</f>
        <v>3</v>
      </c>
      <c r="IS3" s="93">
        <f>SUM(IS2:IS2)</f>
        <v>29</v>
      </c>
      <c r="IT3" s="95"/>
      <c r="IY3" s="127"/>
      <c r="JA3" s="93">
        <f>SUM(JA2:JA2)</f>
        <v>11</v>
      </c>
      <c r="JB3" s="93">
        <f>SUM(JB2:JB2)</f>
        <v>63</v>
      </c>
      <c r="JC3" s="95"/>
      <c r="JH3" s="127"/>
      <c r="JJ3" s="93">
        <f>SUM(JJ2:JJ2)</f>
        <v>3</v>
      </c>
      <c r="JK3" s="93">
        <f>SUM(JK2:JK2)</f>
        <v>251</v>
      </c>
      <c r="JL3" s="95"/>
      <c r="JR3" s="127"/>
      <c r="JT3" s="93">
        <f>SUM(JT2:JT2)</f>
        <v>11</v>
      </c>
      <c r="JU3" s="93">
        <f>SUM(JU2:JU2)</f>
        <v>212</v>
      </c>
      <c r="JV3" s="95"/>
      <c r="KD3" s="127"/>
      <c r="KF3" s="93">
        <f>SUM(KF2:KF2)</f>
        <v>0</v>
      </c>
      <c r="KG3" s="93">
        <f>SUM(KG2:KG2)</f>
        <v>0</v>
      </c>
      <c r="KH3" s="95"/>
      <c r="KL3" s="127"/>
      <c r="KN3" s="93">
        <f>SUM(KN2:KN2)</f>
        <v>0</v>
      </c>
      <c r="KO3" s="93">
        <f>SUM(KO2:KO2)</f>
        <v>0</v>
      </c>
      <c r="KP3" s="93"/>
      <c r="KQ3" s="127"/>
      <c r="KS3" s="93">
        <f>SUM(KS2:KS2)</f>
        <v>0</v>
      </c>
      <c r="KT3" s="93">
        <f>SUM(KT2:KT2)</f>
        <v>0</v>
      </c>
      <c r="KU3" s="93"/>
      <c r="KV3" s="127"/>
      <c r="KX3" s="93">
        <f>SUM(KX2:KX2)</f>
        <v>0</v>
      </c>
      <c r="KY3" s="93">
        <f>SUM(KY2:KY2)</f>
        <v>0</v>
      </c>
      <c r="KZ3" s="93"/>
      <c r="LA3" s="127"/>
      <c r="LC3" s="93">
        <f>SUM(LC2:LC2)</f>
        <v>0</v>
      </c>
      <c r="LD3" s="93">
        <f>SUM(LD2:LD2)</f>
        <v>0</v>
      </c>
      <c r="LE3" s="93"/>
      <c r="LF3" s="127"/>
      <c r="LH3" s="93">
        <f>SUM(LH2:LH2)</f>
        <v>0</v>
      </c>
      <c r="LI3" s="93">
        <f>SUM(LI2:LI2)</f>
        <v>0</v>
      </c>
      <c r="LJ3" s="95"/>
      <c r="LK3" s="127"/>
      <c r="LN3" s="127"/>
      <c r="LO3" s="95"/>
      <c r="LZ3" s="93">
        <f>SUM(LZ2:LZ2)</f>
        <v>1783</v>
      </c>
      <c r="MB3" s="93">
        <f>SUM(MB2:MB2)</f>
        <v>19</v>
      </c>
      <c r="MC3" s="127"/>
      <c r="MD3" s="95"/>
      <c r="NE3" s="127"/>
      <c r="NJ3" s="127"/>
      <c r="NK3" s="95"/>
      <c r="NP3" s="96"/>
      <c r="NU3" s="127"/>
    </row>
    <row r="4" spans="1:396" s="98" customFormat="1" ht="17" x14ac:dyDescent="0.2">
      <c r="A4" s="97" t="s">
        <v>920</v>
      </c>
      <c r="D4" s="97">
        <f>AVERAGE(D2:D2)</f>
        <v>16693</v>
      </c>
      <c r="E4" s="97">
        <f>AVERAGE(E2:E2)</f>
        <v>211</v>
      </c>
      <c r="F4" s="97">
        <f>AVERAGE(F2:F2)</f>
        <v>79.113744075829388</v>
      </c>
      <c r="G4" s="97">
        <f>AVERAGE(G2:G2)</f>
        <v>7</v>
      </c>
      <c r="J4" s="97">
        <f>AVERAGE(J2:J2)</f>
        <v>10</v>
      </c>
      <c r="K4" s="127"/>
      <c r="L4" s="95"/>
      <c r="AA4" s="95"/>
      <c r="AB4" s="97">
        <f>AVERAGE(AB2:AB2)</f>
        <v>10169</v>
      </c>
      <c r="AC4" s="97">
        <f>AVERAGE(AC2:AC2)</f>
        <v>4428</v>
      </c>
      <c r="AD4" s="97">
        <f>AVERAGE(AD2:AD2)</f>
        <v>2334</v>
      </c>
      <c r="AE4" s="97">
        <f>AVERAGE(AE2:AE2)</f>
        <v>579</v>
      </c>
      <c r="AI4" s="127"/>
      <c r="AK4" s="95"/>
      <c r="AN4" s="99"/>
      <c r="AP4" s="99"/>
      <c r="AR4" s="99"/>
      <c r="AT4" s="99"/>
      <c r="AW4" s="97">
        <f>AVERAGE(AW2:AW2)</f>
        <v>34</v>
      </c>
      <c r="AX4" s="97">
        <f>AVERAGE(AX2:AX2)</f>
        <v>241</v>
      </c>
      <c r="AY4" s="127"/>
      <c r="AZ4" s="114"/>
      <c r="BA4" s="97"/>
      <c r="BB4" s="97"/>
      <c r="BF4" s="127"/>
      <c r="BH4" s="97"/>
      <c r="BI4" s="97"/>
      <c r="BL4" s="127"/>
      <c r="BN4" s="97"/>
      <c r="BO4" s="97"/>
      <c r="BR4" s="127"/>
      <c r="BT4" s="97"/>
      <c r="BU4" s="97"/>
      <c r="BX4" s="127"/>
      <c r="BZ4" s="97"/>
      <c r="CA4" s="97"/>
      <c r="CH4" s="127"/>
      <c r="CJ4" s="97">
        <f>AVERAGE(CJ2:CJ2)</f>
        <v>53</v>
      </c>
      <c r="CK4" s="97">
        <f>AVERAGE(CK2:CK2)</f>
        <v>65</v>
      </c>
      <c r="CT4" s="127"/>
      <c r="CV4" s="127"/>
      <c r="CX4" s="97"/>
      <c r="CY4" s="97"/>
      <c r="DB4" s="127"/>
      <c r="DD4" s="97">
        <f>AVERAGE(DD2:DD2)</f>
        <v>1</v>
      </c>
      <c r="DE4" s="97">
        <f>AVERAGE(DE2:DE2)</f>
        <v>68</v>
      </c>
      <c r="DH4" s="127"/>
      <c r="DJ4" s="97">
        <f>AVERAGE(DJ2:DJ2)</f>
        <v>1</v>
      </c>
      <c r="DK4" s="97">
        <f>AVERAGE(DK2:DK2)</f>
        <v>41</v>
      </c>
      <c r="DN4" s="127"/>
      <c r="DP4" s="97">
        <f>AVERAGE(DP2:DP2)</f>
        <v>1</v>
      </c>
      <c r="DQ4" s="97">
        <f>AVERAGE(DQ2:DQ2)</f>
        <v>12</v>
      </c>
      <c r="DT4" s="127"/>
      <c r="DV4" s="97"/>
      <c r="DW4" s="97"/>
      <c r="DZ4" s="127"/>
      <c r="EB4" s="97">
        <f>AVERAGE(EB2:EB2)</f>
        <v>1</v>
      </c>
      <c r="EC4" s="97">
        <f>AVERAGE(EC2:EC2)</f>
        <v>30</v>
      </c>
      <c r="EF4" s="127"/>
      <c r="EG4" s="97"/>
      <c r="EH4" s="97"/>
      <c r="EI4" s="97"/>
      <c r="EL4" s="127"/>
      <c r="EN4" s="97"/>
      <c r="EO4" s="97"/>
      <c r="ER4" s="127"/>
      <c r="ET4" s="97"/>
      <c r="EU4" s="97"/>
      <c r="EX4" s="127"/>
      <c r="EZ4" s="97"/>
      <c r="FA4" s="97"/>
      <c r="FD4" s="127"/>
      <c r="FF4" s="97"/>
      <c r="FG4" s="97"/>
      <c r="FJ4" s="127"/>
      <c r="FL4" s="127"/>
      <c r="FN4" s="97"/>
      <c r="FO4" s="97"/>
      <c r="FP4" s="95"/>
      <c r="FW4" s="127"/>
      <c r="FY4" s="97"/>
      <c r="FZ4" s="97"/>
      <c r="GA4" s="95"/>
      <c r="GF4" s="127"/>
      <c r="GH4" s="97">
        <f>AVERAGE(GH2:GH2)</f>
        <v>14</v>
      </c>
      <c r="GI4" s="97">
        <f>AVERAGE(GI2:GI2)</f>
        <v>77</v>
      </c>
      <c r="GJ4" s="95"/>
      <c r="GP4" s="127"/>
      <c r="GR4" s="97">
        <f>AVERAGE(GR2:GR2)</f>
        <v>9</v>
      </c>
      <c r="GS4" s="97">
        <f>AVERAGE(GS2:GS2)</f>
        <v>72</v>
      </c>
      <c r="GT4" s="95"/>
      <c r="GY4" s="127"/>
      <c r="HA4" s="97"/>
      <c r="HB4" s="97"/>
      <c r="HC4" s="95"/>
      <c r="HJ4" s="127"/>
      <c r="HL4" s="97">
        <f>AVERAGE(HL2:HL2)</f>
        <v>12</v>
      </c>
      <c r="HM4" s="97">
        <f>AVERAGE(HM2:HM2)</f>
        <v>57</v>
      </c>
      <c r="HN4" s="95"/>
      <c r="HS4" s="127"/>
      <c r="HU4" s="97">
        <f>AVERAGE(HU2:HU2)</f>
        <v>1</v>
      </c>
      <c r="HV4" s="97">
        <f>AVERAGE(HV2:HV2)</f>
        <v>30</v>
      </c>
      <c r="HW4" s="95"/>
      <c r="IB4" s="127"/>
      <c r="ID4" s="97"/>
      <c r="IE4" s="97"/>
      <c r="IF4" s="95"/>
      <c r="IJ4" s="127"/>
      <c r="IL4" s="97"/>
      <c r="IM4" s="97"/>
      <c r="IN4" s="95"/>
      <c r="IP4" s="127"/>
      <c r="IR4" s="97">
        <f>AVERAGE(IR2:IR2)</f>
        <v>3</v>
      </c>
      <c r="IS4" s="97">
        <f>AVERAGE(IS2:IS2)</f>
        <v>29</v>
      </c>
      <c r="IT4" s="95"/>
      <c r="IY4" s="127"/>
      <c r="JA4" s="97">
        <f>AVERAGE(JA2:JA2)</f>
        <v>11</v>
      </c>
      <c r="JB4" s="97">
        <f>AVERAGE(JB2:JB2)</f>
        <v>63</v>
      </c>
      <c r="JC4" s="95"/>
      <c r="JH4" s="127"/>
      <c r="JJ4" s="97">
        <f>AVERAGE(JJ2:JJ2)</f>
        <v>3</v>
      </c>
      <c r="JK4" s="97">
        <f>AVERAGE(JK2:JK2)</f>
        <v>251</v>
      </c>
      <c r="JL4" s="95"/>
      <c r="JR4" s="127"/>
      <c r="JT4" s="97">
        <f>AVERAGE(JT2:JT2)</f>
        <v>11</v>
      </c>
      <c r="JU4" s="97">
        <f>AVERAGE(JU2:JU2)</f>
        <v>212</v>
      </c>
      <c r="JV4" s="95"/>
      <c r="KD4" s="127"/>
      <c r="KF4" s="97"/>
      <c r="KG4" s="97"/>
      <c r="KH4" s="95"/>
      <c r="KL4" s="127"/>
      <c r="KN4" s="97"/>
      <c r="KO4" s="97"/>
      <c r="KP4" s="97"/>
      <c r="KQ4" s="127"/>
      <c r="KS4" s="97"/>
      <c r="KT4" s="97"/>
      <c r="KU4" s="97"/>
      <c r="KV4" s="127"/>
      <c r="KX4" s="97"/>
      <c r="KY4" s="97"/>
      <c r="KZ4" s="97"/>
      <c r="LA4" s="127"/>
      <c r="LC4" s="97"/>
      <c r="LD4" s="97"/>
      <c r="LE4" s="97"/>
      <c r="LF4" s="127"/>
      <c r="LH4" s="97"/>
      <c r="LI4" s="97"/>
      <c r="LJ4" s="95"/>
      <c r="LK4" s="127"/>
      <c r="LN4" s="127"/>
      <c r="LO4" s="95"/>
      <c r="LZ4" s="97">
        <f>AVERAGE(LZ2:LZ2)</f>
        <v>1783</v>
      </c>
      <c r="MB4" s="97">
        <f>AVERAGE(MB2:MB2)</f>
        <v>19</v>
      </c>
      <c r="MC4" s="127"/>
      <c r="MD4" s="95"/>
      <c r="MY4" s="97">
        <f>AVERAGE(MY2:MY2)</f>
        <v>40</v>
      </c>
      <c r="MZ4" s="97">
        <f>AVERAGE(MZ2:MZ2)</f>
        <v>40</v>
      </c>
      <c r="NE4" s="127"/>
      <c r="NJ4" s="127"/>
      <c r="NK4" s="95"/>
      <c r="NP4" s="99"/>
      <c r="NU4" s="127"/>
    </row>
    <row r="5" spans="1:396" s="101" customFormat="1" ht="17" x14ac:dyDescent="0.2">
      <c r="A5" s="100" t="s">
        <v>921</v>
      </c>
      <c r="D5" s="100">
        <f>MEDIAN(D2:D2)</f>
        <v>16693</v>
      </c>
      <c r="E5" s="100">
        <f>MEDIAN(E2:E2)</f>
        <v>211</v>
      </c>
      <c r="F5" s="100">
        <f>MEDIAN(F2:F2)</f>
        <v>79.113744075829388</v>
      </c>
      <c r="G5" s="100">
        <f>MEDIAN(G2:G2)</f>
        <v>7</v>
      </c>
      <c r="J5" s="100">
        <f>MEDIAN(J2:J2)</f>
        <v>10</v>
      </c>
      <c r="K5" s="127"/>
      <c r="L5" s="95"/>
      <c r="AA5" s="95"/>
      <c r="AB5" s="100">
        <f>MEDIAN(AB2:AB2)</f>
        <v>10169</v>
      </c>
      <c r="AC5" s="100">
        <f>MEDIAN(AC2:AC2)</f>
        <v>4428</v>
      </c>
      <c r="AD5" s="100">
        <f>MEDIAN(AD2:AD2)</f>
        <v>2334</v>
      </c>
      <c r="AE5" s="100">
        <f>MEDIAN(AE2:AE2)</f>
        <v>579</v>
      </c>
      <c r="AI5" s="127"/>
      <c r="AK5" s="95"/>
      <c r="AN5" s="102"/>
      <c r="AP5" s="102"/>
      <c r="AR5" s="102"/>
      <c r="AT5" s="102"/>
      <c r="AW5" s="100">
        <f>MEDIAN(AW2:AW2)</f>
        <v>34</v>
      </c>
      <c r="AX5" s="100">
        <f>MEDIAN(AX2:AX2)</f>
        <v>241</v>
      </c>
      <c r="AY5" s="127"/>
      <c r="AZ5" s="115"/>
      <c r="BA5" s="100"/>
      <c r="BB5" s="100"/>
      <c r="BF5" s="127"/>
      <c r="BH5" s="100"/>
      <c r="BI5" s="100"/>
      <c r="BL5" s="127"/>
      <c r="BN5" s="100"/>
      <c r="BO5" s="100"/>
      <c r="BR5" s="127"/>
      <c r="BT5" s="100"/>
      <c r="BU5" s="100"/>
      <c r="BX5" s="127"/>
      <c r="BZ5" s="100"/>
      <c r="CA5" s="100"/>
      <c r="CH5" s="127"/>
      <c r="CJ5" s="100">
        <f>MEDIAN(CJ2:CJ2)</f>
        <v>53</v>
      </c>
      <c r="CK5" s="100">
        <f>MEDIAN(CK2:CK2)</f>
        <v>65</v>
      </c>
      <c r="CT5" s="127"/>
      <c r="CV5" s="127"/>
      <c r="CX5" s="100"/>
      <c r="CY5" s="100"/>
      <c r="DB5" s="127"/>
      <c r="DD5" s="100">
        <f>MEDIAN(DD2:DD2)</f>
        <v>1</v>
      </c>
      <c r="DE5" s="100">
        <f>MEDIAN(DE2:DE2)</f>
        <v>68</v>
      </c>
      <c r="DH5" s="127"/>
      <c r="DJ5" s="100">
        <f>MEDIAN(DJ2:DJ2)</f>
        <v>1</v>
      </c>
      <c r="DK5" s="100">
        <f>MEDIAN(DK2:DK2)</f>
        <v>41</v>
      </c>
      <c r="DN5" s="127"/>
      <c r="DP5" s="100">
        <f>MEDIAN(DP2:DP2)</f>
        <v>1</v>
      </c>
      <c r="DQ5" s="100">
        <f>MEDIAN(DQ2:DQ2)</f>
        <v>12</v>
      </c>
      <c r="DT5" s="127"/>
      <c r="DV5" s="100"/>
      <c r="DW5" s="100"/>
      <c r="DZ5" s="127"/>
      <c r="EB5" s="100">
        <f>MEDIAN(EB2:EB2)</f>
        <v>1</v>
      </c>
      <c r="EC5" s="100">
        <f>MEDIAN(EC2:EC2)</f>
        <v>30</v>
      </c>
      <c r="EF5" s="127"/>
      <c r="EG5" s="100"/>
      <c r="EH5" s="100"/>
      <c r="EI5" s="100"/>
      <c r="EL5" s="127"/>
      <c r="EN5" s="100"/>
      <c r="EO5" s="100"/>
      <c r="ER5" s="127"/>
      <c r="ET5" s="100"/>
      <c r="EU5" s="100"/>
      <c r="EX5" s="127"/>
      <c r="EZ5" s="100"/>
      <c r="FA5" s="100"/>
      <c r="FD5" s="127"/>
      <c r="FF5" s="100"/>
      <c r="FG5" s="100"/>
      <c r="FJ5" s="127"/>
      <c r="FL5" s="127"/>
      <c r="FN5" s="100"/>
      <c r="FO5" s="100"/>
      <c r="FP5" s="95"/>
      <c r="FW5" s="127"/>
      <c r="FY5" s="100"/>
      <c r="FZ5" s="100"/>
      <c r="GA5" s="95"/>
      <c r="GF5" s="127"/>
      <c r="GH5" s="100">
        <f>MEDIAN(GH2:GH2)</f>
        <v>14</v>
      </c>
      <c r="GI5" s="100">
        <f>MEDIAN(GI2:GI2)</f>
        <v>77</v>
      </c>
      <c r="GJ5" s="95"/>
      <c r="GP5" s="127"/>
      <c r="GR5" s="100">
        <f>MEDIAN(GR2:GR2)</f>
        <v>9</v>
      </c>
      <c r="GS5" s="100">
        <f>MEDIAN(GS2:GS2)</f>
        <v>72</v>
      </c>
      <c r="GT5" s="95"/>
      <c r="GY5" s="127"/>
      <c r="HA5" s="100"/>
      <c r="HB5" s="100"/>
      <c r="HC5" s="95"/>
      <c r="HJ5" s="127"/>
      <c r="HL5" s="100">
        <f>MEDIAN(HL2:HL2)</f>
        <v>12</v>
      </c>
      <c r="HM5" s="100">
        <f>MEDIAN(HM2:HM2)</f>
        <v>57</v>
      </c>
      <c r="HN5" s="95"/>
      <c r="HS5" s="127"/>
      <c r="HU5" s="100">
        <f>MEDIAN(HU2:HU2)</f>
        <v>1</v>
      </c>
      <c r="HV5" s="100">
        <f>MEDIAN(HV2:HV2)</f>
        <v>30</v>
      </c>
      <c r="HW5" s="95"/>
      <c r="IB5" s="127"/>
      <c r="ID5" s="100"/>
      <c r="IE5" s="100"/>
      <c r="IF5" s="95"/>
      <c r="IJ5" s="127"/>
      <c r="IL5" s="100"/>
      <c r="IM5" s="100"/>
      <c r="IN5" s="95"/>
      <c r="IP5" s="127"/>
      <c r="IR5" s="100">
        <f>MEDIAN(IR2:IR2)</f>
        <v>3</v>
      </c>
      <c r="IS5" s="100">
        <f>MEDIAN(IS2:IS2)</f>
        <v>29</v>
      </c>
      <c r="IT5" s="95"/>
      <c r="IY5" s="127"/>
      <c r="JA5" s="100">
        <f>MEDIAN(JA2:JA2)</f>
        <v>11</v>
      </c>
      <c r="JB5" s="100">
        <f>MEDIAN(JB2:JB2)</f>
        <v>63</v>
      </c>
      <c r="JC5" s="95"/>
      <c r="JH5" s="127"/>
      <c r="JJ5" s="100">
        <f>MEDIAN(JJ2:JJ2)</f>
        <v>3</v>
      </c>
      <c r="JK5" s="100">
        <f>MEDIAN(JK2:JK2)</f>
        <v>251</v>
      </c>
      <c r="JL5" s="95"/>
      <c r="JR5" s="127"/>
      <c r="JT5" s="100">
        <f>MEDIAN(JT2:JT2)</f>
        <v>11</v>
      </c>
      <c r="JU5" s="100">
        <f>MEDIAN(JU2:JU2)</f>
        <v>212</v>
      </c>
      <c r="JV5" s="95"/>
      <c r="KD5" s="127"/>
      <c r="KF5" s="100"/>
      <c r="KG5" s="100"/>
      <c r="KH5" s="95"/>
      <c r="KL5" s="127"/>
      <c r="KN5" s="100"/>
      <c r="KO5" s="100"/>
      <c r="KP5" s="100"/>
      <c r="KQ5" s="127"/>
      <c r="KS5" s="100"/>
      <c r="KT5" s="100"/>
      <c r="KU5" s="100"/>
      <c r="KV5" s="127"/>
      <c r="KX5" s="100"/>
      <c r="KY5" s="100"/>
      <c r="KZ5" s="100"/>
      <c r="LA5" s="127"/>
      <c r="LC5" s="100"/>
      <c r="LD5" s="100"/>
      <c r="LE5" s="100"/>
      <c r="LF5" s="127"/>
      <c r="LH5" s="100"/>
      <c r="LI5" s="100"/>
      <c r="LJ5" s="95"/>
      <c r="LK5" s="127"/>
      <c r="LN5" s="127"/>
      <c r="LO5" s="95"/>
      <c r="LZ5" s="100">
        <f>MEDIAN(LZ2:LZ2)</f>
        <v>1783</v>
      </c>
      <c r="MB5" s="100">
        <f>MEDIAN(MB2:MB2)</f>
        <v>19</v>
      </c>
      <c r="MC5" s="127"/>
      <c r="MD5" s="95"/>
      <c r="MY5" s="100">
        <f>MEDIAN(MY2:MY2)</f>
        <v>40</v>
      </c>
      <c r="MZ5" s="100">
        <f>MEDIAN(MZ2:MZ2)</f>
        <v>40</v>
      </c>
      <c r="NE5" s="127"/>
      <c r="NJ5" s="127"/>
      <c r="NK5" s="95"/>
      <c r="NP5" s="102"/>
      <c r="NU5" s="127"/>
    </row>
    <row r="6" spans="1:396" s="104" customFormat="1" ht="17" x14ac:dyDescent="0.2">
      <c r="A6" s="103" t="s">
        <v>922</v>
      </c>
      <c r="D6" s="103">
        <f>MIN(D2:D2)</f>
        <v>16693</v>
      </c>
      <c r="E6" s="103">
        <f>MIN(E2:E2)</f>
        <v>211</v>
      </c>
      <c r="F6" s="103">
        <f>MIN(F2:F2)</f>
        <v>79.113744075829388</v>
      </c>
      <c r="G6" s="103">
        <f>MIN(G2:G2)</f>
        <v>7</v>
      </c>
      <c r="J6" s="103">
        <f>MIN(J2:J2)</f>
        <v>10</v>
      </c>
      <c r="K6" s="127"/>
      <c r="L6" s="95"/>
      <c r="AA6" s="95"/>
      <c r="AB6" s="103">
        <f>MIN(AB2:AB2)</f>
        <v>10169</v>
      </c>
      <c r="AC6" s="103">
        <f>MIN(AC2:AC2)</f>
        <v>4428</v>
      </c>
      <c r="AD6" s="103">
        <f>MIN(AD2:AD2)</f>
        <v>2334</v>
      </c>
      <c r="AE6" s="103">
        <f>MIN(AE2:AE2)</f>
        <v>579</v>
      </c>
      <c r="AI6" s="127"/>
      <c r="AK6" s="95"/>
      <c r="AN6" s="105"/>
      <c r="AP6" s="105"/>
      <c r="AR6" s="105"/>
      <c r="AT6" s="105"/>
      <c r="AW6" s="103">
        <f>MIN(AW2:AW2)</f>
        <v>34</v>
      </c>
      <c r="AX6" s="103">
        <f>MIN(AX2:AX2)</f>
        <v>241</v>
      </c>
      <c r="AY6" s="127"/>
      <c r="AZ6" s="116"/>
      <c r="BA6" s="103">
        <f>MIN(BA2:BA2)</f>
        <v>0</v>
      </c>
      <c r="BB6" s="103">
        <f>MIN(BB2:BB2)</f>
        <v>0</v>
      </c>
      <c r="BF6" s="127"/>
      <c r="BH6" s="103">
        <f>MIN(BH2:BH2)</f>
        <v>0</v>
      </c>
      <c r="BI6" s="103">
        <f>MIN(BI2:BI2)</f>
        <v>0</v>
      </c>
      <c r="BL6" s="127"/>
      <c r="BN6" s="103">
        <f>MIN(BN2:BN2)</f>
        <v>0</v>
      </c>
      <c r="BO6" s="103">
        <f>MIN(BO2:BO2)</f>
        <v>0</v>
      </c>
      <c r="BR6" s="127"/>
      <c r="BT6" s="103">
        <f>MIN(BT2:BT2)</f>
        <v>0</v>
      </c>
      <c r="BU6" s="103">
        <f>MIN(BU2:BU2)</f>
        <v>0</v>
      </c>
      <c r="BX6" s="127"/>
      <c r="BZ6" s="103">
        <f>MIN(BZ2:BZ2)</f>
        <v>0</v>
      </c>
      <c r="CA6" s="103">
        <f>MIN(CA2:CA2)</f>
        <v>0</v>
      </c>
      <c r="CH6" s="127"/>
      <c r="CJ6" s="103">
        <f>MIN(CJ2:CJ2)</f>
        <v>53</v>
      </c>
      <c r="CK6" s="103">
        <f>MIN(CK2:CK2)</f>
        <v>65</v>
      </c>
      <c r="CT6" s="127"/>
      <c r="CV6" s="127"/>
      <c r="CX6" s="103">
        <f>MIN(CX2:CX2)</f>
        <v>0</v>
      </c>
      <c r="CY6" s="103">
        <f>MIN(CY2:CY2)</f>
        <v>0</v>
      </c>
      <c r="DB6" s="127"/>
      <c r="DD6" s="103">
        <f>MIN(DD2:DD2)</f>
        <v>1</v>
      </c>
      <c r="DE6" s="103">
        <f>MIN(DE2:DE2)</f>
        <v>68</v>
      </c>
      <c r="DH6" s="127"/>
      <c r="DJ6" s="103">
        <f>MIN(DJ2:DJ2)</f>
        <v>1</v>
      </c>
      <c r="DK6" s="103">
        <f>MIN(DK2:DK2)</f>
        <v>41</v>
      </c>
      <c r="DN6" s="127"/>
      <c r="DP6" s="103">
        <f>MIN(DP2:DP2)</f>
        <v>1</v>
      </c>
      <c r="DQ6" s="103">
        <f>MIN(DQ2:DQ2)</f>
        <v>12</v>
      </c>
      <c r="DT6" s="127"/>
      <c r="DV6" s="103">
        <f>MIN(DV2:DV2)</f>
        <v>0</v>
      </c>
      <c r="DW6" s="103">
        <f>MIN(DW2:DW2)</f>
        <v>0</v>
      </c>
      <c r="DZ6" s="127"/>
      <c r="EB6" s="103">
        <f>MIN(EB2:EB2)</f>
        <v>1</v>
      </c>
      <c r="EC6" s="103">
        <f>MIN(EC2:EC2)</f>
        <v>30</v>
      </c>
      <c r="EF6" s="127"/>
      <c r="EG6" s="103"/>
      <c r="EH6" s="103">
        <f>MIN(EH2:EH2)</f>
        <v>0</v>
      </c>
      <c r="EI6" s="103">
        <f>MIN(EI2:EI2)</f>
        <v>0</v>
      </c>
      <c r="EL6" s="127"/>
      <c r="EN6" s="103">
        <f>MIN(EN2:EN2)</f>
        <v>0</v>
      </c>
      <c r="EO6" s="103">
        <f>MIN(EO2:EO2)</f>
        <v>0</v>
      </c>
      <c r="ER6" s="127"/>
      <c r="ET6" s="103">
        <f>MIN(ET2:ET2)</f>
        <v>0</v>
      </c>
      <c r="EU6" s="103">
        <f>MIN(EU2:EU2)</f>
        <v>0</v>
      </c>
      <c r="EX6" s="127"/>
      <c r="EZ6" s="103">
        <f>MIN(EZ2:EZ2)</f>
        <v>0</v>
      </c>
      <c r="FA6" s="103">
        <f>MIN(FA2:FA2)</f>
        <v>0</v>
      </c>
      <c r="FD6" s="127"/>
      <c r="FF6" s="103">
        <f>MIN(FF2:FF2)</f>
        <v>0</v>
      </c>
      <c r="FG6" s="103">
        <f>MIN(FG2:FG2)</f>
        <v>0</v>
      </c>
      <c r="FJ6" s="127"/>
      <c r="FL6" s="127"/>
      <c r="FN6" s="103">
        <f>MIN(FN2:FN2)</f>
        <v>0</v>
      </c>
      <c r="FO6" s="103">
        <f>MIN(FO2:FO2)</f>
        <v>0</v>
      </c>
      <c r="FP6" s="95"/>
      <c r="FW6" s="127"/>
      <c r="FY6" s="103">
        <f>MIN(FY2:FY2)</f>
        <v>0</v>
      </c>
      <c r="FZ6" s="103">
        <f>MIN(FZ2:FZ2)</f>
        <v>0</v>
      </c>
      <c r="GA6" s="95"/>
      <c r="GF6" s="127"/>
      <c r="GH6" s="103">
        <f>MIN(GH2:GH2)</f>
        <v>14</v>
      </c>
      <c r="GI6" s="103">
        <f>MIN(GI2:GI2)</f>
        <v>77</v>
      </c>
      <c r="GJ6" s="95"/>
      <c r="GP6" s="127"/>
      <c r="GR6" s="103">
        <f>MIN(GR2:GR2)</f>
        <v>9</v>
      </c>
      <c r="GS6" s="103">
        <f>MIN(GS2:GS2)</f>
        <v>72</v>
      </c>
      <c r="GT6" s="95"/>
      <c r="GY6" s="127"/>
      <c r="HA6" s="103">
        <f>MIN(HA2:HA2)</f>
        <v>0</v>
      </c>
      <c r="HB6" s="103">
        <f>MIN(HB2:HB2)</f>
        <v>0</v>
      </c>
      <c r="HC6" s="95"/>
      <c r="HJ6" s="127"/>
      <c r="HL6" s="103">
        <f>MIN(HL2:HL2)</f>
        <v>12</v>
      </c>
      <c r="HM6" s="103">
        <f>MIN(HM2:HM2)</f>
        <v>57</v>
      </c>
      <c r="HN6" s="95"/>
      <c r="HS6" s="127"/>
      <c r="HU6" s="103">
        <f>MIN(HU2:HU2)</f>
        <v>1</v>
      </c>
      <c r="HV6" s="103">
        <f>MIN(HV2:HV2)</f>
        <v>30</v>
      </c>
      <c r="HW6" s="95"/>
      <c r="IB6" s="127"/>
      <c r="ID6" s="103">
        <f>MIN(ID2:ID2)</f>
        <v>0</v>
      </c>
      <c r="IE6" s="103">
        <f>MIN(IE2:IE2)</f>
        <v>0</v>
      </c>
      <c r="IF6" s="95"/>
      <c r="IJ6" s="127"/>
      <c r="IL6" s="103">
        <f>MIN(IL2:IL2)</f>
        <v>0</v>
      </c>
      <c r="IM6" s="103">
        <f>MIN(IM2:IM2)</f>
        <v>0</v>
      </c>
      <c r="IN6" s="95"/>
      <c r="IP6" s="127"/>
      <c r="IR6" s="103">
        <f>MIN(IR2:IR2)</f>
        <v>3</v>
      </c>
      <c r="IS6" s="103">
        <f>MIN(IS2:IS2)</f>
        <v>29</v>
      </c>
      <c r="IT6" s="95"/>
      <c r="IY6" s="127"/>
      <c r="JA6" s="103">
        <f>MIN(JA2:JA2)</f>
        <v>11</v>
      </c>
      <c r="JB6" s="103">
        <f>MIN(JB2:JB2)</f>
        <v>63</v>
      </c>
      <c r="JC6" s="95"/>
      <c r="JH6" s="127"/>
      <c r="JJ6" s="103">
        <f>MIN(JJ2:JJ2)</f>
        <v>3</v>
      </c>
      <c r="JK6" s="103">
        <f>MIN(JK2:JK2)</f>
        <v>251</v>
      </c>
      <c r="JL6" s="95"/>
      <c r="JR6" s="127"/>
      <c r="JT6" s="103">
        <f>MIN(JT2:JT2)</f>
        <v>11</v>
      </c>
      <c r="JU6" s="103">
        <f>MIN(JU2:JU2)</f>
        <v>212</v>
      </c>
      <c r="JV6" s="95"/>
      <c r="KD6" s="127"/>
      <c r="KF6" s="103">
        <f>MIN(KF2:KF2)</f>
        <v>0</v>
      </c>
      <c r="KG6" s="103">
        <f>MIN(KG2:KG2)</f>
        <v>0</v>
      </c>
      <c r="KH6" s="95"/>
      <c r="KL6" s="127"/>
      <c r="KN6" s="103">
        <f>MIN(KN2:KN2)</f>
        <v>0</v>
      </c>
      <c r="KO6" s="103">
        <f>MIN(KO2:KO2)</f>
        <v>0</v>
      </c>
      <c r="KP6" s="103"/>
      <c r="KQ6" s="127"/>
      <c r="KS6" s="103">
        <f>MIN(KS2:KS2)</f>
        <v>0</v>
      </c>
      <c r="KT6" s="103">
        <f>MIN(KT2:KT2)</f>
        <v>0</v>
      </c>
      <c r="KU6" s="103"/>
      <c r="KV6" s="127"/>
      <c r="KX6" s="103">
        <f>MIN(KX2:KX2)</f>
        <v>0</v>
      </c>
      <c r="KY6" s="103">
        <f>MIN(KY2:KY2)</f>
        <v>0</v>
      </c>
      <c r="KZ6" s="103"/>
      <c r="LA6" s="127"/>
      <c r="LC6" s="103">
        <f>MIN(LC2:LC2)</f>
        <v>0</v>
      </c>
      <c r="LD6" s="103">
        <f>MIN(LD2:LD2)</f>
        <v>0</v>
      </c>
      <c r="LE6" s="103"/>
      <c r="LF6" s="127"/>
      <c r="LH6" s="103">
        <f>MIN(LH2:LH2)</f>
        <v>0</v>
      </c>
      <c r="LI6" s="103">
        <f>MIN(LI2:LI2)</f>
        <v>0</v>
      </c>
      <c r="LJ6" s="95"/>
      <c r="LK6" s="127"/>
      <c r="LN6" s="127"/>
      <c r="LO6" s="95"/>
      <c r="LZ6" s="103">
        <f>MIN(LZ2:LZ2)</f>
        <v>1783</v>
      </c>
      <c r="MB6" s="103">
        <f>MIN(MB2:MB2)</f>
        <v>19</v>
      </c>
      <c r="MC6" s="127"/>
      <c r="MD6" s="95"/>
      <c r="MY6" s="103">
        <f>MIN(MY2:MY2)</f>
        <v>40</v>
      </c>
      <c r="MZ6" s="103">
        <f>MIN(MZ2:MZ2)</f>
        <v>40</v>
      </c>
      <c r="NE6" s="127"/>
      <c r="NJ6" s="127"/>
      <c r="NK6" s="95"/>
      <c r="NP6" s="105"/>
      <c r="NU6" s="127"/>
    </row>
    <row r="7" spans="1:396" s="107" customFormat="1" ht="17" x14ac:dyDescent="0.2">
      <c r="A7" s="106" t="s">
        <v>923</v>
      </c>
      <c r="D7" s="106">
        <f>MAX(D2:D2)</f>
        <v>16693</v>
      </c>
      <c r="E7" s="106">
        <f>MAX(E2:E2)</f>
        <v>211</v>
      </c>
      <c r="F7" s="106">
        <f>MAX(F2:F2)</f>
        <v>79.113744075829388</v>
      </c>
      <c r="G7" s="106">
        <f>MAX(G2:G2)</f>
        <v>7</v>
      </c>
      <c r="J7" s="106">
        <f>MAX(J2:J2)</f>
        <v>10</v>
      </c>
      <c r="K7" s="127"/>
      <c r="L7" s="95"/>
      <c r="AA7" s="95"/>
      <c r="AB7" s="106">
        <f>MAX(AB2:AB2)</f>
        <v>10169</v>
      </c>
      <c r="AC7" s="106">
        <f>MAX(AC2:AC2)</f>
        <v>4428</v>
      </c>
      <c r="AD7" s="106">
        <f>MAX(AD2:AD2)</f>
        <v>2334</v>
      </c>
      <c r="AE7" s="106">
        <f>MAX(AE2:AE2)</f>
        <v>579</v>
      </c>
      <c r="AI7" s="127"/>
      <c r="AK7" s="95"/>
      <c r="AN7" s="108"/>
      <c r="AP7" s="108"/>
      <c r="AR7" s="108"/>
      <c r="AT7" s="108"/>
      <c r="AW7" s="106">
        <f>MAX(AW2:AW2)</f>
        <v>34</v>
      </c>
      <c r="AX7" s="106">
        <f>MAX(AX2:AX2)</f>
        <v>241</v>
      </c>
      <c r="AY7" s="127"/>
      <c r="AZ7" s="117"/>
      <c r="BA7" s="106">
        <f>MAX(BA2:BA2)</f>
        <v>0</v>
      </c>
      <c r="BB7" s="106">
        <f>MAX(BB2:BB2)</f>
        <v>0</v>
      </c>
      <c r="BF7" s="127"/>
      <c r="BH7" s="106">
        <f>MAX(BH2:BH2)</f>
        <v>0</v>
      </c>
      <c r="BI7" s="106">
        <f>MAX(BI2:BI2)</f>
        <v>0</v>
      </c>
      <c r="BL7" s="127"/>
      <c r="BN7" s="106">
        <f>MAX(BN2:BN2)</f>
        <v>0</v>
      </c>
      <c r="BO7" s="106">
        <f>MAX(BO2:BO2)</f>
        <v>0</v>
      </c>
      <c r="BR7" s="127"/>
      <c r="BT7" s="106">
        <f>MAX(BT2:BT2)</f>
        <v>0</v>
      </c>
      <c r="BU7" s="106">
        <f>MAX(BU2:BU2)</f>
        <v>0</v>
      </c>
      <c r="BX7" s="127"/>
      <c r="BZ7" s="106">
        <f>MAX(BZ2:BZ2)</f>
        <v>0</v>
      </c>
      <c r="CA7" s="106">
        <f>MAX(CA2:CA2)</f>
        <v>0</v>
      </c>
      <c r="CH7" s="127"/>
      <c r="CJ7" s="106">
        <f>MAX(CJ2:CJ2)</f>
        <v>53</v>
      </c>
      <c r="CK7" s="106">
        <f>MAX(CK2:CK2)</f>
        <v>65</v>
      </c>
      <c r="CT7" s="127"/>
      <c r="CV7" s="127"/>
      <c r="CX7" s="106">
        <f>MAX(CX2:CX2)</f>
        <v>0</v>
      </c>
      <c r="CY7" s="106">
        <f>MAX(CY2:CY2)</f>
        <v>0</v>
      </c>
      <c r="DB7" s="127"/>
      <c r="DD7" s="106">
        <f>MAX(DD2:DD2)</f>
        <v>1</v>
      </c>
      <c r="DE7" s="106">
        <f>MAX(DE2:DE2)</f>
        <v>68</v>
      </c>
      <c r="DH7" s="127"/>
      <c r="DJ7" s="106">
        <f>MAX(DJ2:DJ2)</f>
        <v>1</v>
      </c>
      <c r="DK7" s="106">
        <f>MAX(DK2:DK2)</f>
        <v>41</v>
      </c>
      <c r="DN7" s="127"/>
      <c r="DP7" s="106">
        <f>MAX(DP2:DP2)</f>
        <v>1</v>
      </c>
      <c r="DQ7" s="106">
        <f>MAX(DQ2:DQ2)</f>
        <v>12</v>
      </c>
      <c r="DT7" s="127"/>
      <c r="DV7" s="106">
        <f>MAX(DV2:DV2)</f>
        <v>0</v>
      </c>
      <c r="DW7" s="106">
        <f>MAX(DW2:DW2)</f>
        <v>0</v>
      </c>
      <c r="DZ7" s="127"/>
      <c r="EB7" s="106">
        <f>MAX(EB2:EB2)</f>
        <v>1</v>
      </c>
      <c r="EC7" s="106">
        <f>MAX(EC2:EC2)</f>
        <v>30</v>
      </c>
      <c r="EF7" s="127"/>
      <c r="EG7" s="106"/>
      <c r="EH7" s="106">
        <f>MAX(EH2:EH2)</f>
        <v>0</v>
      </c>
      <c r="EI7" s="106">
        <f>MAX(EI2:EI2)</f>
        <v>0</v>
      </c>
      <c r="EL7" s="127"/>
      <c r="EN7" s="106">
        <f>MAX(EN2:EN2)</f>
        <v>0</v>
      </c>
      <c r="EO7" s="106">
        <f>MAX(EO2:EO2)</f>
        <v>0</v>
      </c>
      <c r="ER7" s="127"/>
      <c r="ET7" s="106">
        <f>MAX(ET2:ET2)</f>
        <v>0</v>
      </c>
      <c r="EU7" s="106">
        <f>MAX(EU2:EU2)</f>
        <v>0</v>
      </c>
      <c r="EX7" s="127"/>
      <c r="EZ7" s="106">
        <f>MAX(EZ2:EZ2)</f>
        <v>0</v>
      </c>
      <c r="FA7" s="106">
        <f>MAX(FA2:FA2)</f>
        <v>0</v>
      </c>
      <c r="FD7" s="127"/>
      <c r="FF7" s="106">
        <f>MAX(FF2:FF2)</f>
        <v>0</v>
      </c>
      <c r="FG7" s="106">
        <f>MAX(FG2:FG2)</f>
        <v>0</v>
      </c>
      <c r="FJ7" s="127"/>
      <c r="FL7" s="127"/>
      <c r="FN7" s="106">
        <f>MAX(FN2:FN2)</f>
        <v>0</v>
      </c>
      <c r="FO7" s="106">
        <f>MAX(FO2:FO2)</f>
        <v>0</v>
      </c>
      <c r="FP7" s="95"/>
      <c r="FW7" s="127"/>
      <c r="FY7" s="106">
        <f>MAX(FY2:FY2)</f>
        <v>0</v>
      </c>
      <c r="FZ7" s="106">
        <f>MAX(FZ2:FZ2)</f>
        <v>0</v>
      </c>
      <c r="GA7" s="95"/>
      <c r="GF7" s="127"/>
      <c r="GH7" s="106">
        <f>MAX(GH2:GH2)</f>
        <v>14</v>
      </c>
      <c r="GI7" s="106">
        <f>MAX(GI2:GI2)</f>
        <v>77</v>
      </c>
      <c r="GJ7" s="95"/>
      <c r="GP7" s="127"/>
      <c r="GR7" s="106">
        <f>MAX(GR2:GR2)</f>
        <v>9</v>
      </c>
      <c r="GS7" s="106">
        <f>MAX(GS2:GS2)</f>
        <v>72</v>
      </c>
      <c r="GT7" s="95"/>
      <c r="GY7" s="127"/>
      <c r="HA7" s="106">
        <f>MAX(HA2:HA2)</f>
        <v>0</v>
      </c>
      <c r="HB7" s="106">
        <f>MAX(HB2:HB2)</f>
        <v>0</v>
      </c>
      <c r="HC7" s="95"/>
      <c r="HJ7" s="127"/>
      <c r="HL7" s="106">
        <f>MAX(HL2:HL2)</f>
        <v>12</v>
      </c>
      <c r="HM7" s="106">
        <f>MAX(HM2:HM2)</f>
        <v>57</v>
      </c>
      <c r="HN7" s="95"/>
      <c r="HS7" s="127"/>
      <c r="HU7" s="106">
        <f>MAX(HU2:HU2)</f>
        <v>1</v>
      </c>
      <c r="HV7" s="106">
        <f>MAX(HV2:HV2)</f>
        <v>30</v>
      </c>
      <c r="HW7" s="95"/>
      <c r="IB7" s="127"/>
      <c r="ID7" s="106">
        <f>MAX(ID2:ID2)</f>
        <v>0</v>
      </c>
      <c r="IE7" s="106">
        <f>MAX(IE2:IE2)</f>
        <v>0</v>
      </c>
      <c r="IF7" s="95"/>
      <c r="IJ7" s="127"/>
      <c r="IL7" s="106">
        <f>MAX(IL2:IL2)</f>
        <v>0</v>
      </c>
      <c r="IM7" s="106">
        <f>MAX(IM2:IM2)</f>
        <v>0</v>
      </c>
      <c r="IN7" s="95"/>
      <c r="IP7" s="127"/>
      <c r="IR7" s="106">
        <f>MAX(IR2:IR2)</f>
        <v>3</v>
      </c>
      <c r="IS7" s="106">
        <f>MAX(IS2:IS2)</f>
        <v>29</v>
      </c>
      <c r="IT7" s="95"/>
      <c r="IY7" s="127"/>
      <c r="JA7" s="106">
        <f>MAX(JA2:JA2)</f>
        <v>11</v>
      </c>
      <c r="JB7" s="106">
        <f>MAX(JB2:JB2)</f>
        <v>63</v>
      </c>
      <c r="JC7" s="95"/>
      <c r="JH7" s="127"/>
      <c r="JJ7" s="106">
        <f>MAX(JJ2:JJ2)</f>
        <v>3</v>
      </c>
      <c r="JK7" s="106">
        <f>MAX(JK2:JK2)</f>
        <v>251</v>
      </c>
      <c r="JL7" s="95"/>
      <c r="JR7" s="127"/>
      <c r="JT7" s="106">
        <f>MAX(JT2:JT2)</f>
        <v>11</v>
      </c>
      <c r="JU7" s="106">
        <f>MAX(JU2:JU2)</f>
        <v>212</v>
      </c>
      <c r="JV7" s="95"/>
      <c r="KD7" s="127"/>
      <c r="KF7" s="106">
        <f>MAX(KF2:KF2)</f>
        <v>0</v>
      </c>
      <c r="KG7" s="106">
        <f>MAX(KG2:KG2)</f>
        <v>0</v>
      </c>
      <c r="KH7" s="95"/>
      <c r="KL7" s="127"/>
      <c r="KN7" s="106">
        <f>MAX(KN2:KN2)</f>
        <v>0</v>
      </c>
      <c r="KO7" s="106">
        <f>MAX(KO2:KO2)</f>
        <v>0</v>
      </c>
      <c r="KP7" s="106"/>
      <c r="KQ7" s="127"/>
      <c r="KS7" s="106">
        <f>MAX(KS2:KS2)</f>
        <v>0</v>
      </c>
      <c r="KT7" s="106">
        <f>MAX(KT2:KT2)</f>
        <v>0</v>
      </c>
      <c r="KU7" s="106"/>
      <c r="KV7" s="127"/>
      <c r="KX7" s="106">
        <f>MAX(KX2:KX2)</f>
        <v>0</v>
      </c>
      <c r="KY7" s="106">
        <f>MAX(KY2:KY2)</f>
        <v>0</v>
      </c>
      <c r="KZ7" s="106"/>
      <c r="LA7" s="127"/>
      <c r="LC7" s="106">
        <f>MAX(LC2:LC2)</f>
        <v>0</v>
      </c>
      <c r="LD7" s="106">
        <f>MAX(LD2:LD2)</f>
        <v>0</v>
      </c>
      <c r="LE7" s="106"/>
      <c r="LF7" s="127"/>
      <c r="LH7" s="106">
        <f>MAX(LH2:LH2)</f>
        <v>0</v>
      </c>
      <c r="LI7" s="106">
        <f>MAX(LI2:LI2)</f>
        <v>0</v>
      </c>
      <c r="LJ7" s="95"/>
      <c r="LK7" s="127"/>
      <c r="LN7" s="127"/>
      <c r="LO7" s="95"/>
      <c r="LZ7" s="106">
        <f>MAX(LZ2:LZ2)</f>
        <v>1783</v>
      </c>
      <c r="MB7" s="106">
        <f>MAX(MB2:MB2)</f>
        <v>19</v>
      </c>
      <c r="MC7" s="127"/>
      <c r="MD7" s="95"/>
      <c r="MY7" s="106">
        <f>MAX(MY2:MY2)</f>
        <v>40</v>
      </c>
      <c r="MZ7" s="106">
        <f>MAX(MZ2:MZ2)</f>
        <v>40</v>
      </c>
      <c r="NE7" s="127"/>
      <c r="NJ7" s="127"/>
      <c r="NK7" s="95"/>
      <c r="NP7" s="108"/>
      <c r="NU7" s="127"/>
    </row>
    <row r="8" spans="1:396" s="3" customFormat="1" ht="17" x14ac:dyDescent="0.2">
      <c r="A8" s="6" t="s">
        <v>924</v>
      </c>
      <c r="D8" s="6"/>
      <c r="H8" s="3">
        <f>COUNTIF(H2:H2,"yes")</f>
        <v>0</v>
      </c>
      <c r="I8" s="3">
        <f>COUNTIF(I2:I2,"yes")</f>
        <v>0</v>
      </c>
      <c r="J8" s="3">
        <f>COUNTIF(J2:J2,"&gt;0")</f>
        <v>1</v>
      </c>
      <c r="K8" s="128"/>
      <c r="L8" s="11"/>
      <c r="M8" s="3">
        <f t="shared" ref="M8:Z8" si="0">COUNTA(M2:M2)</f>
        <v>0</v>
      </c>
      <c r="N8" s="3">
        <f t="shared" si="0"/>
        <v>0</v>
      </c>
      <c r="O8" s="3">
        <f t="shared" si="0"/>
        <v>0</v>
      </c>
      <c r="P8" s="3">
        <f t="shared" si="0"/>
        <v>0</v>
      </c>
      <c r="Q8" s="3">
        <f t="shared" si="0"/>
        <v>0</v>
      </c>
      <c r="R8" s="3">
        <f t="shared" si="0"/>
        <v>0</v>
      </c>
      <c r="S8" s="3">
        <f t="shared" si="0"/>
        <v>0</v>
      </c>
      <c r="T8" s="3">
        <f t="shared" si="0"/>
        <v>0</v>
      </c>
      <c r="U8" s="3">
        <f t="shared" si="0"/>
        <v>0</v>
      </c>
      <c r="V8" s="3">
        <f t="shared" si="0"/>
        <v>0</v>
      </c>
      <c r="W8" s="3">
        <f t="shared" si="0"/>
        <v>0</v>
      </c>
      <c r="X8" s="3">
        <f t="shared" si="0"/>
        <v>0</v>
      </c>
      <c r="Y8" s="3">
        <f t="shared" si="0"/>
        <v>1</v>
      </c>
      <c r="Z8" s="3">
        <f t="shared" si="0"/>
        <v>0</v>
      </c>
      <c r="AA8" s="11"/>
      <c r="AH8" s="3">
        <f>COUNTIF(AH2:AH2,"yes")</f>
        <v>1</v>
      </c>
      <c r="AI8" s="128"/>
      <c r="AJ8" s="3">
        <f>COUNTIF(AJ2:AJ2,"yes")</f>
        <v>1</v>
      </c>
      <c r="AK8" s="11"/>
      <c r="AL8" s="3">
        <f t="shared" ref="AL8:AV8" si="1">COUNTA(AL2:AL2)</f>
        <v>1</v>
      </c>
      <c r="AM8" s="3">
        <f t="shared" si="1"/>
        <v>0</v>
      </c>
      <c r="AN8" s="3">
        <f t="shared" si="1"/>
        <v>1</v>
      </c>
      <c r="AO8" s="3">
        <f t="shared" si="1"/>
        <v>1</v>
      </c>
      <c r="AP8" s="3">
        <f t="shared" si="1"/>
        <v>1</v>
      </c>
      <c r="AQ8" s="3">
        <f t="shared" si="1"/>
        <v>1</v>
      </c>
      <c r="AR8" s="3">
        <f t="shared" si="1"/>
        <v>1</v>
      </c>
      <c r="AS8" s="3">
        <f t="shared" si="1"/>
        <v>1</v>
      </c>
      <c r="AT8" s="3">
        <f t="shared" si="1"/>
        <v>0</v>
      </c>
      <c r="AU8" s="3">
        <f t="shared" si="1"/>
        <v>0</v>
      </c>
      <c r="AV8" s="3">
        <f t="shared" si="1"/>
        <v>1</v>
      </c>
      <c r="AY8" s="128"/>
      <c r="AZ8" s="118">
        <f>COUNTIF(AZ2:AZ2,"yes")</f>
        <v>0</v>
      </c>
      <c r="BE8" s="3">
        <f>COUNTIF(BE2:BE2,"yes")</f>
        <v>0</v>
      </c>
      <c r="BF8" s="128"/>
      <c r="BG8" s="3">
        <f>COUNTIF(BG2:BG2,"yes")</f>
        <v>0</v>
      </c>
      <c r="BL8" s="128"/>
      <c r="BM8" s="3">
        <f>COUNTIF(BM2:BM2,"yes")</f>
        <v>0</v>
      </c>
      <c r="BR8" s="128"/>
      <c r="BS8" s="3">
        <f>COUNTIF(BS2:BS2,"yes")</f>
        <v>0</v>
      </c>
      <c r="BX8" s="128"/>
      <c r="BY8" s="3">
        <f>COUNTIF(BY2:BY2,"yes")</f>
        <v>0</v>
      </c>
      <c r="CH8" s="128"/>
      <c r="CI8" s="3">
        <f>COUNTIF(CI2:CI2,"yes")</f>
        <v>1</v>
      </c>
      <c r="CT8" s="128"/>
      <c r="CU8" s="3">
        <f>COUNTIF(CU2:CU2,"yes")</f>
        <v>1</v>
      </c>
      <c r="CV8" s="128"/>
      <c r="CW8" s="3">
        <f>COUNTIF(CW2:CW2,"Yes")</f>
        <v>0</v>
      </c>
      <c r="DB8" s="128"/>
      <c r="DC8" s="3">
        <f>COUNTIF(DC2:DC2,"yes")</f>
        <v>1</v>
      </c>
      <c r="DH8" s="128"/>
      <c r="DI8" s="3">
        <f>COUNTIF(DI2:DI2,"yes")</f>
        <v>1</v>
      </c>
      <c r="DN8" s="128"/>
      <c r="DO8" s="3">
        <f>COUNTIF(DO2:DO2,"yes")</f>
        <v>1</v>
      </c>
      <c r="DT8" s="128"/>
      <c r="DU8" s="3">
        <f>COUNTIF(DU2:DU2,"yes")</f>
        <v>0</v>
      </c>
      <c r="DZ8" s="128"/>
      <c r="EA8" s="3">
        <f>COUNTIF(EA2:EA2,"yes")</f>
        <v>1</v>
      </c>
      <c r="EF8" s="128"/>
      <c r="EG8" s="3">
        <f>COUNTIF(EG2:EG2,"yes")</f>
        <v>0</v>
      </c>
      <c r="EL8" s="128"/>
      <c r="EM8" s="3">
        <f>COUNTIF(EM2:EM2,"yes")</f>
        <v>0</v>
      </c>
      <c r="ER8" s="128"/>
      <c r="ES8" s="3">
        <f>COUNTIF(ES2:ES2,"yes")</f>
        <v>0</v>
      </c>
      <c r="EX8" s="128"/>
      <c r="EY8" s="3">
        <f>COUNTIF(EY2:EY2,"yes")</f>
        <v>0</v>
      </c>
      <c r="FD8" s="128"/>
      <c r="FE8" s="3">
        <f>COUNTIF(FE2:FE2,"yes")</f>
        <v>0</v>
      </c>
      <c r="FJ8" s="128"/>
      <c r="FK8" s="3">
        <f>COUNTIF(FK2:FK2,"yes")</f>
        <v>1</v>
      </c>
      <c r="FL8" s="128"/>
      <c r="FM8" s="3">
        <f>COUNTIF(FM2:FM2,"yes")</f>
        <v>0</v>
      </c>
      <c r="FP8" s="11"/>
      <c r="FQ8" s="3">
        <f>COUNTA(FQ2:FQ2)</f>
        <v>0</v>
      </c>
      <c r="FR8" s="3">
        <f>COUNTA(FR2:FR2)</f>
        <v>0</v>
      </c>
      <c r="FS8" s="3">
        <f>COUNTA(FS2:FS2)</f>
        <v>0</v>
      </c>
      <c r="FT8" s="3">
        <f>COUNTA(FT2:FT2)</f>
        <v>0</v>
      </c>
      <c r="FU8" s="3">
        <f>COUNTA(FU2:FU2)</f>
        <v>1</v>
      </c>
      <c r="FV8" s="3">
        <f>COUNTIF(FV2:FV2,"yes")</f>
        <v>0</v>
      </c>
      <c r="FW8" s="128"/>
      <c r="FX8" s="3">
        <f>COUNTIF(FX2:FX2,"yes")</f>
        <v>0</v>
      </c>
      <c r="GA8" s="11"/>
      <c r="GB8" s="3">
        <f>COUNTA(GB2:GB2)</f>
        <v>0</v>
      </c>
      <c r="GC8" s="3">
        <f>COUNTA(GC2:GC2)</f>
        <v>0</v>
      </c>
      <c r="GD8" s="3">
        <f>COUNTA(GD2:GD2)</f>
        <v>0</v>
      </c>
      <c r="GE8" s="3">
        <f>COUNTA(GE2:GE2)</f>
        <v>0</v>
      </c>
      <c r="GF8" s="128"/>
      <c r="GG8" s="3">
        <f>COUNTIF(GG2:GG2,"yes")</f>
        <v>1</v>
      </c>
      <c r="GJ8" s="11"/>
      <c r="GK8" s="3">
        <f>COUNTA(GK2:GK2)</f>
        <v>0</v>
      </c>
      <c r="GL8" s="3">
        <f>COUNTA(GL2:GL2)</f>
        <v>0</v>
      </c>
      <c r="GM8" s="3">
        <f>COUNTA(GM2:GM2)</f>
        <v>1</v>
      </c>
      <c r="GN8" s="3">
        <f>COUNTA(GN2:GN2)</f>
        <v>0</v>
      </c>
      <c r="GO8" s="3">
        <f>COUNTA(GO2:GO2)</f>
        <v>0</v>
      </c>
      <c r="GP8" s="128"/>
      <c r="GQ8" s="3">
        <f>COUNTIF(GQ2:GQ2,"yes")</f>
        <v>1</v>
      </c>
      <c r="GT8" s="11"/>
      <c r="GU8" s="3">
        <f>COUNTA(GU2:GU2)</f>
        <v>0</v>
      </c>
      <c r="GV8" s="3">
        <f>COUNTA(GV2:GV2)</f>
        <v>1</v>
      </c>
      <c r="GW8" s="3">
        <f>COUNTA(GW2:GW2)</f>
        <v>0</v>
      </c>
      <c r="GX8" s="3">
        <f>COUNTA(GX2:GX2)</f>
        <v>0</v>
      </c>
      <c r="GY8" s="128"/>
      <c r="GZ8" s="3">
        <f>COUNTIF(GZ2:GZ2,"yes")</f>
        <v>0</v>
      </c>
      <c r="HC8" s="11"/>
      <c r="HD8" s="3">
        <f>COUNTA(HD2:HD2)</f>
        <v>0</v>
      </c>
      <c r="HE8" s="3">
        <f>COUNTA(HE2:HE2)</f>
        <v>0</v>
      </c>
      <c r="HF8" s="3">
        <f>COUNTA(HF2:HF2)</f>
        <v>0</v>
      </c>
      <c r="HG8" s="3">
        <f>COUNTA(HG2:HG2)</f>
        <v>0</v>
      </c>
      <c r="HH8" s="3">
        <f>COUNTA(HH2:HH2)</f>
        <v>0</v>
      </c>
      <c r="HJ8" s="128"/>
      <c r="HK8" s="3">
        <f>COUNTIF(HK2:HK2,"yes")</f>
        <v>1</v>
      </c>
      <c r="HN8" s="11"/>
      <c r="HO8" s="3">
        <f>COUNTA(HO2:HO2)</f>
        <v>0</v>
      </c>
      <c r="HP8" s="3">
        <f>COUNTA(HP2:HP2)</f>
        <v>1</v>
      </c>
      <c r="HQ8" s="3">
        <f>COUNTA(HQ2:HQ2)</f>
        <v>0</v>
      </c>
      <c r="HR8" s="3">
        <f>COUNTA(HR2:HR2)</f>
        <v>0</v>
      </c>
      <c r="HS8" s="128"/>
      <c r="HT8" s="3">
        <f>COUNTIF(HT2:HT2,"yes")</f>
        <v>1</v>
      </c>
      <c r="HW8" s="11"/>
      <c r="HX8" s="3">
        <f>COUNTA(HX2:HX2)</f>
        <v>0</v>
      </c>
      <c r="HY8" s="3">
        <f>COUNTA(HY2:HY2)</f>
        <v>1</v>
      </c>
      <c r="HZ8" s="3">
        <f>COUNTA(HZ2:HZ2)</f>
        <v>0</v>
      </c>
      <c r="IA8" s="3">
        <f>COUNTA(IA2:IA2)</f>
        <v>0</v>
      </c>
      <c r="IB8" s="128"/>
      <c r="IC8" s="3">
        <f>COUNTIF(IC2:IC2,"yes")</f>
        <v>0</v>
      </c>
      <c r="IF8" s="11"/>
      <c r="IG8" s="3">
        <f>COUNTA(IG2:IG2)</f>
        <v>0</v>
      </c>
      <c r="IH8" s="3">
        <f>COUNTA(IH2:IH2)</f>
        <v>0</v>
      </c>
      <c r="II8" s="3">
        <f>COUNTA(II2:II2)</f>
        <v>0</v>
      </c>
      <c r="IJ8" s="128"/>
      <c r="IK8" s="3">
        <f>COUNTIF(IK2:IK2,"yes")</f>
        <v>0</v>
      </c>
      <c r="IN8" s="11"/>
      <c r="IO8" s="3">
        <f>COUNTA(IO2:IO2)</f>
        <v>0</v>
      </c>
      <c r="IP8" s="128"/>
      <c r="IQ8" s="3">
        <f>COUNTIF(IQ2:IQ2,"yes")</f>
        <v>1</v>
      </c>
      <c r="IT8" s="11"/>
      <c r="IU8" s="3">
        <f>COUNTA(IU2:IU2)</f>
        <v>0</v>
      </c>
      <c r="IV8" s="3">
        <f>COUNTA(IV2:IV2)</f>
        <v>1</v>
      </c>
      <c r="IW8" s="3">
        <f>COUNTA(IW2:IW2)</f>
        <v>0</v>
      </c>
      <c r="IX8" s="3">
        <f>COUNTA(IX2:IX2)</f>
        <v>0</v>
      </c>
      <c r="IY8" s="128"/>
      <c r="IZ8" s="3">
        <f>COUNTIF(IZ2:IZ2,"yes")</f>
        <v>1</v>
      </c>
      <c r="JC8" s="11"/>
      <c r="JD8" s="3">
        <f>COUNTA(JD2:JD2)</f>
        <v>0</v>
      </c>
      <c r="JE8" s="3">
        <f>COUNTA(JE2:JE2)</f>
        <v>1</v>
      </c>
      <c r="JF8" s="3">
        <f>COUNTA(JF2:JF2)</f>
        <v>0</v>
      </c>
      <c r="JG8" s="3">
        <f>COUNTA(JG2:JG2)</f>
        <v>0</v>
      </c>
      <c r="JH8" s="128"/>
      <c r="JI8" s="3">
        <f>COUNTIF(JI2:JI2,"yes")</f>
        <v>1</v>
      </c>
      <c r="JL8" s="11"/>
      <c r="JM8" s="3">
        <f>COUNTA(JM2:JM2)</f>
        <v>1</v>
      </c>
      <c r="JN8" s="3">
        <f>COUNTA(JN2:JN2)</f>
        <v>1</v>
      </c>
      <c r="JO8" s="3">
        <f>COUNTA(JO2:JO2)</f>
        <v>1</v>
      </c>
      <c r="JQ8" s="3">
        <f>COUNTIF(JQ2:JQ2,"yes")</f>
        <v>1</v>
      </c>
      <c r="JR8" s="128"/>
      <c r="JS8" s="3">
        <f>COUNTIF(JS2:JS2,"yes")</f>
        <v>1</v>
      </c>
      <c r="JV8" s="11"/>
      <c r="JW8" s="3">
        <f>COUNTA(JW2:JW2)</f>
        <v>0</v>
      </c>
      <c r="JX8" s="3">
        <f>COUNTA(JX2:JX2)</f>
        <v>0</v>
      </c>
      <c r="JY8" s="3">
        <f>COUNTA(JY2:JY2)</f>
        <v>1</v>
      </c>
      <c r="JZ8" s="3">
        <f>COUNTA(JZ2:JZ2)</f>
        <v>0</v>
      </c>
      <c r="KA8" s="3">
        <f>COUNTA(KA2:KA2)</f>
        <v>0</v>
      </c>
      <c r="KC8" s="3">
        <f>COUNTIF(KC2:KC2,"yes")</f>
        <v>1</v>
      </c>
      <c r="KD8" s="128"/>
      <c r="KE8" s="3">
        <f>COUNTIF(KE2:KE2,"yes")</f>
        <v>0</v>
      </c>
      <c r="KH8" s="11"/>
      <c r="KI8" s="3">
        <f>COUNTA(KI2:KI2)</f>
        <v>0</v>
      </c>
      <c r="KK8" s="3">
        <f>COUNTIF(KK2:KK2,"yes")</f>
        <v>0</v>
      </c>
      <c r="KL8" s="128"/>
      <c r="KM8" s="3">
        <f>COUNTIF(KM2:KM2,"yes")</f>
        <v>0</v>
      </c>
      <c r="KQ8" s="128"/>
      <c r="KR8" s="3">
        <f>COUNTIF(KR2:KR2,"yes")</f>
        <v>0</v>
      </c>
      <c r="KV8" s="128"/>
      <c r="KW8" s="3">
        <f>COUNTIF(KW2:KW2,"yes")</f>
        <v>0</v>
      </c>
      <c r="LA8" s="128"/>
      <c r="LB8" s="3">
        <f>COUNTIF(LB2:LB2,"yes")</f>
        <v>0</v>
      </c>
      <c r="LF8" s="128"/>
      <c r="LG8" s="3">
        <f>COUNTIF(LG2:LG2,"yes")</f>
        <v>0</v>
      </c>
      <c r="LJ8" s="11"/>
      <c r="LK8" s="128"/>
      <c r="LL8" s="3">
        <f>COUNTIF(LL2:LL2,"yes")</f>
        <v>1</v>
      </c>
      <c r="LN8" s="128"/>
      <c r="LO8" s="11"/>
      <c r="LP8" s="3">
        <f t="shared" ref="LP8:LY8" si="2">COUNTA(LP2:LP2)</f>
        <v>0</v>
      </c>
      <c r="LQ8" s="3">
        <f t="shared" si="2"/>
        <v>0</v>
      </c>
      <c r="LR8" s="3">
        <f t="shared" si="2"/>
        <v>1</v>
      </c>
      <c r="LS8" s="3">
        <f t="shared" si="2"/>
        <v>1</v>
      </c>
      <c r="LT8" s="3">
        <f t="shared" si="2"/>
        <v>1</v>
      </c>
      <c r="LU8" s="3">
        <f t="shared" si="2"/>
        <v>1</v>
      </c>
      <c r="LV8" s="3">
        <f t="shared" si="2"/>
        <v>0</v>
      </c>
      <c r="LW8" s="3">
        <f t="shared" si="2"/>
        <v>1</v>
      </c>
      <c r="LX8" s="3">
        <f t="shared" si="2"/>
        <v>1</v>
      </c>
      <c r="LY8" s="3">
        <f t="shared" si="2"/>
        <v>1</v>
      </c>
      <c r="MA8" s="3">
        <f>COUNTIF(MA2:MA2,"yes")</f>
        <v>1</v>
      </c>
      <c r="MC8" s="128"/>
      <c r="MD8" s="11"/>
      <c r="ME8" s="3">
        <f t="shared" ref="ME8:MX8" si="3">COUNTA(ME2:ME2)</f>
        <v>1</v>
      </c>
      <c r="MF8" s="3">
        <f t="shared" si="3"/>
        <v>1</v>
      </c>
      <c r="MG8" s="3">
        <f t="shared" si="3"/>
        <v>1</v>
      </c>
      <c r="MH8" s="3">
        <f t="shared" si="3"/>
        <v>0</v>
      </c>
      <c r="MI8" s="3">
        <f t="shared" si="3"/>
        <v>0</v>
      </c>
      <c r="MJ8" s="3">
        <f t="shared" si="3"/>
        <v>1</v>
      </c>
      <c r="MK8" s="3">
        <f t="shared" si="3"/>
        <v>0</v>
      </c>
      <c r="ML8" s="3">
        <f t="shared" si="3"/>
        <v>0</v>
      </c>
      <c r="MM8" s="3">
        <f t="shared" si="3"/>
        <v>1</v>
      </c>
      <c r="MN8" s="3">
        <f t="shared" si="3"/>
        <v>1</v>
      </c>
      <c r="MO8" s="3">
        <f t="shared" si="3"/>
        <v>1</v>
      </c>
      <c r="MP8" s="3">
        <f t="shared" si="3"/>
        <v>1</v>
      </c>
      <c r="MQ8" s="3">
        <f t="shared" si="3"/>
        <v>1</v>
      </c>
      <c r="MR8" s="3">
        <f t="shared" si="3"/>
        <v>0</v>
      </c>
      <c r="MS8" s="3">
        <f t="shared" si="3"/>
        <v>1</v>
      </c>
      <c r="MT8" s="3">
        <f t="shared" si="3"/>
        <v>1</v>
      </c>
      <c r="MU8" s="3">
        <f t="shared" si="3"/>
        <v>1</v>
      </c>
      <c r="MV8" s="3">
        <f t="shared" si="3"/>
        <v>0</v>
      </c>
      <c r="MW8" s="3">
        <f t="shared" si="3"/>
        <v>1</v>
      </c>
      <c r="MX8" s="3">
        <f t="shared" si="3"/>
        <v>0</v>
      </c>
      <c r="NA8" s="3">
        <f>NA12-NA9</f>
        <v>1</v>
      </c>
      <c r="NB8" s="3">
        <f>NB12-NB9</f>
        <v>0</v>
      </c>
      <c r="NC8" s="3">
        <f>NC12-NC9</f>
        <v>1</v>
      </c>
      <c r="ND8" s="3">
        <f>ND12-ND9</f>
        <v>1</v>
      </c>
      <c r="NE8" s="128"/>
      <c r="NF8" s="3">
        <f>COUNTIF(NF2:NF2,"yes")</f>
        <v>1</v>
      </c>
      <c r="NG8" s="3">
        <f>COUNTIF(NG2:NG2,"yes*")</f>
        <v>0</v>
      </c>
      <c r="NI8" s="3">
        <f>COUNTIF(NI2:NI2,"yes")</f>
        <v>1</v>
      </c>
      <c r="NJ8" s="128"/>
      <c r="NK8" s="11"/>
      <c r="NL8" s="3">
        <f t="shared" ref="NL8:NT8" si="4">COUNTA(NL2:NL2)</f>
        <v>1</v>
      </c>
      <c r="NM8" s="3">
        <f t="shared" si="4"/>
        <v>1</v>
      </c>
      <c r="NN8" s="3">
        <f t="shared" si="4"/>
        <v>1</v>
      </c>
      <c r="NO8" s="3">
        <f t="shared" si="4"/>
        <v>1</v>
      </c>
      <c r="NP8" s="3">
        <f t="shared" si="4"/>
        <v>1</v>
      </c>
      <c r="NQ8" s="3">
        <f t="shared" si="4"/>
        <v>0</v>
      </c>
      <c r="NR8" s="3">
        <f t="shared" si="4"/>
        <v>0</v>
      </c>
      <c r="NS8" s="3">
        <f t="shared" si="4"/>
        <v>1</v>
      </c>
      <c r="NT8" s="3">
        <f t="shared" si="4"/>
        <v>0</v>
      </c>
      <c r="NU8" s="128"/>
      <c r="NW8" s="3">
        <f>COUNTIF(NW2:NW2,"Yes")</f>
        <v>1</v>
      </c>
    </row>
    <row r="9" spans="1:396" s="2" customFormat="1" ht="17" x14ac:dyDescent="0.2">
      <c r="A9" s="7" t="s">
        <v>925</v>
      </c>
      <c r="D9" s="7"/>
      <c r="H9" s="2">
        <f>COUNTIF(H2:H2,"no")</f>
        <v>1</v>
      </c>
      <c r="I9" s="2">
        <f>COUNTIF(I2:I2,"no")</f>
        <v>1</v>
      </c>
      <c r="J9" s="2">
        <f>COUNTIF(J2:J2,"0")</f>
        <v>0</v>
      </c>
      <c r="K9" s="128"/>
      <c r="L9" s="11"/>
      <c r="M9" s="2">
        <f t="shared" ref="M9:Z9" si="5">COUNTBLANK(M2:M2)</f>
        <v>1</v>
      </c>
      <c r="N9" s="2">
        <f t="shared" si="5"/>
        <v>1</v>
      </c>
      <c r="O9" s="2">
        <f t="shared" si="5"/>
        <v>1</v>
      </c>
      <c r="P9" s="2">
        <f t="shared" si="5"/>
        <v>1</v>
      </c>
      <c r="Q9" s="2">
        <f t="shared" si="5"/>
        <v>1</v>
      </c>
      <c r="R9" s="2">
        <f t="shared" si="5"/>
        <v>1</v>
      </c>
      <c r="S9" s="2">
        <f t="shared" si="5"/>
        <v>1</v>
      </c>
      <c r="T9" s="2">
        <f t="shared" si="5"/>
        <v>1</v>
      </c>
      <c r="U9" s="2">
        <f t="shared" si="5"/>
        <v>1</v>
      </c>
      <c r="V9" s="2">
        <f t="shared" si="5"/>
        <v>1</v>
      </c>
      <c r="W9" s="2">
        <f t="shared" si="5"/>
        <v>1</v>
      </c>
      <c r="X9" s="2">
        <f t="shared" si="5"/>
        <v>1</v>
      </c>
      <c r="Y9" s="2">
        <f t="shared" si="5"/>
        <v>0</v>
      </c>
      <c r="Z9" s="2">
        <f t="shared" si="5"/>
        <v>1</v>
      </c>
      <c r="AA9" s="11"/>
      <c r="AH9" s="2">
        <f>COUNTIF(AH2:AH2,"no")</f>
        <v>0</v>
      </c>
      <c r="AI9" s="128"/>
      <c r="AJ9" s="2">
        <f>COUNTIF(AJ2:AJ2,"no")</f>
        <v>0</v>
      </c>
      <c r="AK9" s="11"/>
      <c r="AL9" s="2">
        <f t="shared" ref="AL9:AV9" si="6">COUNTBLANK(AL2:AL2)</f>
        <v>0</v>
      </c>
      <c r="AM9" s="2">
        <f t="shared" si="6"/>
        <v>1</v>
      </c>
      <c r="AN9" s="2">
        <f t="shared" si="6"/>
        <v>0</v>
      </c>
      <c r="AO9" s="2">
        <f t="shared" si="6"/>
        <v>0</v>
      </c>
      <c r="AP9" s="2">
        <f t="shared" si="6"/>
        <v>0</v>
      </c>
      <c r="AQ9" s="2">
        <f t="shared" si="6"/>
        <v>0</v>
      </c>
      <c r="AR9" s="2">
        <f t="shared" si="6"/>
        <v>0</v>
      </c>
      <c r="AS9" s="2">
        <f t="shared" si="6"/>
        <v>0</v>
      </c>
      <c r="AT9" s="2">
        <f t="shared" si="6"/>
        <v>1</v>
      </c>
      <c r="AU9" s="2">
        <f t="shared" si="6"/>
        <v>1</v>
      </c>
      <c r="AV9" s="2">
        <f t="shared" si="6"/>
        <v>0</v>
      </c>
      <c r="AY9" s="128"/>
      <c r="AZ9" s="119">
        <f>COUNTIF(AZ2:AZ2,"no")</f>
        <v>1</v>
      </c>
      <c r="BE9" s="2">
        <f>COUNTIF(BE2:BE2,"no")</f>
        <v>0</v>
      </c>
      <c r="BF9" s="128"/>
      <c r="BG9" s="2">
        <f>COUNTIF(BG2:BG2,"no")</f>
        <v>1</v>
      </c>
      <c r="BL9" s="128"/>
      <c r="BM9" s="2">
        <f>COUNTIF(BM2:BM2,"no")</f>
        <v>1</v>
      </c>
      <c r="BR9" s="128"/>
      <c r="BS9" s="2">
        <f>COUNTIF(BS2:BS2,"no")</f>
        <v>1</v>
      </c>
      <c r="BX9" s="128"/>
      <c r="BY9" s="2">
        <f>COUNTIF(BY2:BY2,"no")</f>
        <v>1</v>
      </c>
      <c r="CH9" s="128"/>
      <c r="CI9" s="2">
        <f>COUNTIF(CI2:CI2,"no")</f>
        <v>0</v>
      </c>
      <c r="CT9" s="128"/>
      <c r="CU9" s="2">
        <f>COUNTIF(CU2:CU2,"no")</f>
        <v>0</v>
      </c>
      <c r="CV9" s="128"/>
      <c r="CW9" s="2">
        <f>COUNTIF(CW2:CW2,"no")</f>
        <v>1</v>
      </c>
      <c r="DB9" s="128"/>
      <c r="DC9" s="2">
        <f>COUNTIF(DC2:DC2,"no")</f>
        <v>0</v>
      </c>
      <c r="DH9" s="128"/>
      <c r="DI9" s="2">
        <f>COUNTIF(DI2:DI2,"no")</f>
        <v>0</v>
      </c>
      <c r="DN9" s="128"/>
      <c r="DO9" s="2">
        <f>COUNTIF(DO2:DO2,"no")</f>
        <v>0</v>
      </c>
      <c r="DT9" s="128"/>
      <c r="DU9" s="2">
        <f>COUNTIF(DU2:DU2,"no")</f>
        <v>1</v>
      </c>
      <c r="DZ9" s="128"/>
      <c r="EA9" s="2">
        <f>COUNTIF(EA2:EA2,"no")</f>
        <v>0</v>
      </c>
      <c r="EF9" s="128"/>
      <c r="EG9" s="2">
        <f>COUNTIF(EG2:EG2,"no")</f>
        <v>1</v>
      </c>
      <c r="EL9" s="128"/>
      <c r="EM9" s="2">
        <f>COUNTIF(EM2:EM2,"no")</f>
        <v>1</v>
      </c>
      <c r="ER9" s="128"/>
      <c r="ES9" s="2">
        <f>COUNTIF(ES2:ES2,"no")</f>
        <v>1</v>
      </c>
      <c r="EX9" s="128"/>
      <c r="EY9" s="2">
        <f>COUNTIF(EY2:EY2,"no")</f>
        <v>1</v>
      </c>
      <c r="FD9" s="128"/>
      <c r="FE9" s="2">
        <f>COUNTIF(FE2:FE2,"no")</f>
        <v>1</v>
      </c>
      <c r="FJ9" s="128"/>
      <c r="FK9" s="2">
        <f>COUNTIF(FK2:FK2,"no")</f>
        <v>0</v>
      </c>
      <c r="FL9" s="128"/>
      <c r="FM9" s="2">
        <f>COUNTIF(FM2:FM2,"no")</f>
        <v>1</v>
      </c>
      <c r="FP9" s="11"/>
      <c r="FV9" s="2">
        <f>COUNTIF(FV2:FV2,"no")</f>
        <v>1</v>
      </c>
      <c r="FW9" s="128"/>
      <c r="FX9" s="2">
        <f>COUNTIF(FX2:FX2,"no")</f>
        <v>1</v>
      </c>
      <c r="GA9" s="11"/>
      <c r="GF9" s="128"/>
      <c r="GG9" s="2">
        <f>COUNTIF(GG2:GG2,"no")</f>
        <v>0</v>
      </c>
      <c r="GJ9" s="11"/>
      <c r="GP9" s="128"/>
      <c r="GQ9" s="2">
        <f>COUNTIF(GQ2:GQ2,"no")</f>
        <v>0</v>
      </c>
      <c r="GT9" s="11"/>
      <c r="GY9" s="128"/>
      <c r="GZ9" s="2">
        <f>COUNTIF(GZ2:GZ2,"no")</f>
        <v>1</v>
      </c>
      <c r="HC9" s="11"/>
      <c r="HJ9" s="128"/>
      <c r="HK9" s="2">
        <f>COUNTIF(HK2:HK2,"no")</f>
        <v>0</v>
      </c>
      <c r="HN9" s="11"/>
      <c r="HS9" s="128"/>
      <c r="HT9" s="2">
        <f>COUNTIF(HT2:HT2,"no")</f>
        <v>0</v>
      </c>
      <c r="HW9" s="11"/>
      <c r="IB9" s="128"/>
      <c r="IC9" s="2">
        <f>COUNTIF(IC2:IC2,"no")</f>
        <v>1</v>
      </c>
      <c r="IF9" s="11"/>
      <c r="IJ9" s="128"/>
      <c r="IK9" s="2">
        <f>COUNTIF(IK2:IK2,"no")</f>
        <v>1</v>
      </c>
      <c r="IN9" s="11"/>
      <c r="IP9" s="128"/>
      <c r="IQ9" s="2">
        <f>COUNTIF(IQ2:IQ2,"no")</f>
        <v>0</v>
      </c>
      <c r="IT9" s="11"/>
      <c r="IY9" s="128"/>
      <c r="IZ9" s="2">
        <f>COUNTIF(IZ2:IZ2,"no")</f>
        <v>0</v>
      </c>
      <c r="JC9" s="11"/>
      <c r="JH9" s="128"/>
      <c r="JI9" s="2">
        <f>COUNTIF(JI2:JI2,"no")</f>
        <v>0</v>
      </c>
      <c r="JL9" s="11"/>
      <c r="JQ9" s="2">
        <f>COUNTIF(JQ2:JQ2,"no")</f>
        <v>0</v>
      </c>
      <c r="JR9" s="128"/>
      <c r="JS9" s="2">
        <f>COUNTIF(JS2:JS2,"no")</f>
        <v>0</v>
      </c>
      <c r="JV9" s="11"/>
      <c r="KC9" s="2">
        <f>COUNTIF(KC2:KC2,"no")</f>
        <v>0</v>
      </c>
      <c r="KD9" s="128"/>
      <c r="KE9" s="2">
        <f>COUNTIF(KE2:KE2,"no")</f>
        <v>1</v>
      </c>
      <c r="KH9" s="11"/>
      <c r="KK9" s="2">
        <f>COUNTIF(KK2:KK2,"no")</f>
        <v>0</v>
      </c>
      <c r="KL9" s="128"/>
      <c r="KM9" s="2">
        <f>COUNTIF(KM2:KM2,"no")</f>
        <v>1</v>
      </c>
      <c r="KQ9" s="128"/>
      <c r="KR9" s="2">
        <f>COUNTIF(KR2:KR2,"no")</f>
        <v>1</v>
      </c>
      <c r="KV9" s="128"/>
      <c r="KW9" s="2">
        <f>COUNTIF(KW2:KW2,"no")</f>
        <v>1</v>
      </c>
      <c r="LA9" s="128"/>
      <c r="LB9" s="2">
        <f>COUNTIF(LB2:LB2,"no")</f>
        <v>1</v>
      </c>
      <c r="LF9" s="128"/>
      <c r="LG9" s="2">
        <f>COUNTIF(LG2:LG2,"no")</f>
        <v>1</v>
      </c>
      <c r="LJ9" s="11"/>
      <c r="LK9" s="128"/>
      <c r="LL9" s="2">
        <f>COUNTIF(LL2:LL2,"no")</f>
        <v>0</v>
      </c>
      <c r="LN9" s="128"/>
      <c r="LO9" s="11"/>
      <c r="MA9" s="2">
        <f>COUNTIF(MA2:MA2,"no")</f>
        <v>0</v>
      </c>
      <c r="MC9" s="128"/>
      <c r="MD9" s="11"/>
      <c r="NA9" s="2">
        <f>COUNTIF(NA2:NA2,"n/a")</f>
        <v>0</v>
      </c>
      <c r="NB9" s="2">
        <f>COUNTIF(NB2:NB2,"No")</f>
        <v>1</v>
      </c>
      <c r="NC9" s="2">
        <f>COUNTIF(NC2:NC2,"No")</f>
        <v>0</v>
      </c>
      <c r="ND9" s="2">
        <f>COUNTIF(ND2:ND2,"No")</f>
        <v>0</v>
      </c>
      <c r="NE9" s="128"/>
      <c r="NF9" s="2">
        <f>COUNTIF(NF2:NF2,"no")</f>
        <v>0</v>
      </c>
      <c r="NG9" s="2">
        <f>COUNTIF(NG2:NG2,"no")</f>
        <v>1</v>
      </c>
      <c r="NI9" s="2">
        <f>COUNTIF(NI2:NI2,"no")</f>
        <v>0</v>
      </c>
      <c r="NJ9" s="128"/>
      <c r="NK9" s="11"/>
      <c r="NU9" s="128"/>
      <c r="NW9" s="2">
        <f>COUNTIF(NW2:NW2,"No")</f>
        <v>0</v>
      </c>
    </row>
    <row r="10" spans="1:396" s="1" customFormat="1" ht="17" x14ac:dyDescent="0.2">
      <c r="A10" s="8" t="s">
        <v>926</v>
      </c>
      <c r="D10" s="8"/>
      <c r="E10" s="4"/>
      <c r="F10" s="4"/>
      <c r="G10" s="4"/>
      <c r="H10" s="4">
        <f>H8/SUM(H8:H9)</f>
        <v>0</v>
      </c>
      <c r="I10" s="4">
        <f>I8/SUM(I8:I9)</f>
        <v>0</v>
      </c>
      <c r="J10" s="4">
        <f>J8/(SUM(J8:J9))</f>
        <v>1</v>
      </c>
      <c r="K10" s="129"/>
      <c r="L10" s="12"/>
      <c r="M10" s="4">
        <f>M8/(SUM(M8:M9))</f>
        <v>0</v>
      </c>
      <c r="N10" s="4">
        <f t="shared" ref="N10:V10" si="7">N8/(SUM(N8:N9))</f>
        <v>0</v>
      </c>
      <c r="O10" s="4">
        <f t="shared" si="7"/>
        <v>0</v>
      </c>
      <c r="P10" s="4">
        <f t="shared" si="7"/>
        <v>0</v>
      </c>
      <c r="Q10" s="4">
        <f t="shared" si="7"/>
        <v>0</v>
      </c>
      <c r="R10" s="4">
        <f t="shared" si="7"/>
        <v>0</v>
      </c>
      <c r="S10" s="4">
        <f t="shared" si="7"/>
        <v>0</v>
      </c>
      <c r="T10" s="4">
        <f t="shared" si="7"/>
        <v>0</v>
      </c>
      <c r="U10" s="4">
        <f t="shared" si="7"/>
        <v>0</v>
      </c>
      <c r="V10" s="4">
        <f t="shared" si="7"/>
        <v>0</v>
      </c>
      <c r="W10" s="4">
        <f>W8/(SUM(W8:W9))</f>
        <v>0</v>
      </c>
      <c r="X10" s="4">
        <f>X8/(SUM(X8:X9))</f>
        <v>0</v>
      </c>
      <c r="Y10" s="4">
        <f>Y8/(SUM(Y8:Y9))</f>
        <v>1</v>
      </c>
      <c r="Z10" s="4">
        <f>Z8/(SUM(Z8:Z9))</f>
        <v>0</v>
      </c>
      <c r="AA10" s="12"/>
      <c r="AB10" s="4"/>
      <c r="AC10" s="4"/>
      <c r="AD10" s="4"/>
      <c r="AE10" s="4"/>
      <c r="AF10" s="4"/>
      <c r="AG10" s="4"/>
      <c r="AH10" s="4">
        <f>AH8/SUM(AH8:AH9)</f>
        <v>1</v>
      </c>
      <c r="AI10" s="129"/>
      <c r="AJ10" s="4">
        <f>AJ8/SUM(AJ8:AJ9)</f>
        <v>1</v>
      </c>
      <c r="AK10" s="12"/>
      <c r="AL10" s="4">
        <f>AL8/AJ8</f>
        <v>1</v>
      </c>
      <c r="AM10" s="4">
        <f>AM8/AJ8</f>
        <v>0</v>
      </c>
      <c r="AN10" s="4">
        <f>AN8/AJ8</f>
        <v>1</v>
      </c>
      <c r="AO10" s="4">
        <f>AO8/AJ8</f>
        <v>1</v>
      </c>
      <c r="AP10" s="4">
        <f>AP8/AJ8</f>
        <v>1</v>
      </c>
      <c r="AQ10" s="4">
        <f>AQ8/AJ8</f>
        <v>1</v>
      </c>
      <c r="AR10" s="4">
        <f>AR8/AJ8</f>
        <v>1</v>
      </c>
      <c r="AS10" s="4">
        <f>AS8/AJ8</f>
        <v>1</v>
      </c>
      <c r="AT10" s="4">
        <f>AT8/AJ8</f>
        <v>0</v>
      </c>
      <c r="AU10" s="4">
        <f>AU8/AJ8</f>
        <v>0</v>
      </c>
      <c r="AV10" s="4">
        <f>AV8/AJ8</f>
        <v>1</v>
      </c>
      <c r="AW10" s="4"/>
      <c r="AX10" s="4"/>
      <c r="AY10" s="129"/>
      <c r="AZ10" s="120">
        <f>AZ8/SUM(AZ8:AZ9)</f>
        <v>0</v>
      </c>
      <c r="BA10" s="4"/>
      <c r="BB10" s="4"/>
      <c r="BC10" s="4"/>
      <c r="BD10" s="4"/>
      <c r="BE10" s="4"/>
      <c r="BF10" s="129"/>
      <c r="BG10" s="4">
        <f>BG8/SUM(BG8:BG9)</f>
        <v>0</v>
      </c>
      <c r="BH10" s="4"/>
      <c r="BI10" s="4"/>
      <c r="BJ10" s="4"/>
      <c r="BK10" s="4"/>
      <c r="BL10" s="129"/>
      <c r="BM10" s="4">
        <f>BM8/SUM(BM8:BM9)</f>
        <v>0</v>
      </c>
      <c r="BN10" s="4"/>
      <c r="BO10" s="4"/>
      <c r="BP10" s="4"/>
      <c r="BQ10" s="4"/>
      <c r="BR10" s="129"/>
      <c r="BS10" s="4">
        <f>BS8/SUM(BS8:BS9)</f>
        <v>0</v>
      </c>
      <c r="BT10" s="4"/>
      <c r="BU10" s="4"/>
      <c r="BV10" s="4"/>
      <c r="BW10" s="4"/>
      <c r="BX10" s="129"/>
      <c r="BY10" s="4">
        <f>BY8/SUM(BY8:BY9)</f>
        <v>0</v>
      </c>
      <c r="BZ10" s="4"/>
      <c r="CA10" s="4"/>
      <c r="CB10" s="4"/>
      <c r="CC10" s="4"/>
      <c r="CD10" s="4"/>
      <c r="CE10" s="4"/>
      <c r="CF10" s="4"/>
      <c r="CG10" s="4"/>
      <c r="CH10" s="129"/>
      <c r="CI10" s="4">
        <f>CI8/SUM(CI8:CI9)</f>
        <v>1</v>
      </c>
      <c r="CJ10" s="4"/>
      <c r="CK10" s="4"/>
      <c r="CL10" s="4"/>
      <c r="CM10" s="4"/>
      <c r="CN10" s="4"/>
      <c r="CO10" s="4"/>
      <c r="CP10" s="4"/>
      <c r="CQ10" s="4"/>
      <c r="CR10" s="4"/>
      <c r="CS10" s="4"/>
      <c r="CT10" s="129"/>
      <c r="CU10" s="4">
        <f>CU8/SUM(CU8:CU9)</f>
        <v>1</v>
      </c>
      <c r="CV10" s="129"/>
      <c r="CW10" s="4">
        <f>CW8/SUM(CW8:CW9)</f>
        <v>0</v>
      </c>
      <c r="CX10" s="4"/>
      <c r="CY10" s="4"/>
      <c r="CZ10" s="4"/>
      <c r="DA10" s="4"/>
      <c r="DB10" s="129"/>
      <c r="DC10" s="4">
        <f>DC8/SUM(DC8:DC9)</f>
        <v>1</v>
      </c>
      <c r="DD10" s="4"/>
      <c r="DE10" s="4"/>
      <c r="DF10" s="4"/>
      <c r="DG10" s="4"/>
      <c r="DH10" s="129"/>
      <c r="DI10" s="4">
        <f>DI8/SUM(DI8:DI9)</f>
        <v>1</v>
      </c>
      <c r="DJ10" s="4"/>
      <c r="DK10" s="4"/>
      <c r="DL10" s="4"/>
      <c r="DM10" s="4"/>
      <c r="DN10" s="129"/>
      <c r="DO10" s="4">
        <f>DO8/SUM(DO8:DO9)</f>
        <v>1</v>
      </c>
      <c r="DP10" s="4"/>
      <c r="DQ10" s="4"/>
      <c r="DR10" s="4"/>
      <c r="DS10" s="4"/>
      <c r="DT10" s="129"/>
      <c r="DU10" s="4">
        <f>DU8/SUM(DU8:DU9)</f>
        <v>0</v>
      </c>
      <c r="DV10" s="4"/>
      <c r="DW10" s="4"/>
      <c r="DX10" s="4"/>
      <c r="DY10" s="4"/>
      <c r="DZ10" s="129"/>
      <c r="EA10" s="4">
        <f>EA8/SUM(EA8:EA9)</f>
        <v>1</v>
      </c>
      <c r="EB10" s="4"/>
      <c r="EC10" s="4"/>
      <c r="ED10" s="4"/>
      <c r="EE10" s="4"/>
      <c r="EF10" s="129"/>
      <c r="EG10" s="4">
        <f>EG8/SUM(EG8:EG9)</f>
        <v>0</v>
      </c>
      <c r="EH10" s="4"/>
      <c r="EI10" s="4"/>
      <c r="EJ10" s="4"/>
      <c r="EK10" s="4"/>
      <c r="EL10" s="129"/>
      <c r="EM10" s="4">
        <f>EM8/SUM(EM8:EM9)</f>
        <v>0</v>
      </c>
      <c r="EN10" s="4"/>
      <c r="EO10" s="4"/>
      <c r="EP10" s="4"/>
      <c r="EQ10" s="4"/>
      <c r="ER10" s="129"/>
      <c r="ES10" s="4">
        <f>ES8/SUM(ES8:ES9)</f>
        <v>0</v>
      </c>
      <c r="ET10" s="4"/>
      <c r="EU10" s="4"/>
      <c r="EV10" s="4"/>
      <c r="EW10" s="4"/>
      <c r="EX10" s="129"/>
      <c r="EY10" s="4">
        <f>EY8/SUM(EY8:EY9)</f>
        <v>0</v>
      </c>
      <c r="EZ10" s="4"/>
      <c r="FA10" s="4"/>
      <c r="FB10" s="4"/>
      <c r="FC10" s="4"/>
      <c r="FD10" s="129"/>
      <c r="FE10" s="4">
        <f>FE8/SUM(FE8:FE9)</f>
        <v>0</v>
      </c>
      <c r="FF10" s="4"/>
      <c r="FG10" s="4"/>
      <c r="FH10" s="4"/>
      <c r="FI10" s="4"/>
      <c r="FJ10" s="129"/>
      <c r="FK10" s="4">
        <f>FK8/SUM(FK8:FK9)</f>
        <v>1</v>
      </c>
      <c r="FL10" s="129"/>
      <c r="FM10" s="4">
        <f>FM8/SUM(FM8:FM9)</f>
        <v>0</v>
      </c>
      <c r="FN10" s="4"/>
      <c r="FO10" s="4"/>
      <c r="FP10" s="12"/>
      <c r="FQ10" s="4" t="e">
        <f>FQ8/FM8</f>
        <v>#DIV/0!</v>
      </c>
      <c r="FR10" s="4" t="e">
        <f>FR8/FM8</f>
        <v>#DIV/0!</v>
      </c>
      <c r="FS10" s="4" t="e">
        <f>FS8/FM8</f>
        <v>#DIV/0!</v>
      </c>
      <c r="FT10" s="4" t="e">
        <f>FT8/FM8</f>
        <v>#DIV/0!</v>
      </c>
      <c r="FU10" s="4" t="e">
        <f>FU8/FM8</f>
        <v>#DIV/0!</v>
      </c>
      <c r="FV10" s="4">
        <f>FV8/SUM(FV8:FV9)</f>
        <v>0</v>
      </c>
      <c r="FW10" s="129"/>
      <c r="FX10" s="4">
        <f>FX8/SUM(FX8:FX9)</f>
        <v>0</v>
      </c>
      <c r="FY10" s="4"/>
      <c r="FZ10" s="4"/>
      <c r="GA10" s="12"/>
      <c r="GB10" s="4"/>
      <c r="GC10" s="4"/>
      <c r="GD10" s="4"/>
      <c r="GE10" s="4"/>
      <c r="GF10" s="129"/>
      <c r="GG10" s="4">
        <f>GG8/SUM(GG8:GG9)</f>
        <v>1</v>
      </c>
      <c r="GH10" s="4"/>
      <c r="GI10" s="4"/>
      <c r="GJ10" s="12"/>
      <c r="GK10" s="4">
        <f>GK8/GG8</f>
        <v>0</v>
      </c>
      <c r="GL10" s="4">
        <f>GL8/GG8</f>
        <v>0</v>
      </c>
      <c r="GM10" s="4">
        <f>GM8/GG8</f>
        <v>1</v>
      </c>
      <c r="GN10" s="4">
        <f>GN8/GG8</f>
        <v>0</v>
      </c>
      <c r="GO10" s="4">
        <f>GO8/GG8</f>
        <v>0</v>
      </c>
      <c r="GP10" s="129"/>
      <c r="GQ10" s="4">
        <f>GQ8/SUM(GQ8:GQ9)</f>
        <v>1</v>
      </c>
      <c r="GR10" s="4"/>
      <c r="GS10" s="4"/>
      <c r="GT10" s="12"/>
      <c r="GU10" s="4">
        <f>GU8/GQ8</f>
        <v>0</v>
      </c>
      <c r="GV10" s="4">
        <f>GV8/GQ8</f>
        <v>1</v>
      </c>
      <c r="GW10" s="4">
        <f>GW8/GQ8</f>
        <v>0</v>
      </c>
      <c r="GX10" s="4">
        <f>GX8/GQ8</f>
        <v>0</v>
      </c>
      <c r="GY10" s="129"/>
      <c r="GZ10" s="4">
        <f>GZ8/SUM(GZ8:GZ9)</f>
        <v>0</v>
      </c>
      <c r="HA10" s="4"/>
      <c r="HB10" s="4"/>
      <c r="HC10" s="12"/>
      <c r="HD10" s="4"/>
      <c r="HE10" s="4"/>
      <c r="HF10" s="4"/>
      <c r="HG10" s="4"/>
      <c r="HH10" s="4"/>
      <c r="HI10" s="4"/>
      <c r="HJ10" s="129"/>
      <c r="HK10" s="4">
        <f>HK8/SUM(HK8:HK9)</f>
        <v>1</v>
      </c>
      <c r="HL10" s="4"/>
      <c r="HM10" s="4"/>
      <c r="HN10" s="12"/>
      <c r="HO10" s="4">
        <f>HO8/HK8</f>
        <v>0</v>
      </c>
      <c r="HP10" s="4">
        <f>HP8/HK8</f>
        <v>1</v>
      </c>
      <c r="HQ10" s="4">
        <f>HQ8/HK8</f>
        <v>0</v>
      </c>
      <c r="HR10" s="4">
        <f>HR8/HK8</f>
        <v>0</v>
      </c>
      <c r="HS10" s="129"/>
      <c r="HT10" s="4">
        <f>HT8/SUM(HT8:HT9)</f>
        <v>1</v>
      </c>
      <c r="HU10" s="4"/>
      <c r="HV10" s="4"/>
      <c r="HW10" s="12"/>
      <c r="HX10" s="4">
        <f>HX8/HT8</f>
        <v>0</v>
      </c>
      <c r="HY10" s="4">
        <f>HY8/HT8</f>
        <v>1</v>
      </c>
      <c r="HZ10" s="4">
        <f>HZ8/HT8</f>
        <v>0</v>
      </c>
      <c r="IA10" s="4">
        <f>IA8/HT8</f>
        <v>0</v>
      </c>
      <c r="IB10" s="129"/>
      <c r="IC10" s="4">
        <f>IC8/SUM(IC8:IC9)</f>
        <v>0</v>
      </c>
      <c r="ID10" s="4"/>
      <c r="IE10" s="4"/>
      <c r="IF10" s="12"/>
      <c r="IG10" s="4"/>
      <c r="IH10" s="4"/>
      <c r="II10" s="4"/>
      <c r="IJ10" s="129"/>
      <c r="IK10" s="4">
        <f>IK8/SUM(IK8:IK9)</f>
        <v>0</v>
      </c>
      <c r="IL10" s="4"/>
      <c r="IM10" s="4"/>
      <c r="IN10" s="12"/>
      <c r="IO10" s="4"/>
      <c r="IP10" s="129"/>
      <c r="IQ10" s="4">
        <f>IQ8/SUM(IQ8:IQ9)</f>
        <v>1</v>
      </c>
      <c r="IR10" s="4"/>
      <c r="IS10" s="4"/>
      <c r="IT10" s="12"/>
      <c r="IU10" s="4">
        <f>IU8/IQ8</f>
        <v>0</v>
      </c>
      <c r="IV10" s="4">
        <f>IV8/IQ8</f>
        <v>1</v>
      </c>
      <c r="IW10" s="4">
        <f>IW8/IQ8</f>
        <v>0</v>
      </c>
      <c r="IX10" s="4">
        <f>IX8/IQ8</f>
        <v>0</v>
      </c>
      <c r="IY10" s="129"/>
      <c r="IZ10" s="4">
        <f>IZ8/SUM(IZ8:IZ9)</f>
        <v>1</v>
      </c>
      <c r="JA10" s="4"/>
      <c r="JB10" s="4"/>
      <c r="JC10" s="12"/>
      <c r="JD10" s="4">
        <f>JD8/IZ8</f>
        <v>0</v>
      </c>
      <c r="JE10" s="4">
        <f>JE8/IZ8</f>
        <v>1</v>
      </c>
      <c r="JF10" s="4">
        <f>JF8/IZ8</f>
        <v>0</v>
      </c>
      <c r="JG10" s="4">
        <f>JG8/IZ8</f>
        <v>0</v>
      </c>
      <c r="JH10" s="129"/>
      <c r="JI10" s="4">
        <f>JI8/SUM(JI8:JI9)</f>
        <v>1</v>
      </c>
      <c r="JJ10" s="4"/>
      <c r="JK10" s="4"/>
      <c r="JL10" s="12"/>
      <c r="JM10" s="4">
        <f>JM8/JI8</f>
        <v>1</v>
      </c>
      <c r="JN10" s="4">
        <f>JN8/JI8</f>
        <v>1</v>
      </c>
      <c r="JO10" s="4">
        <f>JO8/JI8</f>
        <v>1</v>
      </c>
      <c r="JP10" s="4"/>
      <c r="JQ10" s="4">
        <f>JQ8/SUM(JQ8:JQ9)</f>
        <v>1</v>
      </c>
      <c r="JR10" s="129"/>
      <c r="JS10" s="4">
        <f>JS8/SUM(JS8:JS9)</f>
        <v>1</v>
      </c>
      <c r="JT10" s="4"/>
      <c r="JU10" s="4"/>
      <c r="JV10" s="12"/>
      <c r="JW10" s="4">
        <f>JW8/JS8</f>
        <v>0</v>
      </c>
      <c r="JX10" s="4">
        <f>JX8/JS8</f>
        <v>0</v>
      </c>
      <c r="JY10" s="4">
        <f>JY8/JS8</f>
        <v>1</v>
      </c>
      <c r="JZ10" s="4">
        <f>JZ8/JS8</f>
        <v>0</v>
      </c>
      <c r="KA10" s="4">
        <f>KA8/JS8</f>
        <v>0</v>
      </c>
      <c r="KB10" s="4"/>
      <c r="KC10" s="4">
        <f>KC8/SUM(KC8:KC9)</f>
        <v>1</v>
      </c>
      <c r="KD10" s="129"/>
      <c r="KE10" s="4">
        <f>KE8/SUM(KE8:KE9)</f>
        <v>0</v>
      </c>
      <c r="KF10" s="4"/>
      <c r="KG10" s="4"/>
      <c r="KH10" s="12"/>
      <c r="KI10" s="4"/>
      <c r="KJ10" s="4"/>
      <c r="KK10" s="4"/>
      <c r="KL10" s="129"/>
      <c r="KM10" s="4">
        <f>KM8/SUM(KM8:KM9)</f>
        <v>0</v>
      </c>
      <c r="KN10" s="4"/>
      <c r="KO10" s="4"/>
      <c r="KP10" s="4"/>
      <c r="KQ10" s="129"/>
      <c r="KR10" s="4">
        <f>KR8/SUM(KR8:KR9)</f>
        <v>0</v>
      </c>
      <c r="KS10" s="4"/>
      <c r="KT10" s="4"/>
      <c r="KU10" s="4"/>
      <c r="KV10" s="129"/>
      <c r="KW10" s="4">
        <f>KW8/SUM(KW8:KW9)</f>
        <v>0</v>
      </c>
      <c r="KX10" s="4"/>
      <c r="KY10" s="4"/>
      <c r="KZ10" s="4"/>
      <c r="LA10" s="129"/>
      <c r="LB10" s="4">
        <f>LB8/SUM(LB8:LB9)</f>
        <v>0</v>
      </c>
      <c r="LC10" s="4"/>
      <c r="LD10" s="4"/>
      <c r="LE10" s="4"/>
      <c r="LF10" s="129"/>
      <c r="LG10" s="4">
        <f>LG8/SUM(LG8:LG9)</f>
        <v>0</v>
      </c>
      <c r="LH10" s="4"/>
      <c r="LI10" s="4"/>
      <c r="LJ10" s="12"/>
      <c r="LK10" s="129"/>
      <c r="LL10" s="4">
        <f>LL8/SUM(LL8:LL9)</f>
        <v>1</v>
      </c>
      <c r="LM10" s="4"/>
      <c r="LN10" s="129"/>
      <c r="LO10" s="12"/>
      <c r="LP10" s="4">
        <f>LP8/B12</f>
        <v>0</v>
      </c>
      <c r="LQ10" s="4">
        <f>LQ8/B12</f>
        <v>0</v>
      </c>
      <c r="LR10" s="4">
        <f>LR8/B12</f>
        <v>1</v>
      </c>
      <c r="LS10" s="4">
        <f>LS8/B12</f>
        <v>1</v>
      </c>
      <c r="LT10" s="4">
        <f>LT8/B12</f>
        <v>1</v>
      </c>
      <c r="LU10" s="4">
        <f>LU8/B12</f>
        <v>1</v>
      </c>
      <c r="LV10" s="4">
        <f>LV8/B12</f>
        <v>0</v>
      </c>
      <c r="LW10" s="4">
        <f>LW8/B12</f>
        <v>1</v>
      </c>
      <c r="LX10" s="4">
        <f>LX8/B12</f>
        <v>1</v>
      </c>
      <c r="LY10" s="4">
        <f>LY8/B12</f>
        <v>1</v>
      </c>
      <c r="LZ10" s="4"/>
      <c r="MA10" s="4">
        <f>MA8/SUM(MA8:MA9)</f>
        <v>1</v>
      </c>
      <c r="MB10" s="4"/>
      <c r="MC10" s="129"/>
      <c r="MD10" s="12"/>
      <c r="ME10" s="4">
        <f>ME8/B12</f>
        <v>1</v>
      </c>
      <c r="MF10" s="4">
        <f>MF8/B12</f>
        <v>1</v>
      </c>
      <c r="MG10" s="4">
        <f>MG8/B12</f>
        <v>1</v>
      </c>
      <c r="MH10" s="4">
        <f>MH8/B12</f>
        <v>0</v>
      </c>
      <c r="MI10" s="4">
        <f>MI8/B12</f>
        <v>0</v>
      </c>
      <c r="MJ10" s="4">
        <f>MJ8/B12</f>
        <v>1</v>
      </c>
      <c r="MK10" s="4">
        <f>MK8/B12</f>
        <v>0</v>
      </c>
      <c r="ML10" s="4">
        <f>ML8/B12</f>
        <v>0</v>
      </c>
      <c r="MM10" s="4">
        <f>MM8/B12</f>
        <v>1</v>
      </c>
      <c r="MN10" s="4">
        <f>MN8/B12</f>
        <v>1</v>
      </c>
      <c r="MO10" s="4">
        <f>MO8/B12</f>
        <v>1</v>
      </c>
      <c r="MP10" s="4">
        <f>MP8/B12</f>
        <v>1</v>
      </c>
      <c r="MQ10" s="4">
        <f>MQ8/B12</f>
        <v>1</v>
      </c>
      <c r="MR10" s="4">
        <f>MR8/B12</f>
        <v>0</v>
      </c>
      <c r="MS10" s="4">
        <f>MS8/B12</f>
        <v>1</v>
      </c>
      <c r="MT10" s="4">
        <f>MT8/B12</f>
        <v>1</v>
      </c>
      <c r="MU10" s="4">
        <f>MU8/B12</f>
        <v>1</v>
      </c>
      <c r="MV10" s="4">
        <f>MV8/B12</f>
        <v>0</v>
      </c>
      <c r="MW10" s="4">
        <f>MW8/B12</f>
        <v>1</v>
      </c>
      <c r="MX10" s="4">
        <f>MX8/B12</f>
        <v>0</v>
      </c>
      <c r="MY10" s="4"/>
      <c r="MZ10" s="4"/>
      <c r="NA10" s="4">
        <f>NA8/NA12</f>
        <v>1</v>
      </c>
      <c r="NB10" s="4">
        <f>NB8/NB12</f>
        <v>0</v>
      </c>
      <c r="NC10" s="4">
        <f>NC8/NC12</f>
        <v>1</v>
      </c>
      <c r="ND10" s="4">
        <f>ND8/ND12</f>
        <v>1</v>
      </c>
      <c r="NE10" s="129"/>
      <c r="NF10" s="4">
        <f>NF8/SUM(NF8:NF9)</f>
        <v>1</v>
      </c>
      <c r="NG10" s="4">
        <f>NG8/SUM(NG8:NG9)</f>
        <v>0</v>
      </c>
      <c r="NH10" s="4"/>
      <c r="NI10" s="4">
        <f>NI8/SUM(NI8:NI9)</f>
        <v>1</v>
      </c>
      <c r="NJ10" s="129"/>
      <c r="NK10" s="12"/>
      <c r="NL10" s="4">
        <f>NL8/NI8</f>
        <v>1</v>
      </c>
      <c r="NM10" s="4">
        <f>NM8/NI8</f>
        <v>1</v>
      </c>
      <c r="NN10" s="4">
        <f>NN8/NI8</f>
        <v>1</v>
      </c>
      <c r="NO10" s="4">
        <f>NO8/NI8</f>
        <v>1</v>
      </c>
      <c r="NP10" s="4">
        <f>NP8/NI8</f>
        <v>1</v>
      </c>
      <c r="NQ10" s="4">
        <f>NQ8/NI8</f>
        <v>0</v>
      </c>
      <c r="NR10" s="4">
        <f>NR8/NI8</f>
        <v>0</v>
      </c>
      <c r="NS10" s="4">
        <f>NS8/NI8</f>
        <v>1</v>
      </c>
      <c r="NT10" s="4">
        <f>NT8/NI8</f>
        <v>0</v>
      </c>
      <c r="NU10" s="129"/>
      <c r="NW10" s="4">
        <f>NW8/NW12</f>
        <v>1</v>
      </c>
    </row>
    <row r="11" spans="1:396" s="5" customFormat="1" ht="34" x14ac:dyDescent="0.2">
      <c r="A11" s="9" t="s">
        <v>927</v>
      </c>
      <c r="D11" s="9"/>
      <c r="G11" s="5">
        <f>COUNTIF(G2:G2,"&lt;8")</f>
        <v>1</v>
      </c>
      <c r="K11" s="128"/>
      <c r="L11" s="11"/>
      <c r="AA11" s="11"/>
      <c r="AI11" s="128"/>
      <c r="AK11" s="11"/>
      <c r="AY11" s="128"/>
      <c r="AZ11" s="121"/>
      <c r="BB11" s="139">
        <f>COUNTIF(BB2:BB2,"&lt;201")</f>
        <v>0</v>
      </c>
      <c r="BF11" s="128"/>
      <c r="BI11" s="5">
        <f>COUNTIF(BI2:BI2,"&lt;51")</f>
        <v>0</v>
      </c>
      <c r="BL11" s="128"/>
      <c r="BO11" s="5">
        <f>COUNTIF(BO2:BO2,"&lt;51")</f>
        <v>0</v>
      </c>
      <c r="BR11" s="128"/>
      <c r="BU11" s="5">
        <f>COUNTIF(BU2:BU2,"&lt;21")</f>
        <v>0</v>
      </c>
      <c r="BX11" s="128"/>
      <c r="CA11" s="5">
        <f>COUNTIF(CA2:CA2,"&lt;51")</f>
        <v>0</v>
      </c>
      <c r="CH11" s="128"/>
      <c r="CT11" s="128"/>
      <c r="CV11" s="128"/>
      <c r="DB11" s="128"/>
      <c r="DH11" s="128"/>
      <c r="DN11" s="128"/>
      <c r="DT11" s="128"/>
      <c r="DZ11" s="128"/>
      <c r="EF11" s="128"/>
      <c r="EL11" s="128"/>
      <c r="ER11" s="128"/>
      <c r="EX11" s="128"/>
      <c r="FD11" s="128"/>
      <c r="FJ11" s="128"/>
      <c r="FL11" s="128"/>
      <c r="FP11" s="11"/>
      <c r="FW11" s="128"/>
      <c r="GA11" s="11"/>
      <c r="GF11" s="128"/>
      <c r="GJ11" s="11"/>
      <c r="GP11" s="128"/>
      <c r="GT11" s="11"/>
      <c r="GY11" s="128"/>
      <c r="HC11" s="11"/>
      <c r="HJ11" s="128"/>
      <c r="HN11" s="11"/>
      <c r="HS11" s="128"/>
      <c r="HW11" s="11"/>
      <c r="IB11" s="128"/>
      <c r="IF11" s="11"/>
      <c r="IJ11" s="128"/>
      <c r="IN11" s="11"/>
      <c r="IP11" s="128"/>
      <c r="IT11" s="11"/>
      <c r="IY11" s="128"/>
      <c r="JC11" s="11"/>
      <c r="JH11" s="128"/>
      <c r="JL11" s="11"/>
      <c r="JR11" s="128"/>
      <c r="JV11" s="11"/>
      <c r="KD11" s="128"/>
      <c r="KH11" s="11"/>
      <c r="KL11" s="128"/>
      <c r="KQ11" s="128"/>
      <c r="KV11" s="128"/>
      <c r="LA11" s="128"/>
      <c r="LF11" s="128"/>
      <c r="LJ11" s="11"/>
      <c r="LK11" s="128"/>
      <c r="LN11" s="128"/>
      <c r="LO11" s="11"/>
      <c r="MC11" s="128"/>
      <c r="MD11" s="11"/>
      <c r="NE11" s="128"/>
      <c r="NJ11" s="128"/>
      <c r="NK11" s="11"/>
      <c r="NU11" s="128"/>
    </row>
    <row r="12" spans="1:396" s="13" customFormat="1" ht="17" x14ac:dyDescent="0.2">
      <c r="A12" s="10" t="s">
        <v>928</v>
      </c>
      <c r="B12" s="13">
        <f>COUNTA(B2:B2)</f>
        <v>1</v>
      </c>
      <c r="D12" s="13">
        <f>COUNTA(D2:D2)</f>
        <v>1</v>
      </c>
      <c r="E12" s="13">
        <f>COUNTA(E2:E2)</f>
        <v>1</v>
      </c>
      <c r="G12" s="13">
        <f>COUNTA(G2:G2)</f>
        <v>1</v>
      </c>
      <c r="H12" s="13">
        <f>COUNTA(H2:H2)</f>
        <v>1</v>
      </c>
      <c r="I12" s="13">
        <f>COUNTA(I2:I2)</f>
        <v>1</v>
      </c>
      <c r="J12" s="13">
        <f>COUNTA(J2:J2)</f>
        <v>1</v>
      </c>
      <c r="K12" s="130"/>
      <c r="L12" s="14"/>
      <c r="R12" s="15"/>
      <c r="AA12" s="14"/>
      <c r="AB12" s="13">
        <f>COUNTA(AB2:AB2)</f>
        <v>1</v>
      </c>
      <c r="AC12" s="13">
        <f>COUNTA(AC2:AC2)</f>
        <v>1</v>
      </c>
      <c r="AD12" s="13">
        <f>COUNTA(AD2:AD2)</f>
        <v>1</v>
      </c>
      <c r="AE12" s="13">
        <f>COUNTA(AE2:AE2)</f>
        <v>1</v>
      </c>
      <c r="AH12" s="13">
        <f>COUNTA(AH2:AH2)</f>
        <v>1</v>
      </c>
      <c r="AI12" s="130"/>
      <c r="AJ12" s="13">
        <f>COUNTA(AJ2:AJ2)</f>
        <v>1</v>
      </c>
      <c r="AK12" s="14"/>
      <c r="AV12" s="16">
        <f>COUNTA(AV2:AV2)</f>
        <v>1</v>
      </c>
      <c r="AW12" s="13">
        <f>COUNTA(AW2:AW2)</f>
        <v>1</v>
      </c>
      <c r="AX12" s="13">
        <f>COUNTA(AX2:AX2)</f>
        <v>1</v>
      </c>
      <c r="AY12" s="130"/>
      <c r="AZ12" s="122">
        <f t="shared" ref="AZ12:BE12" si="8">COUNTA(AZ2:AZ2)</f>
        <v>1</v>
      </c>
      <c r="BA12" s="13">
        <f t="shared" si="8"/>
        <v>0</v>
      </c>
      <c r="BB12" s="13">
        <f t="shared" si="8"/>
        <v>0</v>
      </c>
      <c r="BC12" s="13">
        <f t="shared" si="8"/>
        <v>0</v>
      </c>
      <c r="BD12" s="13">
        <f t="shared" si="8"/>
        <v>0</v>
      </c>
      <c r="BE12" s="13">
        <f t="shared" si="8"/>
        <v>0</v>
      </c>
      <c r="BF12" s="130"/>
      <c r="BG12" s="13">
        <f>COUNTA(BG2:BG2)</f>
        <v>1</v>
      </c>
      <c r="BH12" s="13">
        <f>COUNTA(BH2:BH2)</f>
        <v>0</v>
      </c>
      <c r="BI12" s="13">
        <f>COUNTA(BI2:BI2)</f>
        <v>0</v>
      </c>
      <c r="BJ12" s="13">
        <f>COUNTA(BJ2:BJ2)</f>
        <v>0</v>
      </c>
      <c r="BK12" s="13">
        <f>COUNTA(BK2:BK2)</f>
        <v>0</v>
      </c>
      <c r="BL12" s="130"/>
      <c r="BM12" s="13">
        <f>COUNTA(BM2:BM2)</f>
        <v>1</v>
      </c>
      <c r="BN12" s="13">
        <f>COUNTA(BN2:BN2)</f>
        <v>0</v>
      </c>
      <c r="BO12" s="13">
        <f>COUNTA(BO2:BO2)</f>
        <v>0</v>
      </c>
      <c r="BP12" s="13">
        <f>COUNTA(BP2:BP2)</f>
        <v>0</v>
      </c>
      <c r="BQ12" s="13">
        <f>COUNTA(BQ2:BQ2)</f>
        <v>0</v>
      </c>
      <c r="BR12" s="130"/>
      <c r="BS12" s="13">
        <f>COUNTA(BS2:BS2)</f>
        <v>1</v>
      </c>
      <c r="BT12" s="13">
        <f>COUNTA(BT2:BT2)</f>
        <v>0</v>
      </c>
      <c r="BU12" s="13">
        <f>COUNTA(BU2:BU2)</f>
        <v>0</v>
      </c>
      <c r="BV12" s="13">
        <f>COUNTA(BV2:BV2)</f>
        <v>0</v>
      </c>
      <c r="BW12" s="13">
        <f>COUNTA(BW2:BW2)</f>
        <v>0</v>
      </c>
      <c r="BX12" s="130"/>
      <c r="BY12" s="13">
        <f t="shared" ref="BY12:CG12" si="9">COUNTA(BY2:BY2)</f>
        <v>1</v>
      </c>
      <c r="BZ12" s="13">
        <f t="shared" si="9"/>
        <v>0</v>
      </c>
      <c r="CA12" s="13">
        <f t="shared" si="9"/>
        <v>0</v>
      </c>
      <c r="CB12" s="13">
        <f t="shared" si="9"/>
        <v>0</v>
      </c>
      <c r="CC12" s="13">
        <f t="shared" si="9"/>
        <v>0</v>
      </c>
      <c r="CD12" s="13">
        <f t="shared" si="9"/>
        <v>0</v>
      </c>
      <c r="CE12" s="13">
        <f t="shared" si="9"/>
        <v>0</v>
      </c>
      <c r="CF12" s="13">
        <f t="shared" si="9"/>
        <v>0</v>
      </c>
      <c r="CG12" s="13">
        <f t="shared" si="9"/>
        <v>0</v>
      </c>
      <c r="CH12" s="130"/>
      <c r="CI12" s="13">
        <f t="shared" ref="CI12:CS12" si="10">COUNTA(CI2:CI2)</f>
        <v>1</v>
      </c>
      <c r="CJ12" s="13">
        <f t="shared" si="10"/>
        <v>1</v>
      </c>
      <c r="CK12" s="13">
        <f t="shared" si="10"/>
        <v>1</v>
      </c>
      <c r="CL12" s="13">
        <f t="shared" si="10"/>
        <v>1</v>
      </c>
      <c r="CM12" s="13">
        <f t="shared" si="10"/>
        <v>0</v>
      </c>
      <c r="CN12" s="13">
        <f t="shared" si="10"/>
        <v>1</v>
      </c>
      <c r="CO12" s="13">
        <f t="shared" si="10"/>
        <v>0</v>
      </c>
      <c r="CP12" s="13">
        <f t="shared" si="10"/>
        <v>1</v>
      </c>
      <c r="CQ12" s="13">
        <f t="shared" si="10"/>
        <v>0</v>
      </c>
      <c r="CR12" s="13">
        <f t="shared" si="10"/>
        <v>1</v>
      </c>
      <c r="CS12" s="13">
        <f t="shared" si="10"/>
        <v>0</v>
      </c>
      <c r="CT12" s="130"/>
      <c r="CU12" s="13">
        <f>COUNTA(CU2:CU2)</f>
        <v>1</v>
      </c>
      <c r="CV12" s="130"/>
      <c r="CW12" s="13">
        <f>COUNTA(CW2:CW2)</f>
        <v>1</v>
      </c>
      <c r="CX12" s="13">
        <f>COUNTA(CX2:CX2)</f>
        <v>0</v>
      </c>
      <c r="CY12" s="13">
        <f>COUNTA(CY2:CY2)</f>
        <v>0</v>
      </c>
      <c r="CZ12" s="13">
        <f>COUNTA(CZ2:CZ2)</f>
        <v>0</v>
      </c>
      <c r="DA12" s="13">
        <f>COUNTA(DA2:DA2)</f>
        <v>0</v>
      </c>
      <c r="DB12" s="130"/>
      <c r="DC12" s="13">
        <f>COUNTA(DC2:DC2)</f>
        <v>1</v>
      </c>
      <c r="DD12" s="13">
        <f>COUNTA(DD2:DD2)</f>
        <v>1</v>
      </c>
      <c r="DE12" s="13">
        <f>COUNTA(DE2:DE2)</f>
        <v>1</v>
      </c>
      <c r="DF12" s="13">
        <f>COUNTA(DF2:DF2)</f>
        <v>1</v>
      </c>
      <c r="DG12" s="13">
        <f>COUNTA(DG2:DG2)</f>
        <v>1</v>
      </c>
      <c r="DH12" s="130"/>
      <c r="DI12" s="13">
        <f>COUNTA(DI2:DI2)</f>
        <v>1</v>
      </c>
      <c r="DJ12" s="13">
        <f>COUNTA(DJ2:DJ2)</f>
        <v>1</v>
      </c>
      <c r="DK12" s="13">
        <f>COUNTA(DK2:DK2)</f>
        <v>1</v>
      </c>
      <c r="DL12" s="13">
        <f>COUNTA(DL2:DL2)</f>
        <v>1</v>
      </c>
      <c r="DM12" s="13">
        <f>COUNTA(DM2:DM2)</f>
        <v>1</v>
      </c>
      <c r="DN12" s="130"/>
      <c r="DO12" s="13">
        <f>COUNTA(DO2:DO2)</f>
        <v>1</v>
      </c>
      <c r="DP12" s="13">
        <f>COUNTA(DP2:DP2)</f>
        <v>1</v>
      </c>
      <c r="DQ12" s="13">
        <f>COUNTA(DQ2:DQ2)</f>
        <v>1</v>
      </c>
      <c r="DR12" s="13">
        <f>COUNTA(DR2:DR2)</f>
        <v>1</v>
      </c>
      <c r="DS12" s="13">
        <f>COUNTA(DS2:DS2)</f>
        <v>1</v>
      </c>
      <c r="DT12" s="130"/>
      <c r="DU12" s="13">
        <f>COUNTA(DU2:DU2)</f>
        <v>1</v>
      </c>
      <c r="DV12" s="13">
        <f>COUNTA(DV2:DV2)</f>
        <v>0</v>
      </c>
      <c r="DW12" s="13">
        <f>COUNTA(DW2:DW2)</f>
        <v>0</v>
      </c>
      <c r="DX12" s="13">
        <f>COUNTA(DX2:DX2)</f>
        <v>0</v>
      </c>
      <c r="DY12" s="13">
        <f>COUNTA(DY2:DY2)</f>
        <v>0</v>
      </c>
      <c r="DZ12" s="130"/>
      <c r="EA12" s="13">
        <f>COUNTA(EA2:EA2)</f>
        <v>1</v>
      </c>
      <c r="EB12" s="13">
        <f>COUNTA(EB2:EB2)</f>
        <v>1</v>
      </c>
      <c r="EC12" s="13">
        <f>COUNTA(EC2:EC2)</f>
        <v>1</v>
      </c>
      <c r="ED12" s="13">
        <f>COUNTA(ED2:ED2)</f>
        <v>1</v>
      </c>
      <c r="EE12" s="13">
        <f>COUNTA(EE2:EE2)</f>
        <v>1</v>
      </c>
      <c r="EF12" s="130"/>
      <c r="EG12" s="13">
        <f>COUNTA(EG2:EG2)</f>
        <v>1</v>
      </c>
      <c r="EH12" s="13">
        <f>COUNTA(EH2:EH2)</f>
        <v>0</v>
      </c>
      <c r="EI12" s="13">
        <f>COUNTA(EI2:EI2)</f>
        <v>0</v>
      </c>
      <c r="EJ12" s="13">
        <f>COUNTA(EJ2:EJ2)</f>
        <v>0</v>
      </c>
      <c r="EK12" s="13">
        <f>COUNTA(EK2:EK2)</f>
        <v>0</v>
      </c>
      <c r="EL12" s="130"/>
      <c r="EM12" s="13">
        <f>COUNTA(EM2:EM2)</f>
        <v>1</v>
      </c>
      <c r="EN12" s="13">
        <f>COUNTA(EN2:EN2)</f>
        <v>0</v>
      </c>
      <c r="EO12" s="13">
        <f>COUNTA(EO2:EO2)</f>
        <v>0</v>
      </c>
      <c r="EP12" s="13">
        <f>COUNTA(EP2:EP2)</f>
        <v>0</v>
      </c>
      <c r="EQ12" s="13">
        <f>COUNTA(EQ2:EQ2)</f>
        <v>0</v>
      </c>
      <c r="ER12" s="130"/>
      <c r="ES12" s="13">
        <f>COUNTA(ES2:ES2)</f>
        <v>1</v>
      </c>
      <c r="ET12" s="13">
        <f>COUNTA(ET2:ET2)</f>
        <v>0</v>
      </c>
      <c r="EU12" s="13">
        <f>COUNTA(EU2:EU2)</f>
        <v>0</v>
      </c>
      <c r="EV12" s="13">
        <f>COUNTA(EV2:EV2)</f>
        <v>0</v>
      </c>
      <c r="EW12" s="13">
        <f>COUNTA(EW2:EW2)</f>
        <v>0</v>
      </c>
      <c r="EX12" s="130"/>
      <c r="EY12" s="13">
        <f>COUNTA(EY2:EY2)</f>
        <v>1</v>
      </c>
      <c r="EZ12" s="13">
        <f>COUNTA(EZ2:EZ2)</f>
        <v>0</v>
      </c>
      <c r="FA12" s="13">
        <f>COUNTA(FA2:FA2)</f>
        <v>0</v>
      </c>
      <c r="FB12" s="13">
        <f>COUNTA(FB2:FB2)</f>
        <v>0</v>
      </c>
      <c r="FC12" s="13">
        <f>COUNTA(FC2:FC2)</f>
        <v>0</v>
      </c>
      <c r="FD12" s="130"/>
      <c r="FE12" s="13">
        <f>COUNTA(FE2:FE2)</f>
        <v>1</v>
      </c>
      <c r="FF12" s="13">
        <f>COUNTA(FF2:FF2)</f>
        <v>0</v>
      </c>
      <c r="FG12" s="13">
        <f>COUNTA(FG2:FG2)</f>
        <v>0</v>
      </c>
      <c r="FH12" s="13">
        <f>COUNTA(FH2:FH2)</f>
        <v>0</v>
      </c>
      <c r="FI12" s="13">
        <f>COUNTA(FI2:FI2)</f>
        <v>0</v>
      </c>
      <c r="FJ12" s="130"/>
      <c r="FK12" s="13">
        <f>COUNTA(FK2:FK2)</f>
        <v>1</v>
      </c>
      <c r="FL12" s="130"/>
      <c r="FM12" s="13">
        <f>COUNTA(FM2:FM2)</f>
        <v>1</v>
      </c>
      <c r="FN12" s="13">
        <f>COUNTA(FN2:FN2)</f>
        <v>0</v>
      </c>
      <c r="FO12" s="13">
        <f>COUNTA(FO2:FO2)</f>
        <v>0</v>
      </c>
      <c r="FP12" s="14"/>
      <c r="FQ12" s="13">
        <f t="shared" ref="FQ12:FV12" si="11">COUNTA(FQ2:FQ2)</f>
        <v>0</v>
      </c>
      <c r="FR12" s="13">
        <f t="shared" si="11"/>
        <v>0</v>
      </c>
      <c r="FS12" s="13">
        <f t="shared" si="11"/>
        <v>0</v>
      </c>
      <c r="FT12" s="13">
        <f t="shared" si="11"/>
        <v>0</v>
      </c>
      <c r="FU12" s="13">
        <f t="shared" si="11"/>
        <v>1</v>
      </c>
      <c r="FV12" s="13">
        <f t="shared" si="11"/>
        <v>1</v>
      </c>
      <c r="FW12" s="130"/>
      <c r="FX12" s="13">
        <f>COUNTA(FX2:FX2)</f>
        <v>1</v>
      </c>
      <c r="FY12" s="13">
        <f>COUNTA(FY2:FY2)</f>
        <v>0</v>
      </c>
      <c r="FZ12" s="13">
        <f>COUNTA(FZ2:FZ2)</f>
        <v>0</v>
      </c>
      <c r="GA12" s="14"/>
      <c r="GB12" s="13">
        <f>COUNTA(GB2:GB2)</f>
        <v>0</v>
      </c>
      <c r="GC12" s="13">
        <f>COUNTA(GC2:GC2)</f>
        <v>0</v>
      </c>
      <c r="GD12" s="13">
        <f>COUNTA(GD2:GD2)</f>
        <v>0</v>
      </c>
      <c r="GE12" s="13">
        <f>COUNTA(GE2:GE2)</f>
        <v>0</v>
      </c>
      <c r="GF12" s="130"/>
      <c r="GG12" s="13">
        <f>COUNTA(GG2:GG2)</f>
        <v>1</v>
      </c>
      <c r="GH12" s="13">
        <f>COUNTA(GH2:GH2)</f>
        <v>1</v>
      </c>
      <c r="GI12" s="13">
        <f>COUNTA(GI2:GI2)</f>
        <v>1</v>
      </c>
      <c r="GJ12" s="14"/>
      <c r="GK12" s="13">
        <f>COUNTA(GK2:GK2)</f>
        <v>0</v>
      </c>
      <c r="GL12" s="13">
        <f>COUNTA(GL2:GL2)</f>
        <v>0</v>
      </c>
      <c r="GM12" s="13">
        <f>COUNTA(GM2:GM2)</f>
        <v>1</v>
      </c>
      <c r="GN12" s="13">
        <f>COUNTA(GN2:GN2)</f>
        <v>0</v>
      </c>
      <c r="GO12" s="13">
        <f>COUNTA(GO2:GO2)</f>
        <v>0</v>
      </c>
      <c r="GP12" s="130"/>
      <c r="GQ12" s="13">
        <f>COUNTA(GQ2:GQ2)</f>
        <v>1</v>
      </c>
      <c r="GR12" s="13">
        <f>COUNTA(GR2:GR2)</f>
        <v>1</v>
      </c>
      <c r="GS12" s="13">
        <f>COUNTA(GS2:GS2)</f>
        <v>1</v>
      </c>
      <c r="GT12" s="14"/>
      <c r="GU12" s="13">
        <f>COUNTA(GU2:GU2)</f>
        <v>0</v>
      </c>
      <c r="GV12" s="13">
        <f>COUNTA(GV2:GV2)</f>
        <v>1</v>
      </c>
      <c r="GW12" s="13">
        <f>COUNTA(GW2:GW2)</f>
        <v>0</v>
      </c>
      <c r="GX12" s="13">
        <f>COUNTA(GX2:GX2)</f>
        <v>0</v>
      </c>
      <c r="GY12" s="130"/>
      <c r="GZ12" s="13">
        <f>COUNTA(GZ2:GZ2)</f>
        <v>1</v>
      </c>
      <c r="HA12" s="13">
        <f>COUNTA(HA2:HA2)</f>
        <v>0</v>
      </c>
      <c r="HB12" s="13">
        <f>COUNTA(HB2:HB2)</f>
        <v>0</v>
      </c>
      <c r="HC12" s="14"/>
      <c r="HD12" s="13">
        <f t="shared" ref="HD12:HI12" si="12">COUNTA(HD2:HD2)</f>
        <v>0</v>
      </c>
      <c r="HE12" s="13">
        <f t="shared" si="12"/>
        <v>0</v>
      </c>
      <c r="HF12" s="13">
        <f t="shared" si="12"/>
        <v>0</v>
      </c>
      <c r="HG12" s="13">
        <f t="shared" si="12"/>
        <v>0</v>
      </c>
      <c r="HH12" s="13">
        <f t="shared" si="12"/>
        <v>0</v>
      </c>
      <c r="HI12" s="13">
        <f t="shared" si="12"/>
        <v>0</v>
      </c>
      <c r="HJ12" s="130"/>
      <c r="HK12" s="13">
        <f>COUNTA(HK2:HK2)</f>
        <v>1</v>
      </c>
      <c r="HL12" s="13">
        <f>COUNTA(HL2:HL2)</f>
        <v>1</v>
      </c>
      <c r="HM12" s="13">
        <f>COUNTA(HM2:HM2)</f>
        <v>1</v>
      </c>
      <c r="HN12" s="14"/>
      <c r="HO12" s="13">
        <f>COUNTA(HO2:HO2)</f>
        <v>0</v>
      </c>
      <c r="HP12" s="13">
        <f>COUNTA(HP2:HP2)</f>
        <v>1</v>
      </c>
      <c r="HQ12" s="13">
        <f>COUNTA(HQ2:HQ2)</f>
        <v>0</v>
      </c>
      <c r="HR12" s="13">
        <f>COUNTA(HR2:HR2)</f>
        <v>0</v>
      </c>
      <c r="HS12" s="130"/>
      <c r="HT12" s="13">
        <f>COUNTA(HT2:HT2)</f>
        <v>1</v>
      </c>
      <c r="HU12" s="13">
        <f>COUNTA(HU2:HU2)</f>
        <v>1</v>
      </c>
      <c r="HV12" s="13">
        <f>COUNTA(HV2:HV2)</f>
        <v>1</v>
      </c>
      <c r="HW12" s="14"/>
      <c r="HX12" s="13">
        <f>COUNTA(HX2:HX2)</f>
        <v>0</v>
      </c>
      <c r="HY12" s="13">
        <f>COUNTA(HY2:HY2)</f>
        <v>1</v>
      </c>
      <c r="HZ12" s="13">
        <f>COUNTA(HZ2:HZ2)</f>
        <v>0</v>
      </c>
      <c r="IA12" s="13">
        <f>COUNTA(IA2:IA2)</f>
        <v>0</v>
      </c>
      <c r="IB12" s="130"/>
      <c r="IC12" s="13">
        <f>COUNTA(IC2:IC2)</f>
        <v>1</v>
      </c>
      <c r="ID12" s="13">
        <f>COUNTA(ID2:ID2)</f>
        <v>0</v>
      </c>
      <c r="IE12" s="13">
        <f>COUNTA(IE2:IE2)</f>
        <v>0</v>
      </c>
      <c r="IF12" s="14"/>
      <c r="IG12" s="13">
        <f>COUNTA(IG2:IG2)</f>
        <v>0</v>
      </c>
      <c r="IH12" s="13">
        <f>COUNTA(IH2:IH2)</f>
        <v>0</v>
      </c>
      <c r="II12" s="13">
        <f>COUNTA(II2:II2)</f>
        <v>0</v>
      </c>
      <c r="IJ12" s="130"/>
      <c r="IK12" s="13">
        <f>COUNTA(IK2:IK2)</f>
        <v>1</v>
      </c>
      <c r="IL12" s="13">
        <f>COUNTA(IL2:IL2)</f>
        <v>0</v>
      </c>
      <c r="IM12" s="13">
        <f>COUNTA(IM2:IM2)</f>
        <v>0</v>
      </c>
      <c r="IN12" s="14"/>
      <c r="IO12" s="13">
        <f>COUNTA(IO2:IO2)</f>
        <v>0</v>
      </c>
      <c r="IP12" s="130"/>
      <c r="IQ12" s="13">
        <f>COUNTA(IQ2:IQ2)</f>
        <v>1</v>
      </c>
      <c r="IR12" s="13">
        <f>COUNTA(IR2:IR2)</f>
        <v>1</v>
      </c>
      <c r="IS12" s="13">
        <f>COUNTA(IS2:IS2)</f>
        <v>1</v>
      </c>
      <c r="IT12" s="14"/>
      <c r="IU12" s="13">
        <f>COUNTA(IU2:IU2)</f>
        <v>0</v>
      </c>
      <c r="IV12" s="13">
        <f>COUNTA(IV2:IV2)</f>
        <v>1</v>
      </c>
      <c r="IW12" s="13">
        <f>COUNTA(IW2:IW2)</f>
        <v>0</v>
      </c>
      <c r="IX12" s="13">
        <f>COUNTA(IX2:IX2)</f>
        <v>0</v>
      </c>
      <c r="IY12" s="130"/>
      <c r="IZ12" s="13">
        <f>COUNTA(IZ2:IZ2)</f>
        <v>1</v>
      </c>
      <c r="JA12" s="13">
        <f>COUNTA(JA2:JA2)</f>
        <v>1</v>
      </c>
      <c r="JB12" s="13">
        <f>COUNTA(JB2:JB2)</f>
        <v>1</v>
      </c>
      <c r="JC12" s="14"/>
      <c r="JD12" s="13">
        <f>COUNTA(JD2:JD2)</f>
        <v>0</v>
      </c>
      <c r="JE12" s="13">
        <f>COUNTA(JE2:JE2)</f>
        <v>1</v>
      </c>
      <c r="JF12" s="13">
        <f>COUNTA(JF2:JF2)</f>
        <v>0</v>
      </c>
      <c r="JG12" s="13">
        <f>COUNTA(JG2:JG2)</f>
        <v>0</v>
      </c>
      <c r="JH12" s="130"/>
      <c r="JI12" s="13">
        <f>COUNTA(JI2:JI2)</f>
        <v>1</v>
      </c>
      <c r="JJ12" s="13">
        <f>COUNTA(JJ2:JJ2)</f>
        <v>1</v>
      </c>
      <c r="JK12" s="13">
        <f>COUNTA(JK2:JK2)</f>
        <v>1</v>
      </c>
      <c r="JL12" s="14"/>
      <c r="JM12" s="13">
        <f>COUNTA(JM2:JM2)</f>
        <v>1</v>
      </c>
      <c r="JN12" s="13">
        <f>COUNTA(JN2:JN2)</f>
        <v>1</v>
      </c>
      <c r="JO12" s="13">
        <f>COUNTA(JO2:JO2)</f>
        <v>1</v>
      </c>
      <c r="JP12" s="13">
        <f>COUNTA(JP2:JP2)</f>
        <v>1</v>
      </c>
      <c r="JQ12" s="13">
        <f>COUNTA(JQ2:JQ2)</f>
        <v>1</v>
      </c>
      <c r="JR12" s="130"/>
      <c r="JS12" s="13">
        <f>COUNTA(JS2:JS2)</f>
        <v>1</v>
      </c>
      <c r="JT12" s="13">
        <f>COUNTA(JT2:JT2)</f>
        <v>1</v>
      </c>
      <c r="JU12" s="13">
        <f>COUNTA(JU2:JU2)</f>
        <v>1</v>
      </c>
      <c r="JV12" s="14"/>
      <c r="JW12" s="13">
        <f t="shared" ref="JW12:KC12" si="13">COUNTA(JW2:JW2)</f>
        <v>0</v>
      </c>
      <c r="JX12" s="13">
        <f t="shared" si="13"/>
        <v>0</v>
      </c>
      <c r="JY12" s="13">
        <f t="shared" si="13"/>
        <v>1</v>
      </c>
      <c r="JZ12" s="13">
        <f t="shared" si="13"/>
        <v>0</v>
      </c>
      <c r="KA12" s="13">
        <f t="shared" si="13"/>
        <v>0</v>
      </c>
      <c r="KB12" s="13">
        <f t="shared" si="13"/>
        <v>1</v>
      </c>
      <c r="KC12" s="13">
        <f t="shared" si="13"/>
        <v>1</v>
      </c>
      <c r="KD12" s="130"/>
      <c r="KE12" s="13">
        <f>COUNTA(KE2:KE2)</f>
        <v>1</v>
      </c>
      <c r="KF12" s="13">
        <f>COUNTA(KF2:KF2)</f>
        <v>0</v>
      </c>
      <c r="KG12" s="13">
        <f>COUNTA(KG2:KG2)</f>
        <v>0</v>
      </c>
      <c r="KH12" s="14"/>
      <c r="KI12" s="13">
        <f>COUNTA(KI2:KI2)</f>
        <v>0</v>
      </c>
      <c r="KJ12" s="13">
        <f>COUNTA(KJ2:KJ2)</f>
        <v>0</v>
      </c>
      <c r="KK12" s="13">
        <f>COUNTA(KK2:KK2)</f>
        <v>0</v>
      </c>
      <c r="KL12" s="130"/>
      <c r="KM12" s="13">
        <f>COUNTA(KM2:KM2)</f>
        <v>1</v>
      </c>
      <c r="KN12" s="13">
        <f>COUNTA(KN2:KN2)</f>
        <v>0</v>
      </c>
      <c r="KO12" s="13">
        <f>COUNTA(KO2:KO2)</f>
        <v>0</v>
      </c>
      <c r="KP12" s="13">
        <f>COUNTA(KP2:KP2)</f>
        <v>0</v>
      </c>
      <c r="KQ12" s="130"/>
      <c r="KR12" s="13">
        <f>COUNTA(KR2:KR2)</f>
        <v>1</v>
      </c>
      <c r="KS12" s="13">
        <f>COUNTA(KS2:KS2)</f>
        <v>0</v>
      </c>
      <c r="KT12" s="13">
        <f>COUNTA(KT2:KT2)</f>
        <v>0</v>
      </c>
      <c r="KU12" s="13">
        <f>COUNTA(KU2:KU2)</f>
        <v>0</v>
      </c>
      <c r="KV12" s="130"/>
      <c r="KW12" s="13">
        <f>COUNTA(KW2:KW2)</f>
        <v>1</v>
      </c>
      <c r="KX12" s="13">
        <f>COUNTA(KX2:KX2)</f>
        <v>0</v>
      </c>
      <c r="KY12" s="13">
        <f>COUNTA(KY2:KY2)</f>
        <v>0</v>
      </c>
      <c r="KZ12" s="13">
        <f>COUNTA(KZ2:KZ2)</f>
        <v>0</v>
      </c>
      <c r="LA12" s="130"/>
      <c r="LB12" s="13">
        <f>COUNTA(LB2:LB2)</f>
        <v>1</v>
      </c>
      <c r="LC12" s="13">
        <f>COUNTA(LC2:LC2)</f>
        <v>0</v>
      </c>
      <c r="LD12" s="13">
        <f>COUNTA(LD2:LD2)</f>
        <v>0</v>
      </c>
      <c r="LE12" s="13">
        <f>COUNTA(LE2:LE2)</f>
        <v>0</v>
      </c>
      <c r="LF12" s="130"/>
      <c r="LG12" s="13">
        <f>COUNTA(LG2:LG2)</f>
        <v>1</v>
      </c>
      <c r="LH12" s="13">
        <f>COUNTA(LH2:LH2)</f>
        <v>0</v>
      </c>
      <c r="LI12" s="13">
        <f>COUNTA(LI2:LI2)</f>
        <v>0</v>
      </c>
      <c r="LJ12" s="14"/>
      <c r="LK12" s="130"/>
      <c r="LL12" s="13">
        <f>COUNTA(LL2:LL2)</f>
        <v>1</v>
      </c>
      <c r="LM12" s="13">
        <f>COUNTA(LM2:LM2)</f>
        <v>1</v>
      </c>
      <c r="LN12" s="130"/>
      <c r="LO12" s="14"/>
      <c r="LP12" s="13">
        <f t="shared" ref="LP12:MB12" si="14">COUNTA(LP2:LP2)</f>
        <v>0</v>
      </c>
      <c r="LQ12" s="13">
        <f t="shared" si="14"/>
        <v>0</v>
      </c>
      <c r="LR12" s="13">
        <f t="shared" si="14"/>
        <v>1</v>
      </c>
      <c r="LS12" s="13">
        <f t="shared" si="14"/>
        <v>1</v>
      </c>
      <c r="LT12" s="13">
        <f t="shared" si="14"/>
        <v>1</v>
      </c>
      <c r="LU12" s="13">
        <f t="shared" si="14"/>
        <v>1</v>
      </c>
      <c r="LV12" s="13">
        <f t="shared" si="14"/>
        <v>0</v>
      </c>
      <c r="LW12" s="13">
        <f t="shared" si="14"/>
        <v>1</v>
      </c>
      <c r="LX12" s="13">
        <f t="shared" si="14"/>
        <v>1</v>
      </c>
      <c r="LY12" s="13">
        <f t="shared" si="14"/>
        <v>1</v>
      </c>
      <c r="LZ12" s="13">
        <f t="shared" si="14"/>
        <v>1</v>
      </c>
      <c r="MA12" s="13">
        <f t="shared" si="14"/>
        <v>1</v>
      </c>
      <c r="MB12" s="13">
        <f t="shared" si="14"/>
        <v>1</v>
      </c>
      <c r="MC12" s="130"/>
      <c r="MD12" s="14"/>
      <c r="ME12" s="13">
        <f t="shared" ref="ME12:ND12" si="15">COUNTA(ME2:ME2)</f>
        <v>1</v>
      </c>
      <c r="MF12" s="13">
        <f t="shared" si="15"/>
        <v>1</v>
      </c>
      <c r="MG12" s="13">
        <f t="shared" si="15"/>
        <v>1</v>
      </c>
      <c r="MH12" s="13">
        <f t="shared" si="15"/>
        <v>0</v>
      </c>
      <c r="MI12" s="13">
        <f t="shared" si="15"/>
        <v>0</v>
      </c>
      <c r="MJ12" s="13">
        <f t="shared" si="15"/>
        <v>1</v>
      </c>
      <c r="MK12" s="13">
        <f t="shared" si="15"/>
        <v>0</v>
      </c>
      <c r="ML12" s="13">
        <f t="shared" si="15"/>
        <v>0</v>
      </c>
      <c r="MM12" s="13">
        <f t="shared" si="15"/>
        <v>1</v>
      </c>
      <c r="MN12" s="13">
        <f t="shared" si="15"/>
        <v>1</v>
      </c>
      <c r="MO12" s="13">
        <f t="shared" si="15"/>
        <v>1</v>
      </c>
      <c r="MP12" s="13">
        <f t="shared" si="15"/>
        <v>1</v>
      </c>
      <c r="MQ12" s="13">
        <f t="shared" si="15"/>
        <v>1</v>
      </c>
      <c r="MR12" s="13">
        <f t="shared" si="15"/>
        <v>0</v>
      </c>
      <c r="MS12" s="13">
        <f t="shared" si="15"/>
        <v>1</v>
      </c>
      <c r="MT12" s="13">
        <f t="shared" si="15"/>
        <v>1</v>
      </c>
      <c r="MU12" s="13">
        <f t="shared" si="15"/>
        <v>1</v>
      </c>
      <c r="MV12" s="13">
        <f t="shared" si="15"/>
        <v>0</v>
      </c>
      <c r="MW12" s="13">
        <f t="shared" si="15"/>
        <v>1</v>
      </c>
      <c r="MX12" s="13">
        <f t="shared" si="15"/>
        <v>0</v>
      </c>
      <c r="MY12" s="13">
        <f t="shared" si="15"/>
        <v>1</v>
      </c>
      <c r="MZ12" s="13">
        <f t="shared" si="15"/>
        <v>1</v>
      </c>
      <c r="NA12" s="13">
        <f t="shared" si="15"/>
        <v>1</v>
      </c>
      <c r="NB12" s="13">
        <f t="shared" si="15"/>
        <v>1</v>
      </c>
      <c r="NC12" s="13">
        <f t="shared" si="15"/>
        <v>1</v>
      </c>
      <c r="ND12" s="13">
        <f t="shared" si="15"/>
        <v>1</v>
      </c>
      <c r="NE12" s="130"/>
      <c r="NF12" s="13">
        <f>COUNTA(NF2:NF2)</f>
        <v>1</v>
      </c>
      <c r="NG12" s="13">
        <f>COUNTA(NG2:NG2)</f>
        <v>1</v>
      </c>
      <c r="NH12" s="13">
        <f>COUNTA(NH2:NH2)</f>
        <v>1</v>
      </c>
      <c r="NI12" s="13">
        <f>COUNTA(NI2:NI2)</f>
        <v>1</v>
      </c>
      <c r="NJ12" s="130"/>
      <c r="NK12" s="14"/>
      <c r="NL12" s="13">
        <f t="shared" ref="NL12:NT12" si="16">COUNTA(NL2:NL2)</f>
        <v>1</v>
      </c>
      <c r="NM12" s="13">
        <f t="shared" si="16"/>
        <v>1</v>
      </c>
      <c r="NN12" s="13">
        <f t="shared" si="16"/>
        <v>1</v>
      </c>
      <c r="NO12" s="13">
        <f t="shared" si="16"/>
        <v>1</v>
      </c>
      <c r="NP12" s="13">
        <f t="shared" si="16"/>
        <v>1</v>
      </c>
      <c r="NQ12" s="13">
        <f t="shared" si="16"/>
        <v>0</v>
      </c>
      <c r="NR12" s="13">
        <f t="shared" si="16"/>
        <v>0</v>
      </c>
      <c r="NS12" s="13">
        <f t="shared" si="16"/>
        <v>1</v>
      </c>
      <c r="NT12" s="13">
        <f t="shared" si="16"/>
        <v>0</v>
      </c>
      <c r="NU12" s="130"/>
      <c r="NV12" s="13">
        <f t="shared" ref="NV12:OB12" si="17">COUNTA(NV2:NV2)</f>
        <v>0</v>
      </c>
      <c r="NW12" s="13">
        <f t="shared" si="17"/>
        <v>1</v>
      </c>
      <c r="NX12" s="13">
        <f t="shared" si="17"/>
        <v>0</v>
      </c>
      <c r="NY12" s="13">
        <f t="shared" si="17"/>
        <v>1</v>
      </c>
      <c r="NZ12" s="13">
        <f t="shared" si="17"/>
        <v>1</v>
      </c>
      <c r="OA12" s="13">
        <f t="shared" si="17"/>
        <v>1</v>
      </c>
      <c r="OB12" s="13">
        <f t="shared" si="17"/>
        <v>1</v>
      </c>
    </row>
    <row r="13" spans="1:396" s="132" customFormat="1" ht="34" x14ac:dyDescent="0.2">
      <c r="A13" s="131" t="s">
        <v>929</v>
      </c>
      <c r="D13" s="131"/>
      <c r="G13" s="133">
        <f>G11/G12</f>
        <v>1</v>
      </c>
      <c r="K13" s="134"/>
      <c r="L13" s="135"/>
      <c r="M13" s="133"/>
      <c r="AA13" s="136"/>
      <c r="AI13" s="134"/>
      <c r="AK13" s="136"/>
      <c r="AY13" s="134"/>
      <c r="AZ13" s="137"/>
      <c r="BB13" s="133"/>
      <c r="BF13" s="134"/>
      <c r="BI13" s="133"/>
      <c r="BL13" s="134"/>
      <c r="BO13" s="133"/>
      <c r="BR13" s="134"/>
      <c r="BU13" s="133"/>
      <c r="BX13" s="134"/>
      <c r="CE13" s="133"/>
      <c r="CH13" s="134"/>
      <c r="CL13" s="133"/>
      <c r="CQ13" s="133"/>
      <c r="CT13" s="134"/>
      <c r="CV13" s="134"/>
      <c r="CX13" s="133"/>
      <c r="CY13" s="133"/>
      <c r="CZ13" s="133"/>
      <c r="DA13" s="133"/>
      <c r="DB13" s="134"/>
      <c r="DC13" s="133"/>
      <c r="DD13" s="133"/>
      <c r="DE13" s="133"/>
      <c r="DF13" s="133"/>
      <c r="DG13" s="133"/>
      <c r="DH13" s="134"/>
      <c r="DI13" s="133"/>
      <c r="DJ13" s="133"/>
      <c r="DK13" s="133"/>
      <c r="DL13" s="133"/>
      <c r="DM13" s="133"/>
      <c r="DN13" s="134"/>
      <c r="DO13" s="133"/>
      <c r="DP13" s="133"/>
      <c r="DQ13" s="133"/>
      <c r="DR13" s="133"/>
      <c r="DS13" s="133"/>
      <c r="DT13" s="134"/>
      <c r="DU13" s="133"/>
      <c r="DV13" s="133"/>
      <c r="DW13" s="133"/>
      <c r="DX13" s="133"/>
      <c r="DY13" s="133"/>
      <c r="DZ13" s="134"/>
      <c r="EA13" s="133"/>
      <c r="EB13" s="133"/>
      <c r="EC13" s="133"/>
      <c r="ED13" s="133"/>
      <c r="EE13" s="133"/>
      <c r="EF13" s="134"/>
      <c r="EG13" s="133"/>
      <c r="EH13" s="133"/>
      <c r="EI13" s="133"/>
      <c r="EJ13" s="133"/>
      <c r="EK13" s="133"/>
      <c r="EL13" s="134"/>
      <c r="EM13" s="133"/>
      <c r="EN13" s="133"/>
      <c r="EO13" s="133"/>
      <c r="EP13" s="133"/>
      <c r="EQ13" s="133"/>
      <c r="ER13" s="134"/>
      <c r="ES13" s="133"/>
      <c r="ET13" s="133"/>
      <c r="EU13" s="133"/>
      <c r="EV13" s="133"/>
      <c r="EW13" s="133"/>
      <c r="EX13" s="134"/>
      <c r="EY13" s="133"/>
      <c r="EZ13" s="133"/>
      <c r="FA13" s="133"/>
      <c r="FB13" s="133"/>
      <c r="FC13" s="133"/>
      <c r="FD13" s="134"/>
      <c r="FE13" s="133"/>
      <c r="FF13" s="133"/>
      <c r="FG13" s="133"/>
      <c r="FH13" s="133"/>
      <c r="FI13" s="133"/>
      <c r="FJ13" s="134"/>
      <c r="FK13" s="133"/>
      <c r="FL13" s="134"/>
      <c r="FM13" s="133"/>
      <c r="FN13" s="133"/>
      <c r="FO13" s="133"/>
      <c r="FP13" s="135"/>
      <c r="FQ13" s="133"/>
      <c r="FR13" s="133"/>
      <c r="FS13" s="133"/>
      <c r="FT13" s="133"/>
      <c r="FU13" s="133"/>
      <c r="FV13" s="133"/>
      <c r="FW13" s="134"/>
      <c r="FX13" s="133"/>
      <c r="FY13" s="133"/>
      <c r="FZ13" s="133"/>
      <c r="GA13" s="135"/>
      <c r="GB13" s="133"/>
      <c r="GC13" s="133"/>
      <c r="GD13" s="133"/>
      <c r="GE13" s="133"/>
      <c r="GF13" s="134"/>
      <c r="GG13" s="133"/>
      <c r="GH13" s="133"/>
      <c r="GI13" s="133"/>
      <c r="GJ13" s="135"/>
      <c r="GK13" s="133"/>
      <c r="GL13" s="133"/>
      <c r="GM13" s="133"/>
      <c r="GN13" s="133"/>
      <c r="GO13" s="133"/>
      <c r="GP13" s="134"/>
      <c r="GQ13" s="133"/>
      <c r="GR13" s="133"/>
      <c r="GS13" s="133"/>
      <c r="GT13" s="135"/>
      <c r="GU13" s="133"/>
      <c r="GV13" s="133"/>
      <c r="GW13" s="133"/>
      <c r="GX13" s="133"/>
      <c r="GY13" s="134"/>
      <c r="GZ13" s="133"/>
      <c r="HA13" s="133"/>
      <c r="HB13" s="133"/>
      <c r="HC13" s="135"/>
      <c r="HD13" s="133"/>
      <c r="HE13" s="133"/>
      <c r="HF13" s="133"/>
      <c r="HG13" s="133"/>
      <c r="HH13" s="133"/>
      <c r="HI13" s="133"/>
      <c r="HJ13" s="134"/>
      <c r="HK13" s="133"/>
      <c r="HL13" s="133"/>
      <c r="HM13" s="133"/>
      <c r="HN13" s="135"/>
      <c r="HO13" s="133"/>
      <c r="HP13" s="133"/>
      <c r="HQ13" s="133"/>
      <c r="HR13" s="133"/>
      <c r="HS13" s="134"/>
      <c r="HT13" s="133"/>
      <c r="HU13" s="133"/>
      <c r="HV13" s="133"/>
      <c r="HW13" s="135"/>
      <c r="HX13" s="133"/>
      <c r="HY13" s="133"/>
      <c r="HZ13" s="133"/>
      <c r="IA13" s="133"/>
      <c r="IB13" s="134"/>
      <c r="IC13" s="133"/>
      <c r="ID13" s="133"/>
      <c r="IE13" s="133"/>
      <c r="IF13" s="135"/>
      <c r="IG13" s="133"/>
      <c r="IH13" s="133"/>
      <c r="II13" s="133"/>
      <c r="IJ13" s="134"/>
      <c r="IK13" s="133"/>
      <c r="IL13" s="133"/>
      <c r="IM13" s="133"/>
      <c r="IN13" s="135"/>
      <c r="IO13" s="133"/>
      <c r="IP13" s="134"/>
      <c r="IQ13" s="133"/>
      <c r="IR13" s="133"/>
      <c r="IS13" s="133"/>
      <c r="IT13" s="135"/>
      <c r="IU13" s="133"/>
      <c r="IV13" s="133"/>
      <c r="IW13" s="133"/>
      <c r="IX13" s="133"/>
      <c r="IY13" s="134"/>
      <c r="IZ13" s="133"/>
      <c r="JA13" s="133"/>
      <c r="JB13" s="133"/>
      <c r="JC13" s="135"/>
      <c r="JD13" s="133"/>
      <c r="JE13" s="133"/>
      <c r="JF13" s="133"/>
      <c r="JG13" s="133"/>
      <c r="JH13" s="134"/>
      <c r="JI13" s="133"/>
      <c r="JJ13" s="133"/>
      <c r="JK13" s="133"/>
      <c r="JL13" s="135"/>
      <c r="JM13" s="133"/>
      <c r="JN13" s="133"/>
      <c r="JO13" s="133"/>
      <c r="JP13" s="133"/>
      <c r="JQ13" s="133"/>
      <c r="JR13" s="134"/>
      <c r="JS13" s="133"/>
      <c r="JT13" s="133"/>
      <c r="JU13" s="133"/>
      <c r="JV13" s="135"/>
      <c r="JW13" s="133"/>
      <c r="JX13" s="133"/>
      <c r="JY13" s="133"/>
      <c r="JZ13" s="133"/>
      <c r="KA13" s="133"/>
      <c r="KB13" s="133"/>
      <c r="KC13" s="133"/>
      <c r="KD13" s="134"/>
      <c r="KE13" s="133"/>
      <c r="KF13" s="133"/>
      <c r="KG13" s="133"/>
      <c r="KH13" s="135"/>
      <c r="KI13" s="133"/>
      <c r="KJ13" s="133"/>
      <c r="KK13" s="133"/>
      <c r="KL13" s="134"/>
      <c r="KM13" s="133"/>
      <c r="KN13" s="133"/>
      <c r="KO13" s="133"/>
      <c r="KP13" s="133"/>
      <c r="KQ13" s="134"/>
      <c r="KR13" s="133"/>
      <c r="KS13" s="133"/>
      <c r="KT13" s="133"/>
      <c r="KU13" s="133"/>
      <c r="KV13" s="134"/>
      <c r="KW13" s="133"/>
      <c r="KX13" s="133"/>
      <c r="KY13" s="133"/>
      <c r="KZ13" s="133"/>
      <c r="LA13" s="134"/>
      <c r="LB13" s="133"/>
      <c r="LC13" s="133"/>
      <c r="LD13" s="133"/>
      <c r="LE13" s="133"/>
      <c r="LF13" s="134"/>
      <c r="LG13" s="133"/>
      <c r="LH13" s="133"/>
      <c r="LI13" s="133"/>
      <c r="LJ13" s="135"/>
      <c r="LK13" s="134"/>
      <c r="LL13" s="133"/>
      <c r="LM13" s="133"/>
      <c r="LN13" s="134"/>
      <c r="LO13" s="135"/>
      <c r="LP13" s="133"/>
      <c r="LQ13" s="133"/>
      <c r="LR13" s="133"/>
      <c r="LS13" s="133"/>
      <c r="LT13" s="133"/>
      <c r="LU13" s="133"/>
      <c r="LV13" s="133"/>
      <c r="LW13" s="133"/>
      <c r="LX13" s="133"/>
      <c r="LY13" s="133"/>
      <c r="LZ13" s="133"/>
      <c r="MA13" s="133"/>
      <c r="MB13" s="133"/>
      <c r="MC13" s="134"/>
      <c r="MD13" s="135"/>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4"/>
      <c r="NF13" s="133"/>
      <c r="NG13" s="133"/>
      <c r="NH13" s="133"/>
      <c r="NI13" s="133"/>
      <c r="NJ13" s="134"/>
      <c r="NK13" s="135"/>
      <c r="NL13" s="133"/>
      <c r="NM13" s="133"/>
      <c r="NN13" s="133"/>
      <c r="NO13" s="133"/>
      <c r="NP13" s="133"/>
      <c r="NU13" s="134"/>
    </row>
  </sheetData>
  <autoFilter ref="A1:OF13" xr:uid="{B15E1A94-C599-5C4B-B555-583B3E36FC9E}"/>
  <conditionalFormatting sqref="B14:B1048576 B2">
    <cfRule type="duplicateValues" dxfId="8" priority="1"/>
  </conditionalFormatting>
  <pageMargins left="0.7" right="0.7" top="0.75" bottom="0.75" header="0.3" footer="0.3"/>
  <pageSetup orientation="portrait" horizontalDpi="0" verticalDpi="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5EE9-BECC-E340-97E2-F9F628AF3608}">
  <dimension ref="A1:OF13"/>
  <sheetViews>
    <sheetView zoomScale="90" zoomScaleNormal="90" workbookViewId="0">
      <pane xSplit="2" ySplit="1" topLeftCell="DA2" activePane="bottomRight" state="frozen"/>
      <selection activeCell="FE1" sqref="FE1"/>
      <selection pane="topRight" activeCell="FE1" sqref="FE1"/>
      <selection pane="bottomLeft" activeCell="FE1" sqref="FE1"/>
      <selection pane="bottomRight" activeCell="FE1" sqref="FE1"/>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1: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1:396" ht="221" x14ac:dyDescent="0.2">
      <c r="B2" s="19" t="s">
        <v>710</v>
      </c>
      <c r="C2" s="19">
        <v>2</v>
      </c>
      <c r="D2" s="19">
        <v>16342</v>
      </c>
      <c r="E2" s="19">
        <v>140</v>
      </c>
      <c r="F2" s="84">
        <f>D2/E2</f>
        <v>116.72857142857143</v>
      </c>
      <c r="G2" s="19">
        <v>7</v>
      </c>
      <c r="H2" s="19" t="s">
        <v>269</v>
      </c>
      <c r="I2" s="19" t="s">
        <v>269</v>
      </c>
      <c r="J2" s="19">
        <v>14</v>
      </c>
      <c r="K2" s="126"/>
      <c r="L2" s="20"/>
      <c r="P2" s="19" t="s">
        <v>198</v>
      </c>
      <c r="Q2" s="19" t="s">
        <v>199</v>
      </c>
      <c r="Y2" s="19" t="s">
        <v>207</v>
      </c>
      <c r="AA2" s="20"/>
      <c r="AB2" s="19">
        <v>2685</v>
      </c>
      <c r="AC2" s="19">
        <v>3116</v>
      </c>
      <c r="AD2" s="19">
        <v>2287</v>
      </c>
      <c r="AE2" s="19">
        <v>14</v>
      </c>
      <c r="AF2" s="174" t="s">
        <v>428</v>
      </c>
      <c r="AH2" s="19" t="s">
        <v>269</v>
      </c>
      <c r="AI2" s="126"/>
      <c r="AJ2" s="19" t="s">
        <v>271</v>
      </c>
      <c r="AK2" s="20"/>
      <c r="AL2" s="19" t="s">
        <v>214</v>
      </c>
      <c r="AM2" s="19" t="s">
        <v>215</v>
      </c>
      <c r="AN2" s="19" t="s">
        <v>216</v>
      </c>
      <c r="AO2" s="19" t="s">
        <v>217</v>
      </c>
      <c r="AQ2" s="19" t="s">
        <v>219</v>
      </c>
      <c r="AS2" s="19" t="s">
        <v>221</v>
      </c>
      <c r="AV2" s="19" t="s">
        <v>452</v>
      </c>
      <c r="AW2" s="19">
        <v>20</v>
      </c>
      <c r="AX2" s="19">
        <v>447</v>
      </c>
      <c r="AY2" s="126"/>
      <c r="AZ2" s="112" t="s">
        <v>271</v>
      </c>
      <c r="BA2" s="19">
        <v>4</v>
      </c>
      <c r="BB2" s="19">
        <v>353</v>
      </c>
      <c r="BC2" s="156" t="s">
        <v>229</v>
      </c>
      <c r="BE2" s="19" t="s">
        <v>271</v>
      </c>
      <c r="BF2" s="126"/>
      <c r="BG2" s="19" t="s">
        <v>269</v>
      </c>
      <c r="BJ2" s="152"/>
      <c r="BL2" s="126"/>
      <c r="BM2" s="19" t="s">
        <v>269</v>
      </c>
      <c r="BP2" s="148"/>
      <c r="BR2" s="126"/>
      <c r="BS2" s="19" t="s">
        <v>269</v>
      </c>
      <c r="BV2" s="150"/>
      <c r="BX2" s="126"/>
      <c r="BY2" s="19" t="s">
        <v>271</v>
      </c>
      <c r="BZ2" s="19">
        <v>58</v>
      </c>
      <c r="CA2" s="19">
        <v>48</v>
      </c>
      <c r="CB2" s="152" t="s">
        <v>229</v>
      </c>
      <c r="CD2" s="148" t="s">
        <v>229</v>
      </c>
      <c r="CF2" s="150" t="s">
        <v>229</v>
      </c>
      <c r="CH2" s="126"/>
      <c r="CI2" s="19" t="s">
        <v>269</v>
      </c>
      <c r="CL2" s="156"/>
      <c r="CN2" s="152"/>
      <c r="CP2" s="148"/>
      <c r="CR2" s="150"/>
      <c r="CT2" s="126"/>
      <c r="CU2" s="170" t="s">
        <v>271</v>
      </c>
      <c r="CV2" s="126"/>
      <c r="CW2" s="92" t="s">
        <v>271</v>
      </c>
      <c r="CX2" s="19">
        <v>4</v>
      </c>
      <c r="CY2" s="19">
        <v>41</v>
      </c>
      <c r="CZ2" s="181" t="s">
        <v>286</v>
      </c>
      <c r="DA2" s="171" t="s">
        <v>229</v>
      </c>
      <c r="DB2" s="126"/>
      <c r="DC2" s="19" t="s">
        <v>271</v>
      </c>
      <c r="DD2" s="19">
        <v>5</v>
      </c>
      <c r="DE2" s="19">
        <v>35</v>
      </c>
      <c r="DF2" s="19" t="s">
        <v>286</v>
      </c>
      <c r="DG2" s="19" t="s">
        <v>229</v>
      </c>
      <c r="DH2" s="126"/>
      <c r="DI2" s="19" t="s">
        <v>271</v>
      </c>
      <c r="DJ2" s="19">
        <v>2</v>
      </c>
      <c r="DK2" s="19">
        <v>25</v>
      </c>
      <c r="DL2" s="19" t="s">
        <v>286</v>
      </c>
      <c r="DM2" s="19" t="s">
        <v>229</v>
      </c>
      <c r="DN2" s="126"/>
      <c r="DO2" s="19" t="s">
        <v>271</v>
      </c>
      <c r="DP2" s="19">
        <v>5</v>
      </c>
      <c r="DQ2" s="19">
        <v>35</v>
      </c>
      <c r="DR2" s="181" t="s">
        <v>286</v>
      </c>
      <c r="DS2" s="19" t="s">
        <v>229</v>
      </c>
      <c r="DT2" s="126"/>
      <c r="DU2" s="19" t="s">
        <v>269</v>
      </c>
      <c r="DZ2" s="126"/>
      <c r="EA2" s="19" t="s">
        <v>271</v>
      </c>
      <c r="EB2" s="19">
        <v>1</v>
      </c>
      <c r="EC2" s="19">
        <v>25</v>
      </c>
      <c r="ED2" s="19" t="s">
        <v>286</v>
      </c>
      <c r="EE2" s="19" t="s">
        <v>229</v>
      </c>
      <c r="EF2" s="126"/>
      <c r="EG2" s="174" t="s">
        <v>271</v>
      </c>
      <c r="EH2" s="19">
        <v>5</v>
      </c>
      <c r="EI2" s="19">
        <v>49</v>
      </c>
      <c r="EJ2" s="19" t="s">
        <v>286</v>
      </c>
      <c r="EK2" s="19" t="s">
        <v>229</v>
      </c>
      <c r="EL2" s="126"/>
      <c r="EM2" s="174" t="s">
        <v>271</v>
      </c>
      <c r="EN2" s="19">
        <v>4</v>
      </c>
      <c r="EO2" s="19">
        <v>49</v>
      </c>
      <c r="EP2" s="19" t="s">
        <v>286</v>
      </c>
      <c r="EQ2" s="19" t="s">
        <v>229</v>
      </c>
      <c r="ER2" s="126"/>
      <c r="ES2" s="174" t="s">
        <v>269</v>
      </c>
      <c r="EX2" s="126"/>
      <c r="EY2" s="174" t="s">
        <v>269</v>
      </c>
      <c r="FD2" s="126"/>
      <c r="FE2" s="174" t="s">
        <v>269</v>
      </c>
      <c r="FJ2" s="126"/>
      <c r="FK2" s="19" t="s">
        <v>271</v>
      </c>
      <c r="FL2" s="126"/>
      <c r="FM2" s="19" t="s">
        <v>271</v>
      </c>
      <c r="FN2" s="19">
        <v>5</v>
      </c>
      <c r="FO2" s="19">
        <v>452</v>
      </c>
      <c r="FP2" s="20"/>
      <c r="FQ2" s="19" t="s">
        <v>225</v>
      </c>
      <c r="FV2" s="19" t="s">
        <v>269</v>
      </c>
      <c r="FW2" s="126"/>
      <c r="FX2" s="19" t="s">
        <v>271</v>
      </c>
      <c r="FY2" s="19">
        <v>4</v>
      </c>
      <c r="FZ2" s="19">
        <v>43</v>
      </c>
      <c r="GA2" s="20"/>
      <c r="GD2" s="19" t="s">
        <v>229</v>
      </c>
      <c r="GF2" s="126"/>
      <c r="GG2" s="19" t="s">
        <v>271</v>
      </c>
      <c r="GH2" s="19">
        <v>5</v>
      </c>
      <c r="GI2" s="19">
        <v>49</v>
      </c>
      <c r="GJ2" s="20"/>
      <c r="GO2" s="19" t="s">
        <v>229</v>
      </c>
      <c r="GP2" s="126"/>
      <c r="GQ2" s="19" t="s">
        <v>271</v>
      </c>
      <c r="GR2" s="19">
        <v>4</v>
      </c>
      <c r="GS2" s="19">
        <v>48</v>
      </c>
      <c r="GT2" s="20"/>
      <c r="GX2" s="19" t="s">
        <v>229</v>
      </c>
      <c r="GY2" s="126"/>
      <c r="GZ2" s="19" t="s">
        <v>271</v>
      </c>
      <c r="HA2" s="19">
        <v>4</v>
      </c>
      <c r="HB2" s="19">
        <v>172</v>
      </c>
      <c r="HC2" s="20"/>
      <c r="HH2" s="19" t="s">
        <v>229</v>
      </c>
      <c r="HI2" s="19" t="s">
        <v>271</v>
      </c>
      <c r="HJ2" s="126"/>
      <c r="HK2" s="19" t="s">
        <v>271</v>
      </c>
      <c r="HL2" s="19">
        <v>6</v>
      </c>
      <c r="HM2" s="19">
        <v>41</v>
      </c>
      <c r="HN2" s="20"/>
      <c r="HR2" s="19" t="s">
        <v>229</v>
      </c>
      <c r="HS2" s="126"/>
      <c r="HT2" s="19" t="s">
        <v>269</v>
      </c>
      <c r="HW2" s="20"/>
      <c r="IB2" s="126"/>
      <c r="IC2" s="19" t="s">
        <v>269</v>
      </c>
      <c r="IF2" s="20"/>
      <c r="IJ2" s="126"/>
      <c r="IK2" s="19" t="s">
        <v>269</v>
      </c>
      <c r="IN2" s="20"/>
      <c r="IP2" s="126"/>
      <c r="IQ2" s="19" t="s">
        <v>271</v>
      </c>
      <c r="IR2" s="19">
        <v>4</v>
      </c>
      <c r="IS2" s="19">
        <v>41</v>
      </c>
      <c r="IT2" s="20"/>
      <c r="IX2" s="19" t="s">
        <v>229</v>
      </c>
      <c r="IY2" s="126"/>
      <c r="IZ2" s="19" t="s">
        <v>271</v>
      </c>
      <c r="JA2" s="19">
        <v>15</v>
      </c>
      <c r="JB2" s="19">
        <v>37</v>
      </c>
      <c r="JC2" s="20"/>
      <c r="JG2" s="19" t="s">
        <v>229</v>
      </c>
      <c r="JH2" s="126"/>
      <c r="JI2" s="19" t="s">
        <v>271</v>
      </c>
      <c r="JJ2" s="19">
        <v>3</v>
      </c>
      <c r="JK2" s="19">
        <v>559</v>
      </c>
      <c r="JL2" s="20"/>
      <c r="JO2" s="19" t="s">
        <v>229</v>
      </c>
      <c r="JP2" s="19" t="s">
        <v>309</v>
      </c>
      <c r="JQ2" s="19" t="s">
        <v>271</v>
      </c>
      <c r="JR2" s="126"/>
      <c r="JS2" s="19" t="s">
        <v>271</v>
      </c>
      <c r="JT2" s="19">
        <v>4</v>
      </c>
      <c r="JU2" s="19">
        <v>278</v>
      </c>
      <c r="JV2" s="20"/>
      <c r="JZ2" s="19" t="s">
        <v>229</v>
      </c>
      <c r="KB2" s="19" t="s">
        <v>452</v>
      </c>
      <c r="KC2" s="19" t="s">
        <v>271</v>
      </c>
      <c r="KD2" s="126"/>
      <c r="KE2" s="19" t="s">
        <v>271</v>
      </c>
      <c r="KF2" s="19">
        <v>3</v>
      </c>
      <c r="KG2" s="19">
        <v>189</v>
      </c>
      <c r="KH2" s="20"/>
      <c r="KI2" s="19" t="s">
        <v>229</v>
      </c>
      <c r="KJ2" s="19" t="s">
        <v>309</v>
      </c>
      <c r="KK2" s="19" t="s">
        <v>271</v>
      </c>
      <c r="KL2" s="126"/>
      <c r="KM2" s="171" t="s">
        <v>269</v>
      </c>
      <c r="KQ2" s="126"/>
      <c r="KR2" s="174" t="s">
        <v>269</v>
      </c>
      <c r="KV2" s="126"/>
      <c r="KW2" s="171" t="s">
        <v>269</v>
      </c>
      <c r="LA2" s="126"/>
      <c r="LB2" s="171" t="s">
        <v>269</v>
      </c>
      <c r="LF2" s="126"/>
      <c r="LG2" s="171" t="s">
        <v>269</v>
      </c>
      <c r="LJ2" s="20"/>
      <c r="LK2" s="126"/>
      <c r="LL2" s="19" t="s">
        <v>271</v>
      </c>
      <c r="LM2" s="19" t="s">
        <v>717</v>
      </c>
      <c r="LN2" s="126"/>
      <c r="LO2" s="20"/>
      <c r="LQ2" s="19" t="s">
        <v>231</v>
      </c>
      <c r="LS2" s="19" t="s">
        <v>233</v>
      </c>
      <c r="LT2" s="19" t="s">
        <v>234</v>
      </c>
      <c r="LX2" s="138" t="s">
        <v>1299</v>
      </c>
      <c r="LY2" s="138" t="s">
        <v>1299</v>
      </c>
      <c r="LZ2" s="19">
        <v>241</v>
      </c>
      <c r="MA2" s="19" t="s">
        <v>271</v>
      </c>
      <c r="MB2" s="19">
        <v>7</v>
      </c>
      <c r="MC2" s="126"/>
      <c r="MD2" s="20"/>
      <c r="ME2" s="19" t="s">
        <v>238</v>
      </c>
      <c r="MJ2" s="19" t="s">
        <v>243</v>
      </c>
      <c r="MK2" s="19" t="s">
        <v>244</v>
      </c>
      <c r="ML2" s="19" t="s">
        <v>245</v>
      </c>
      <c r="MM2" s="19" t="s">
        <v>246</v>
      </c>
      <c r="MO2" s="19" t="s">
        <v>248</v>
      </c>
      <c r="MP2" s="19" t="s">
        <v>249</v>
      </c>
      <c r="MU2" s="19" t="s">
        <v>254</v>
      </c>
      <c r="MX2" s="19" t="s">
        <v>719</v>
      </c>
      <c r="MY2" s="19">
        <v>40</v>
      </c>
      <c r="MZ2" s="19">
        <v>35</v>
      </c>
      <c r="NA2" s="19" t="s">
        <v>720</v>
      </c>
      <c r="NB2" s="19" t="s">
        <v>269</v>
      </c>
      <c r="NC2" s="19" t="s">
        <v>721</v>
      </c>
      <c r="ND2" s="138" t="s">
        <v>269</v>
      </c>
      <c r="NE2" s="126"/>
      <c r="NF2" s="19" t="s">
        <v>271</v>
      </c>
      <c r="NG2" s="19" t="s">
        <v>269</v>
      </c>
      <c r="NH2" s="19" t="s">
        <v>723</v>
      </c>
      <c r="NI2" s="19" t="s">
        <v>271</v>
      </c>
      <c r="NJ2" s="126"/>
      <c r="NK2" s="20"/>
      <c r="NL2" s="19" t="s">
        <v>257</v>
      </c>
      <c r="NM2" s="19" t="s">
        <v>258</v>
      </c>
      <c r="NN2" s="19" t="s">
        <v>259</v>
      </c>
      <c r="NO2" s="19" t="s">
        <v>260</v>
      </c>
      <c r="NP2" s="19" t="s">
        <v>261</v>
      </c>
      <c r="NQ2" s="19" t="s">
        <v>262</v>
      </c>
      <c r="NR2" s="19" t="s">
        <v>263</v>
      </c>
      <c r="NS2" s="19" t="s">
        <v>264</v>
      </c>
      <c r="NU2" s="126"/>
      <c r="NV2" s="19" t="s">
        <v>269</v>
      </c>
      <c r="NW2" s="145" t="s">
        <v>271</v>
      </c>
      <c r="NX2" s="156" t="s">
        <v>229</v>
      </c>
      <c r="NY2" s="163"/>
      <c r="NZ2" s="152" t="s">
        <v>229</v>
      </c>
      <c r="OA2" s="148" t="s">
        <v>229</v>
      </c>
      <c r="OB2" s="150" t="s">
        <v>229</v>
      </c>
      <c r="OC2" s="89">
        <v>1225035</v>
      </c>
      <c r="OD2" s="88">
        <v>730</v>
      </c>
      <c r="OE2" s="84">
        <f>OC2/OD2</f>
        <v>1678.1301369863013</v>
      </c>
      <c r="OF2" s="91">
        <f>D2/OC2</f>
        <v>1.3340027019636174E-2</v>
      </c>
    </row>
    <row r="3" spans="1:396" s="94" customFormat="1" ht="17" x14ac:dyDescent="0.2">
      <c r="A3" s="93" t="s">
        <v>919</v>
      </c>
      <c r="D3" s="93">
        <f>SUM(D2:D2)</f>
        <v>16342</v>
      </c>
      <c r="E3" s="93">
        <f>SUM(E2:E2)</f>
        <v>140</v>
      </c>
      <c r="F3" s="93"/>
      <c r="G3" s="93"/>
      <c r="J3" s="93">
        <f>SUM(J2:J2)</f>
        <v>14</v>
      </c>
      <c r="K3" s="127"/>
      <c r="L3" s="95"/>
      <c r="AA3" s="95"/>
      <c r="AB3" s="93">
        <f>SUM(AB2:AB2)</f>
        <v>2685</v>
      </c>
      <c r="AC3" s="93">
        <f>SUM(AC2:AC2)</f>
        <v>3116</v>
      </c>
      <c r="AD3" s="93">
        <f>SUM(AD2:AD2)</f>
        <v>2287</v>
      </c>
      <c r="AE3" s="93">
        <f>SUM(AE2:AE2)</f>
        <v>14</v>
      </c>
      <c r="AI3" s="127"/>
      <c r="AK3" s="95"/>
      <c r="AN3" s="96"/>
      <c r="AP3" s="96"/>
      <c r="AR3" s="96"/>
      <c r="AT3" s="96"/>
      <c r="AW3" s="93">
        <f>SUM(AW2:AW2)</f>
        <v>20</v>
      </c>
      <c r="AX3" s="93">
        <f>SUM(AX2:AX2)</f>
        <v>447</v>
      </c>
      <c r="AY3" s="127"/>
      <c r="AZ3" s="113"/>
      <c r="BA3" s="93">
        <f>SUM(BA2:BA2)</f>
        <v>4</v>
      </c>
      <c r="BB3" s="93">
        <f>SUM(BB2:BB2)</f>
        <v>353</v>
      </c>
      <c r="BF3" s="127"/>
      <c r="BH3" s="93">
        <f>SUM(BH2:BH2)</f>
        <v>0</v>
      </c>
      <c r="BI3" s="93">
        <f>SUM(BI2:BI2)</f>
        <v>0</v>
      </c>
      <c r="BL3" s="127"/>
      <c r="BN3" s="93">
        <f>SUM(BN2:BN2)</f>
        <v>0</v>
      </c>
      <c r="BO3" s="93">
        <f>SUM(BO2:BO2)</f>
        <v>0</v>
      </c>
      <c r="BR3" s="127"/>
      <c r="BT3" s="93">
        <f>SUM(BT2:BT2)</f>
        <v>0</v>
      </c>
      <c r="BU3" s="93">
        <f>SUM(BU2:BU2)</f>
        <v>0</v>
      </c>
      <c r="BX3" s="127"/>
      <c r="BZ3" s="93">
        <f>SUM(BZ2:BZ2)</f>
        <v>58</v>
      </c>
      <c r="CA3" s="93">
        <f>SUM(CA2:CA2)</f>
        <v>48</v>
      </c>
      <c r="CH3" s="127"/>
      <c r="CJ3" s="93">
        <f>SUM(CJ2:CJ2)</f>
        <v>0</v>
      </c>
      <c r="CK3" s="93">
        <f>SUM(CK2:CK2)</f>
        <v>0</v>
      </c>
      <c r="CT3" s="127"/>
      <c r="CV3" s="127"/>
      <c r="CX3" s="93">
        <f>SUM(CX2:CX2)</f>
        <v>4</v>
      </c>
      <c r="CY3" s="93">
        <f>SUM(CY2:CY2)</f>
        <v>41</v>
      </c>
      <c r="DB3" s="127"/>
      <c r="DD3" s="93">
        <f>SUM(DD2:DD2)</f>
        <v>5</v>
      </c>
      <c r="DE3" s="93">
        <f>SUM(DE2:DE2)</f>
        <v>35</v>
      </c>
      <c r="DH3" s="127"/>
      <c r="DJ3" s="93">
        <f>SUM(DJ2:DJ2)</f>
        <v>2</v>
      </c>
      <c r="DK3" s="93">
        <f>SUM(DK2:DK2)</f>
        <v>25</v>
      </c>
      <c r="DN3" s="127"/>
      <c r="DP3" s="93">
        <f>SUM(DP2:DP2)</f>
        <v>5</v>
      </c>
      <c r="DQ3" s="93">
        <f>SUM(DQ2:DQ2)</f>
        <v>35</v>
      </c>
      <c r="DT3" s="127"/>
      <c r="DV3" s="93">
        <f>SUM(DV2:DV2)</f>
        <v>0</v>
      </c>
      <c r="DW3" s="93">
        <f>SUM(DW2:DW2)</f>
        <v>0</v>
      </c>
      <c r="DZ3" s="127"/>
      <c r="EB3" s="93">
        <f>SUM(EB2:EB2)</f>
        <v>1</v>
      </c>
      <c r="EC3" s="93">
        <f>SUM(EC2:EC2)</f>
        <v>25</v>
      </c>
      <c r="EF3" s="127"/>
      <c r="EG3" s="93"/>
      <c r="EH3" s="93">
        <f>SUM(EH2:EH2)</f>
        <v>5</v>
      </c>
      <c r="EI3" s="93">
        <f>SUM(EI2:EI2)</f>
        <v>49</v>
      </c>
      <c r="EL3" s="127"/>
      <c r="EN3" s="93">
        <f>SUM(EN2:EN2)</f>
        <v>4</v>
      </c>
      <c r="EO3" s="93">
        <f>SUM(EO2:EO2)</f>
        <v>49</v>
      </c>
      <c r="ER3" s="127"/>
      <c r="ET3" s="93">
        <f>SUM(ET2:ET2)</f>
        <v>0</v>
      </c>
      <c r="EU3" s="93">
        <f>SUM(EU2:EU2)</f>
        <v>0</v>
      </c>
      <c r="EX3" s="127"/>
      <c r="EZ3" s="93">
        <f>SUM(EZ2:EZ2)</f>
        <v>0</v>
      </c>
      <c r="FA3" s="93">
        <f>SUM(FA2:FA2)</f>
        <v>0</v>
      </c>
      <c r="FD3" s="127"/>
      <c r="FF3" s="93">
        <f>SUM(FF2:FF2)</f>
        <v>0</v>
      </c>
      <c r="FG3" s="93">
        <f>SUM(FG2:FG2)</f>
        <v>0</v>
      </c>
      <c r="FJ3" s="127"/>
      <c r="FL3" s="127"/>
      <c r="FN3" s="93">
        <f>SUM(FN2:FN2)</f>
        <v>5</v>
      </c>
      <c r="FO3" s="93">
        <f>SUM(FO2:FO2)</f>
        <v>452</v>
      </c>
      <c r="FP3" s="95"/>
      <c r="FW3" s="127"/>
      <c r="FY3" s="93">
        <f>SUM(FY2:FY2)</f>
        <v>4</v>
      </c>
      <c r="FZ3" s="93">
        <f>SUM(FZ2:FZ2)</f>
        <v>43</v>
      </c>
      <c r="GA3" s="95"/>
      <c r="GF3" s="127"/>
      <c r="GH3" s="93">
        <f>SUM(GH2:GH2)</f>
        <v>5</v>
      </c>
      <c r="GI3" s="93">
        <f>SUM(GI2:GI2)</f>
        <v>49</v>
      </c>
      <c r="GJ3" s="95"/>
      <c r="GP3" s="127"/>
      <c r="GR3" s="93">
        <f>SUM(GR2:GR2)</f>
        <v>4</v>
      </c>
      <c r="GS3" s="93">
        <f>SUM(GS2:GS2)</f>
        <v>48</v>
      </c>
      <c r="GT3" s="95"/>
      <c r="GY3" s="127"/>
      <c r="HA3" s="93">
        <f>SUM(HA2:HA2)</f>
        <v>4</v>
      </c>
      <c r="HB3" s="93">
        <f>SUM(HB2:HB2)</f>
        <v>172</v>
      </c>
      <c r="HC3" s="95"/>
      <c r="HJ3" s="127"/>
      <c r="HL3" s="93">
        <f>SUM(HL2:HL2)</f>
        <v>6</v>
      </c>
      <c r="HM3" s="93">
        <f>SUM(HM2:HM2)</f>
        <v>41</v>
      </c>
      <c r="HN3" s="95"/>
      <c r="HS3" s="127"/>
      <c r="HU3" s="93">
        <f>SUM(HU2:HU2)</f>
        <v>0</v>
      </c>
      <c r="HV3" s="93">
        <f>SUM(HV2:HV2)</f>
        <v>0</v>
      </c>
      <c r="HW3" s="95"/>
      <c r="IB3" s="127"/>
      <c r="ID3" s="93">
        <f>SUM(ID2:ID2)</f>
        <v>0</v>
      </c>
      <c r="IE3" s="93">
        <f>SUM(IE2:IE2)</f>
        <v>0</v>
      </c>
      <c r="IF3" s="95"/>
      <c r="IJ3" s="127"/>
      <c r="IL3" s="93">
        <f>SUM(IL2:IL2)</f>
        <v>0</v>
      </c>
      <c r="IM3" s="93">
        <f>SUM(IM2:IM2)</f>
        <v>0</v>
      </c>
      <c r="IN3" s="95"/>
      <c r="IP3" s="127"/>
      <c r="IR3" s="93">
        <f>SUM(IR2:IR2)</f>
        <v>4</v>
      </c>
      <c r="IS3" s="93">
        <f>SUM(IS2:IS2)</f>
        <v>41</v>
      </c>
      <c r="IT3" s="95"/>
      <c r="IY3" s="127"/>
      <c r="JA3" s="93">
        <f>SUM(JA2:JA2)</f>
        <v>15</v>
      </c>
      <c r="JB3" s="93">
        <f>SUM(JB2:JB2)</f>
        <v>37</v>
      </c>
      <c r="JC3" s="95"/>
      <c r="JH3" s="127"/>
      <c r="JJ3" s="93">
        <f>SUM(JJ2:JJ2)</f>
        <v>3</v>
      </c>
      <c r="JK3" s="93">
        <f>SUM(JK2:JK2)</f>
        <v>559</v>
      </c>
      <c r="JL3" s="95"/>
      <c r="JR3" s="127"/>
      <c r="JT3" s="93">
        <f>SUM(JT2:JT2)</f>
        <v>4</v>
      </c>
      <c r="JU3" s="93">
        <f>SUM(JU2:JU2)</f>
        <v>278</v>
      </c>
      <c r="JV3" s="95"/>
      <c r="KD3" s="127"/>
      <c r="KF3" s="93">
        <f>SUM(KF2:KF2)</f>
        <v>3</v>
      </c>
      <c r="KG3" s="93">
        <f>SUM(KG2:KG2)</f>
        <v>189</v>
      </c>
      <c r="KH3" s="95"/>
      <c r="KL3" s="127"/>
      <c r="KN3" s="93">
        <f>SUM(KN2:KN2)</f>
        <v>0</v>
      </c>
      <c r="KO3" s="93">
        <f>SUM(KO2:KO2)</f>
        <v>0</v>
      </c>
      <c r="KP3" s="93"/>
      <c r="KQ3" s="127"/>
      <c r="KS3" s="93">
        <f>SUM(KS2:KS2)</f>
        <v>0</v>
      </c>
      <c r="KT3" s="93">
        <f>SUM(KT2:KT2)</f>
        <v>0</v>
      </c>
      <c r="KU3" s="93"/>
      <c r="KV3" s="127"/>
      <c r="KX3" s="93">
        <f>SUM(KX2:KX2)</f>
        <v>0</v>
      </c>
      <c r="KY3" s="93">
        <f>SUM(KY2:KY2)</f>
        <v>0</v>
      </c>
      <c r="KZ3" s="93"/>
      <c r="LA3" s="127"/>
      <c r="LC3" s="93">
        <f>SUM(LC2:LC2)</f>
        <v>0</v>
      </c>
      <c r="LD3" s="93">
        <f>SUM(LD2:LD2)</f>
        <v>0</v>
      </c>
      <c r="LE3" s="93"/>
      <c r="LF3" s="127"/>
      <c r="LH3" s="93">
        <f>SUM(LH2:LH2)</f>
        <v>0</v>
      </c>
      <c r="LI3" s="93">
        <f>SUM(LI2:LI2)</f>
        <v>0</v>
      </c>
      <c r="LJ3" s="95"/>
      <c r="LK3" s="127"/>
      <c r="LN3" s="127"/>
      <c r="LO3" s="95"/>
      <c r="LZ3" s="93">
        <f>SUM(LZ2:LZ2)</f>
        <v>241</v>
      </c>
      <c r="MB3" s="93">
        <f>SUM(MB2:MB2)</f>
        <v>7</v>
      </c>
      <c r="MC3" s="127"/>
      <c r="MD3" s="95"/>
      <c r="NE3" s="127"/>
      <c r="NJ3" s="127"/>
      <c r="NK3" s="95"/>
      <c r="NP3" s="96"/>
      <c r="NU3" s="127"/>
    </row>
    <row r="4" spans="1:396" s="98" customFormat="1" ht="17" x14ac:dyDescent="0.2">
      <c r="A4" s="97" t="s">
        <v>920</v>
      </c>
      <c r="D4" s="97">
        <f>AVERAGE(D2:D2)</f>
        <v>16342</v>
      </c>
      <c r="E4" s="97">
        <f>AVERAGE(E2:E2)</f>
        <v>140</v>
      </c>
      <c r="F4" s="97">
        <f>AVERAGE(F2:F2)</f>
        <v>116.72857142857143</v>
      </c>
      <c r="G4" s="97">
        <f>AVERAGE(G2:G2)</f>
        <v>7</v>
      </c>
      <c r="J4" s="97">
        <f>AVERAGE(J2:J2)</f>
        <v>14</v>
      </c>
      <c r="K4" s="127"/>
      <c r="L4" s="95"/>
      <c r="AA4" s="95"/>
      <c r="AB4" s="97">
        <f>AVERAGE(AB2:AB2)</f>
        <v>2685</v>
      </c>
      <c r="AC4" s="97">
        <f>AVERAGE(AC2:AC2)</f>
        <v>3116</v>
      </c>
      <c r="AD4" s="97">
        <f>AVERAGE(AD2:AD2)</f>
        <v>2287</v>
      </c>
      <c r="AE4" s="97">
        <f>AVERAGE(AE2:AE2)</f>
        <v>14</v>
      </c>
      <c r="AI4" s="127"/>
      <c r="AK4" s="95"/>
      <c r="AN4" s="99"/>
      <c r="AP4" s="99"/>
      <c r="AR4" s="99"/>
      <c r="AT4" s="99"/>
      <c r="AW4" s="97">
        <f>AVERAGE(AW2:AW2)</f>
        <v>20</v>
      </c>
      <c r="AX4" s="97">
        <f>AVERAGE(AX2:AX2)</f>
        <v>447</v>
      </c>
      <c r="AY4" s="127"/>
      <c r="AZ4" s="114"/>
      <c r="BA4" s="97">
        <f>AVERAGE(BA2:BA2)</f>
        <v>4</v>
      </c>
      <c r="BB4" s="97">
        <f>AVERAGE(BB2:BB2)</f>
        <v>353</v>
      </c>
      <c r="BF4" s="127"/>
      <c r="BH4" s="97"/>
      <c r="BI4" s="97"/>
      <c r="BL4" s="127"/>
      <c r="BN4" s="97"/>
      <c r="BO4" s="97"/>
      <c r="BR4" s="127"/>
      <c r="BT4" s="97"/>
      <c r="BU4" s="97"/>
      <c r="BX4" s="127"/>
      <c r="BZ4" s="97">
        <f>AVERAGE(BZ2:BZ2)</f>
        <v>58</v>
      </c>
      <c r="CA4" s="97">
        <f>AVERAGE(CA2:CA2)</f>
        <v>48</v>
      </c>
      <c r="CH4" s="127"/>
      <c r="CJ4" s="97"/>
      <c r="CK4" s="97"/>
      <c r="CT4" s="127"/>
      <c r="CV4" s="127"/>
      <c r="CX4" s="97">
        <f>AVERAGE(CX2:CX2)</f>
        <v>4</v>
      </c>
      <c r="CY4" s="97">
        <f>AVERAGE(CY2:CY2)</f>
        <v>41</v>
      </c>
      <c r="DB4" s="127"/>
      <c r="DD4" s="97">
        <f>AVERAGE(DD2:DD2)</f>
        <v>5</v>
      </c>
      <c r="DE4" s="97">
        <f>AVERAGE(DE2:DE2)</f>
        <v>35</v>
      </c>
      <c r="DH4" s="127"/>
      <c r="DJ4" s="97">
        <f>AVERAGE(DJ2:DJ2)</f>
        <v>2</v>
      </c>
      <c r="DK4" s="97">
        <f>AVERAGE(DK2:DK2)</f>
        <v>25</v>
      </c>
      <c r="DN4" s="127"/>
      <c r="DP4" s="97">
        <f>AVERAGE(DP2:DP2)</f>
        <v>5</v>
      </c>
      <c r="DQ4" s="97">
        <f>AVERAGE(DQ2:DQ2)</f>
        <v>35</v>
      </c>
      <c r="DT4" s="127"/>
      <c r="DV4" s="97"/>
      <c r="DW4" s="97"/>
      <c r="DZ4" s="127"/>
      <c r="EB4" s="97">
        <f>AVERAGE(EB2:EB2)</f>
        <v>1</v>
      </c>
      <c r="EC4" s="97">
        <f>AVERAGE(EC2:EC2)</f>
        <v>25</v>
      </c>
      <c r="EF4" s="127"/>
      <c r="EG4" s="97"/>
      <c r="EH4" s="97">
        <f>AVERAGE(EH2:EH2)</f>
        <v>5</v>
      </c>
      <c r="EI4" s="97">
        <f>AVERAGE(EI2:EI2)</f>
        <v>49</v>
      </c>
      <c r="EL4" s="127"/>
      <c r="EN4" s="97">
        <f>AVERAGE(EN2:EN2)</f>
        <v>4</v>
      </c>
      <c r="EO4" s="97">
        <f>AVERAGE(EO2:EO2)</f>
        <v>49</v>
      </c>
      <c r="ER4" s="127"/>
      <c r="ET4" s="97"/>
      <c r="EU4" s="97"/>
      <c r="EX4" s="127"/>
      <c r="EZ4" s="97"/>
      <c r="FA4" s="97"/>
      <c r="FD4" s="127"/>
      <c r="FF4" s="97"/>
      <c r="FG4" s="97"/>
      <c r="FJ4" s="127"/>
      <c r="FL4" s="127"/>
      <c r="FN4" s="97">
        <f>AVERAGE(FN2:FN2)</f>
        <v>5</v>
      </c>
      <c r="FO4" s="97">
        <f>AVERAGE(FO2:FO2)</f>
        <v>452</v>
      </c>
      <c r="FP4" s="95"/>
      <c r="FW4" s="127"/>
      <c r="FY4" s="97">
        <f>AVERAGE(FY2:FY2)</f>
        <v>4</v>
      </c>
      <c r="FZ4" s="97">
        <f>AVERAGE(FZ2:FZ2)</f>
        <v>43</v>
      </c>
      <c r="GA4" s="95"/>
      <c r="GF4" s="127"/>
      <c r="GH4" s="97">
        <f>AVERAGE(GH2:GH2)</f>
        <v>5</v>
      </c>
      <c r="GI4" s="97">
        <f>AVERAGE(GI2:GI2)</f>
        <v>49</v>
      </c>
      <c r="GJ4" s="95"/>
      <c r="GP4" s="127"/>
      <c r="GR4" s="97">
        <f>AVERAGE(GR2:GR2)</f>
        <v>4</v>
      </c>
      <c r="GS4" s="97">
        <f>AVERAGE(GS2:GS2)</f>
        <v>48</v>
      </c>
      <c r="GT4" s="95"/>
      <c r="GY4" s="127"/>
      <c r="HA4" s="97">
        <f>AVERAGE(HA2:HA2)</f>
        <v>4</v>
      </c>
      <c r="HB4" s="97">
        <f>AVERAGE(HB2:HB2)</f>
        <v>172</v>
      </c>
      <c r="HC4" s="95"/>
      <c r="HJ4" s="127"/>
      <c r="HL4" s="97">
        <f>AVERAGE(HL2:HL2)</f>
        <v>6</v>
      </c>
      <c r="HM4" s="97">
        <f>AVERAGE(HM2:HM2)</f>
        <v>41</v>
      </c>
      <c r="HN4" s="95"/>
      <c r="HS4" s="127"/>
      <c r="HU4" s="97"/>
      <c r="HV4" s="97"/>
      <c r="HW4" s="95"/>
      <c r="IB4" s="127"/>
      <c r="ID4" s="97"/>
      <c r="IE4" s="97"/>
      <c r="IF4" s="95"/>
      <c r="IJ4" s="127"/>
      <c r="IL4" s="97"/>
      <c r="IM4" s="97"/>
      <c r="IN4" s="95"/>
      <c r="IP4" s="127"/>
      <c r="IR4" s="97">
        <f>AVERAGE(IR2:IR2)</f>
        <v>4</v>
      </c>
      <c r="IS4" s="97">
        <f>AVERAGE(IS2:IS2)</f>
        <v>41</v>
      </c>
      <c r="IT4" s="95"/>
      <c r="IY4" s="127"/>
      <c r="JA4" s="97">
        <f>AVERAGE(JA2:JA2)</f>
        <v>15</v>
      </c>
      <c r="JB4" s="97">
        <f>AVERAGE(JB2:JB2)</f>
        <v>37</v>
      </c>
      <c r="JC4" s="95"/>
      <c r="JH4" s="127"/>
      <c r="JJ4" s="97">
        <f>AVERAGE(JJ2:JJ2)</f>
        <v>3</v>
      </c>
      <c r="JK4" s="97">
        <f>AVERAGE(JK2:JK2)</f>
        <v>559</v>
      </c>
      <c r="JL4" s="95"/>
      <c r="JR4" s="127"/>
      <c r="JT4" s="97">
        <f>AVERAGE(JT2:JT2)</f>
        <v>4</v>
      </c>
      <c r="JU4" s="97">
        <f>AVERAGE(JU2:JU2)</f>
        <v>278</v>
      </c>
      <c r="JV4" s="95"/>
      <c r="KD4" s="127"/>
      <c r="KF4" s="97">
        <f>AVERAGE(KF2:KF2)</f>
        <v>3</v>
      </c>
      <c r="KG4" s="97">
        <f>AVERAGE(KG2:KG2)</f>
        <v>189</v>
      </c>
      <c r="KH4" s="95"/>
      <c r="KL4" s="127"/>
      <c r="KN4" s="97"/>
      <c r="KO4" s="97"/>
      <c r="KP4" s="97"/>
      <c r="KQ4" s="127"/>
      <c r="KS4" s="97"/>
      <c r="KT4" s="97"/>
      <c r="KU4" s="97"/>
      <c r="KV4" s="127"/>
      <c r="KX4" s="97"/>
      <c r="KY4" s="97"/>
      <c r="KZ4" s="97"/>
      <c r="LA4" s="127"/>
      <c r="LC4" s="97"/>
      <c r="LD4" s="97"/>
      <c r="LE4" s="97"/>
      <c r="LF4" s="127"/>
      <c r="LH4" s="97"/>
      <c r="LI4" s="97"/>
      <c r="LJ4" s="95"/>
      <c r="LK4" s="127"/>
      <c r="LN4" s="127"/>
      <c r="LO4" s="95"/>
      <c r="LZ4" s="97">
        <f>AVERAGE(LZ2:LZ2)</f>
        <v>241</v>
      </c>
      <c r="MB4" s="97">
        <f>AVERAGE(MB2:MB2)</f>
        <v>7</v>
      </c>
      <c r="MC4" s="127"/>
      <c r="MD4" s="95"/>
      <c r="MY4" s="97">
        <f>AVERAGE(MY2:MY2)</f>
        <v>40</v>
      </c>
      <c r="MZ4" s="97">
        <f>AVERAGE(MZ2:MZ2)</f>
        <v>35</v>
      </c>
      <c r="NE4" s="127"/>
      <c r="NJ4" s="127"/>
      <c r="NK4" s="95"/>
      <c r="NP4" s="99"/>
      <c r="NU4" s="127"/>
    </row>
    <row r="5" spans="1:396" s="101" customFormat="1" ht="17" x14ac:dyDescent="0.2">
      <c r="A5" s="100" t="s">
        <v>921</v>
      </c>
      <c r="D5" s="100">
        <f>MEDIAN(D2:D2)</f>
        <v>16342</v>
      </c>
      <c r="E5" s="100">
        <f>MEDIAN(E2:E2)</f>
        <v>140</v>
      </c>
      <c r="F5" s="100">
        <f>MEDIAN(F2:F2)</f>
        <v>116.72857142857143</v>
      </c>
      <c r="G5" s="100">
        <f>MEDIAN(G2:G2)</f>
        <v>7</v>
      </c>
      <c r="J5" s="100">
        <f>MEDIAN(J2:J2)</f>
        <v>14</v>
      </c>
      <c r="K5" s="127"/>
      <c r="L5" s="95"/>
      <c r="AA5" s="95"/>
      <c r="AB5" s="100">
        <f>MEDIAN(AB2:AB2)</f>
        <v>2685</v>
      </c>
      <c r="AC5" s="100">
        <f>MEDIAN(AC2:AC2)</f>
        <v>3116</v>
      </c>
      <c r="AD5" s="100">
        <f>MEDIAN(AD2:AD2)</f>
        <v>2287</v>
      </c>
      <c r="AE5" s="100">
        <f>MEDIAN(AE2:AE2)</f>
        <v>14</v>
      </c>
      <c r="AI5" s="127"/>
      <c r="AK5" s="95"/>
      <c r="AN5" s="102"/>
      <c r="AP5" s="102"/>
      <c r="AR5" s="102"/>
      <c r="AT5" s="102"/>
      <c r="AW5" s="100">
        <f>MEDIAN(AW2:AW2)</f>
        <v>20</v>
      </c>
      <c r="AX5" s="100">
        <f>MEDIAN(AX2:AX2)</f>
        <v>447</v>
      </c>
      <c r="AY5" s="127"/>
      <c r="AZ5" s="115"/>
      <c r="BA5" s="100">
        <f>MEDIAN(BA2:BA2)</f>
        <v>4</v>
      </c>
      <c r="BB5" s="100">
        <f>MEDIAN(BB2:BB2)</f>
        <v>353</v>
      </c>
      <c r="BF5" s="127"/>
      <c r="BH5" s="100"/>
      <c r="BI5" s="100"/>
      <c r="BL5" s="127"/>
      <c r="BN5" s="100"/>
      <c r="BO5" s="100"/>
      <c r="BR5" s="127"/>
      <c r="BT5" s="100"/>
      <c r="BU5" s="100"/>
      <c r="BX5" s="127"/>
      <c r="BZ5" s="100">
        <f>MEDIAN(BZ2:BZ2)</f>
        <v>58</v>
      </c>
      <c r="CA5" s="100">
        <f>MEDIAN(CA2:CA2)</f>
        <v>48</v>
      </c>
      <c r="CH5" s="127"/>
      <c r="CJ5" s="100"/>
      <c r="CK5" s="100"/>
      <c r="CT5" s="127"/>
      <c r="CV5" s="127"/>
      <c r="CX5" s="100">
        <f>MEDIAN(CX2:CX2)</f>
        <v>4</v>
      </c>
      <c r="CY5" s="100">
        <f>MEDIAN(CY2:CY2)</f>
        <v>41</v>
      </c>
      <c r="DB5" s="127"/>
      <c r="DD5" s="100">
        <f>MEDIAN(DD2:DD2)</f>
        <v>5</v>
      </c>
      <c r="DE5" s="100">
        <f>MEDIAN(DE2:DE2)</f>
        <v>35</v>
      </c>
      <c r="DH5" s="127"/>
      <c r="DJ5" s="100">
        <f>MEDIAN(DJ2:DJ2)</f>
        <v>2</v>
      </c>
      <c r="DK5" s="100">
        <f>MEDIAN(DK2:DK2)</f>
        <v>25</v>
      </c>
      <c r="DN5" s="127"/>
      <c r="DP5" s="100">
        <f>MEDIAN(DP2:DP2)</f>
        <v>5</v>
      </c>
      <c r="DQ5" s="100">
        <f>MEDIAN(DQ2:DQ2)</f>
        <v>35</v>
      </c>
      <c r="DT5" s="127"/>
      <c r="DV5" s="100"/>
      <c r="DW5" s="100"/>
      <c r="DZ5" s="127"/>
      <c r="EB5" s="100">
        <f>MEDIAN(EB2:EB2)</f>
        <v>1</v>
      </c>
      <c r="EC5" s="100">
        <f>MEDIAN(EC2:EC2)</f>
        <v>25</v>
      </c>
      <c r="EF5" s="127"/>
      <c r="EG5" s="100"/>
      <c r="EH5" s="100">
        <f>MEDIAN(EH2:EH2)</f>
        <v>5</v>
      </c>
      <c r="EI5" s="100">
        <f>MEDIAN(EI2:EI2)</f>
        <v>49</v>
      </c>
      <c r="EL5" s="127"/>
      <c r="EN5" s="100">
        <f>MEDIAN(EN2:EN2)</f>
        <v>4</v>
      </c>
      <c r="EO5" s="100">
        <f>MEDIAN(EO2:EO2)</f>
        <v>49</v>
      </c>
      <c r="ER5" s="127"/>
      <c r="ET5" s="100"/>
      <c r="EU5" s="100"/>
      <c r="EX5" s="127"/>
      <c r="EZ5" s="100"/>
      <c r="FA5" s="100"/>
      <c r="FD5" s="127"/>
      <c r="FF5" s="100"/>
      <c r="FG5" s="100"/>
      <c r="FJ5" s="127"/>
      <c r="FL5" s="127"/>
      <c r="FN5" s="100">
        <f>MEDIAN(FN2:FN2)</f>
        <v>5</v>
      </c>
      <c r="FO5" s="100">
        <f>MEDIAN(FO2:FO2)</f>
        <v>452</v>
      </c>
      <c r="FP5" s="95"/>
      <c r="FW5" s="127"/>
      <c r="FY5" s="100">
        <f>MEDIAN(FY2:FY2)</f>
        <v>4</v>
      </c>
      <c r="FZ5" s="100">
        <f>MEDIAN(FZ2:FZ2)</f>
        <v>43</v>
      </c>
      <c r="GA5" s="95"/>
      <c r="GF5" s="127"/>
      <c r="GH5" s="100">
        <f>MEDIAN(GH2:GH2)</f>
        <v>5</v>
      </c>
      <c r="GI5" s="100">
        <f>MEDIAN(GI2:GI2)</f>
        <v>49</v>
      </c>
      <c r="GJ5" s="95"/>
      <c r="GP5" s="127"/>
      <c r="GR5" s="100">
        <f>MEDIAN(GR2:GR2)</f>
        <v>4</v>
      </c>
      <c r="GS5" s="100">
        <f>MEDIAN(GS2:GS2)</f>
        <v>48</v>
      </c>
      <c r="GT5" s="95"/>
      <c r="GY5" s="127"/>
      <c r="HA5" s="100">
        <f>MEDIAN(HA2:HA2)</f>
        <v>4</v>
      </c>
      <c r="HB5" s="100">
        <f>MEDIAN(HB2:HB2)</f>
        <v>172</v>
      </c>
      <c r="HC5" s="95"/>
      <c r="HJ5" s="127"/>
      <c r="HL5" s="100">
        <f>MEDIAN(HL2:HL2)</f>
        <v>6</v>
      </c>
      <c r="HM5" s="100">
        <f>MEDIAN(HM2:HM2)</f>
        <v>41</v>
      </c>
      <c r="HN5" s="95"/>
      <c r="HS5" s="127"/>
      <c r="HU5" s="100"/>
      <c r="HV5" s="100"/>
      <c r="HW5" s="95"/>
      <c r="IB5" s="127"/>
      <c r="ID5" s="100"/>
      <c r="IE5" s="100"/>
      <c r="IF5" s="95"/>
      <c r="IJ5" s="127"/>
      <c r="IL5" s="100"/>
      <c r="IM5" s="100"/>
      <c r="IN5" s="95"/>
      <c r="IP5" s="127"/>
      <c r="IR5" s="100">
        <f>MEDIAN(IR2:IR2)</f>
        <v>4</v>
      </c>
      <c r="IS5" s="100">
        <f>MEDIAN(IS2:IS2)</f>
        <v>41</v>
      </c>
      <c r="IT5" s="95"/>
      <c r="IY5" s="127"/>
      <c r="JA5" s="100">
        <f>MEDIAN(JA2:JA2)</f>
        <v>15</v>
      </c>
      <c r="JB5" s="100">
        <f>MEDIAN(JB2:JB2)</f>
        <v>37</v>
      </c>
      <c r="JC5" s="95"/>
      <c r="JH5" s="127"/>
      <c r="JJ5" s="100">
        <f>MEDIAN(JJ2:JJ2)</f>
        <v>3</v>
      </c>
      <c r="JK5" s="100">
        <f>MEDIAN(JK2:JK2)</f>
        <v>559</v>
      </c>
      <c r="JL5" s="95"/>
      <c r="JR5" s="127"/>
      <c r="JT5" s="100">
        <f>MEDIAN(JT2:JT2)</f>
        <v>4</v>
      </c>
      <c r="JU5" s="100">
        <f>MEDIAN(JU2:JU2)</f>
        <v>278</v>
      </c>
      <c r="JV5" s="95"/>
      <c r="KD5" s="127"/>
      <c r="KF5" s="100">
        <f>MEDIAN(KF2:KF2)</f>
        <v>3</v>
      </c>
      <c r="KG5" s="100">
        <f>MEDIAN(KG2:KG2)</f>
        <v>189</v>
      </c>
      <c r="KH5" s="95"/>
      <c r="KL5" s="127"/>
      <c r="KN5" s="100"/>
      <c r="KO5" s="100"/>
      <c r="KP5" s="100"/>
      <c r="KQ5" s="127"/>
      <c r="KS5" s="100"/>
      <c r="KT5" s="100"/>
      <c r="KU5" s="100"/>
      <c r="KV5" s="127"/>
      <c r="KX5" s="100"/>
      <c r="KY5" s="100"/>
      <c r="KZ5" s="100"/>
      <c r="LA5" s="127"/>
      <c r="LC5" s="100"/>
      <c r="LD5" s="100"/>
      <c r="LE5" s="100"/>
      <c r="LF5" s="127"/>
      <c r="LH5" s="100"/>
      <c r="LI5" s="100"/>
      <c r="LJ5" s="95"/>
      <c r="LK5" s="127"/>
      <c r="LN5" s="127"/>
      <c r="LO5" s="95"/>
      <c r="LZ5" s="100">
        <f>MEDIAN(LZ2:LZ2)</f>
        <v>241</v>
      </c>
      <c r="MB5" s="100">
        <f>MEDIAN(MB2:MB2)</f>
        <v>7</v>
      </c>
      <c r="MC5" s="127"/>
      <c r="MD5" s="95"/>
      <c r="MY5" s="100">
        <f>MEDIAN(MY2:MY2)</f>
        <v>40</v>
      </c>
      <c r="MZ5" s="100">
        <f>MEDIAN(MZ2:MZ2)</f>
        <v>35</v>
      </c>
      <c r="NE5" s="127"/>
      <c r="NJ5" s="127"/>
      <c r="NK5" s="95"/>
      <c r="NP5" s="102"/>
      <c r="NU5" s="127"/>
    </row>
    <row r="6" spans="1:396" s="104" customFormat="1" ht="17" x14ac:dyDescent="0.2">
      <c r="A6" s="103" t="s">
        <v>922</v>
      </c>
      <c r="D6" s="103">
        <f>MIN(D2:D2)</f>
        <v>16342</v>
      </c>
      <c r="E6" s="103">
        <f>MIN(E2:E2)</f>
        <v>140</v>
      </c>
      <c r="F6" s="103">
        <f>MIN(F2:F2)</f>
        <v>116.72857142857143</v>
      </c>
      <c r="G6" s="103">
        <f>MIN(G2:G2)</f>
        <v>7</v>
      </c>
      <c r="J6" s="103">
        <f>MIN(J2:J2)</f>
        <v>14</v>
      </c>
      <c r="K6" s="127"/>
      <c r="L6" s="95"/>
      <c r="AA6" s="95"/>
      <c r="AB6" s="103">
        <f>MIN(AB2:AB2)</f>
        <v>2685</v>
      </c>
      <c r="AC6" s="103">
        <f>MIN(AC2:AC2)</f>
        <v>3116</v>
      </c>
      <c r="AD6" s="103">
        <f>MIN(AD2:AD2)</f>
        <v>2287</v>
      </c>
      <c r="AE6" s="103">
        <f>MIN(AE2:AE2)</f>
        <v>14</v>
      </c>
      <c r="AI6" s="127"/>
      <c r="AK6" s="95"/>
      <c r="AN6" s="105"/>
      <c r="AP6" s="105"/>
      <c r="AR6" s="105"/>
      <c r="AT6" s="105"/>
      <c r="AW6" s="103">
        <f>MIN(AW2:AW2)</f>
        <v>20</v>
      </c>
      <c r="AX6" s="103">
        <f>MIN(AX2:AX2)</f>
        <v>447</v>
      </c>
      <c r="AY6" s="127"/>
      <c r="AZ6" s="116"/>
      <c r="BA6" s="103">
        <f>MIN(BA2:BA2)</f>
        <v>4</v>
      </c>
      <c r="BB6" s="103">
        <f>MIN(BB2:BB2)</f>
        <v>353</v>
      </c>
      <c r="BF6" s="127"/>
      <c r="BH6" s="103">
        <f>MIN(BH2:BH2)</f>
        <v>0</v>
      </c>
      <c r="BI6" s="103">
        <f>MIN(BI2:BI2)</f>
        <v>0</v>
      </c>
      <c r="BL6" s="127"/>
      <c r="BN6" s="103">
        <f>MIN(BN2:BN2)</f>
        <v>0</v>
      </c>
      <c r="BO6" s="103">
        <f>MIN(BO2:BO2)</f>
        <v>0</v>
      </c>
      <c r="BR6" s="127"/>
      <c r="BT6" s="103">
        <f>MIN(BT2:BT2)</f>
        <v>0</v>
      </c>
      <c r="BU6" s="103">
        <f>MIN(BU2:BU2)</f>
        <v>0</v>
      </c>
      <c r="BX6" s="127"/>
      <c r="BZ6" s="103">
        <f>MIN(BZ2:BZ2)</f>
        <v>58</v>
      </c>
      <c r="CA6" s="103">
        <f>MIN(CA2:CA2)</f>
        <v>48</v>
      </c>
      <c r="CH6" s="127"/>
      <c r="CJ6" s="103">
        <f>MIN(CJ2:CJ2)</f>
        <v>0</v>
      </c>
      <c r="CK6" s="103">
        <f>MIN(CK2:CK2)</f>
        <v>0</v>
      </c>
      <c r="CT6" s="127"/>
      <c r="CV6" s="127"/>
      <c r="CX6" s="103">
        <f>MIN(CX2:CX2)</f>
        <v>4</v>
      </c>
      <c r="CY6" s="103">
        <f>MIN(CY2:CY2)</f>
        <v>41</v>
      </c>
      <c r="DB6" s="127"/>
      <c r="DD6" s="103">
        <f>MIN(DD2:DD2)</f>
        <v>5</v>
      </c>
      <c r="DE6" s="103">
        <f>MIN(DE2:DE2)</f>
        <v>35</v>
      </c>
      <c r="DH6" s="127"/>
      <c r="DJ6" s="103">
        <f>MIN(DJ2:DJ2)</f>
        <v>2</v>
      </c>
      <c r="DK6" s="103">
        <f>MIN(DK2:DK2)</f>
        <v>25</v>
      </c>
      <c r="DN6" s="127"/>
      <c r="DP6" s="103">
        <f>MIN(DP2:DP2)</f>
        <v>5</v>
      </c>
      <c r="DQ6" s="103">
        <f>MIN(DQ2:DQ2)</f>
        <v>35</v>
      </c>
      <c r="DT6" s="127"/>
      <c r="DV6" s="103">
        <f>MIN(DV2:DV2)</f>
        <v>0</v>
      </c>
      <c r="DW6" s="103">
        <f>MIN(DW2:DW2)</f>
        <v>0</v>
      </c>
      <c r="DZ6" s="127"/>
      <c r="EB6" s="103">
        <f>MIN(EB2:EB2)</f>
        <v>1</v>
      </c>
      <c r="EC6" s="103">
        <f>MIN(EC2:EC2)</f>
        <v>25</v>
      </c>
      <c r="EF6" s="127"/>
      <c r="EG6" s="103"/>
      <c r="EH6" s="103">
        <f>MIN(EH2:EH2)</f>
        <v>5</v>
      </c>
      <c r="EI6" s="103">
        <f>MIN(EI2:EI2)</f>
        <v>49</v>
      </c>
      <c r="EL6" s="127"/>
      <c r="EN6" s="103">
        <f>MIN(EN2:EN2)</f>
        <v>4</v>
      </c>
      <c r="EO6" s="103">
        <f>MIN(EO2:EO2)</f>
        <v>49</v>
      </c>
      <c r="ER6" s="127"/>
      <c r="ET6" s="103">
        <f>MIN(ET2:ET2)</f>
        <v>0</v>
      </c>
      <c r="EU6" s="103">
        <f>MIN(EU2:EU2)</f>
        <v>0</v>
      </c>
      <c r="EX6" s="127"/>
      <c r="EZ6" s="103">
        <f>MIN(EZ2:EZ2)</f>
        <v>0</v>
      </c>
      <c r="FA6" s="103">
        <f>MIN(FA2:FA2)</f>
        <v>0</v>
      </c>
      <c r="FD6" s="127"/>
      <c r="FF6" s="103">
        <f>MIN(FF2:FF2)</f>
        <v>0</v>
      </c>
      <c r="FG6" s="103">
        <f>MIN(FG2:FG2)</f>
        <v>0</v>
      </c>
      <c r="FJ6" s="127"/>
      <c r="FL6" s="127"/>
      <c r="FN6" s="103">
        <f>MIN(FN2:FN2)</f>
        <v>5</v>
      </c>
      <c r="FO6" s="103">
        <f>MIN(FO2:FO2)</f>
        <v>452</v>
      </c>
      <c r="FP6" s="95"/>
      <c r="FW6" s="127"/>
      <c r="FY6" s="103">
        <f>MIN(FY2:FY2)</f>
        <v>4</v>
      </c>
      <c r="FZ6" s="103">
        <f>MIN(FZ2:FZ2)</f>
        <v>43</v>
      </c>
      <c r="GA6" s="95"/>
      <c r="GF6" s="127"/>
      <c r="GH6" s="103">
        <f>MIN(GH2:GH2)</f>
        <v>5</v>
      </c>
      <c r="GI6" s="103">
        <f>MIN(GI2:GI2)</f>
        <v>49</v>
      </c>
      <c r="GJ6" s="95"/>
      <c r="GP6" s="127"/>
      <c r="GR6" s="103">
        <f>MIN(GR2:GR2)</f>
        <v>4</v>
      </c>
      <c r="GS6" s="103">
        <f>MIN(GS2:GS2)</f>
        <v>48</v>
      </c>
      <c r="GT6" s="95"/>
      <c r="GY6" s="127"/>
      <c r="HA6" s="103">
        <f>MIN(HA2:HA2)</f>
        <v>4</v>
      </c>
      <c r="HB6" s="103">
        <f>MIN(HB2:HB2)</f>
        <v>172</v>
      </c>
      <c r="HC6" s="95"/>
      <c r="HJ6" s="127"/>
      <c r="HL6" s="103">
        <f>MIN(HL2:HL2)</f>
        <v>6</v>
      </c>
      <c r="HM6" s="103">
        <f>MIN(HM2:HM2)</f>
        <v>41</v>
      </c>
      <c r="HN6" s="95"/>
      <c r="HS6" s="127"/>
      <c r="HU6" s="103">
        <f>MIN(HU2:HU2)</f>
        <v>0</v>
      </c>
      <c r="HV6" s="103">
        <f>MIN(HV2:HV2)</f>
        <v>0</v>
      </c>
      <c r="HW6" s="95"/>
      <c r="IB6" s="127"/>
      <c r="ID6" s="103">
        <f>MIN(ID2:ID2)</f>
        <v>0</v>
      </c>
      <c r="IE6" s="103">
        <f>MIN(IE2:IE2)</f>
        <v>0</v>
      </c>
      <c r="IF6" s="95"/>
      <c r="IJ6" s="127"/>
      <c r="IL6" s="103">
        <f>MIN(IL2:IL2)</f>
        <v>0</v>
      </c>
      <c r="IM6" s="103">
        <f>MIN(IM2:IM2)</f>
        <v>0</v>
      </c>
      <c r="IN6" s="95"/>
      <c r="IP6" s="127"/>
      <c r="IR6" s="103">
        <f>MIN(IR2:IR2)</f>
        <v>4</v>
      </c>
      <c r="IS6" s="103">
        <f>MIN(IS2:IS2)</f>
        <v>41</v>
      </c>
      <c r="IT6" s="95"/>
      <c r="IY6" s="127"/>
      <c r="JA6" s="103">
        <f>MIN(JA2:JA2)</f>
        <v>15</v>
      </c>
      <c r="JB6" s="103">
        <f>MIN(JB2:JB2)</f>
        <v>37</v>
      </c>
      <c r="JC6" s="95"/>
      <c r="JH6" s="127"/>
      <c r="JJ6" s="103">
        <f>MIN(JJ2:JJ2)</f>
        <v>3</v>
      </c>
      <c r="JK6" s="103">
        <f>MIN(JK2:JK2)</f>
        <v>559</v>
      </c>
      <c r="JL6" s="95"/>
      <c r="JR6" s="127"/>
      <c r="JT6" s="103">
        <f>MIN(JT2:JT2)</f>
        <v>4</v>
      </c>
      <c r="JU6" s="103">
        <f>MIN(JU2:JU2)</f>
        <v>278</v>
      </c>
      <c r="JV6" s="95"/>
      <c r="KD6" s="127"/>
      <c r="KF6" s="103">
        <f>MIN(KF2:KF2)</f>
        <v>3</v>
      </c>
      <c r="KG6" s="103">
        <f>MIN(KG2:KG2)</f>
        <v>189</v>
      </c>
      <c r="KH6" s="95"/>
      <c r="KL6" s="127"/>
      <c r="KN6" s="103">
        <f>MIN(KN2:KN2)</f>
        <v>0</v>
      </c>
      <c r="KO6" s="103">
        <f>MIN(KO2:KO2)</f>
        <v>0</v>
      </c>
      <c r="KP6" s="103"/>
      <c r="KQ6" s="127"/>
      <c r="KS6" s="103">
        <f>MIN(KS2:KS2)</f>
        <v>0</v>
      </c>
      <c r="KT6" s="103">
        <f>MIN(KT2:KT2)</f>
        <v>0</v>
      </c>
      <c r="KU6" s="103"/>
      <c r="KV6" s="127"/>
      <c r="KX6" s="103">
        <f>MIN(KX2:KX2)</f>
        <v>0</v>
      </c>
      <c r="KY6" s="103">
        <f>MIN(KY2:KY2)</f>
        <v>0</v>
      </c>
      <c r="KZ6" s="103"/>
      <c r="LA6" s="127"/>
      <c r="LC6" s="103">
        <f>MIN(LC2:LC2)</f>
        <v>0</v>
      </c>
      <c r="LD6" s="103">
        <f>MIN(LD2:LD2)</f>
        <v>0</v>
      </c>
      <c r="LE6" s="103"/>
      <c r="LF6" s="127"/>
      <c r="LH6" s="103">
        <f>MIN(LH2:LH2)</f>
        <v>0</v>
      </c>
      <c r="LI6" s="103">
        <f>MIN(LI2:LI2)</f>
        <v>0</v>
      </c>
      <c r="LJ6" s="95"/>
      <c r="LK6" s="127"/>
      <c r="LN6" s="127"/>
      <c r="LO6" s="95"/>
      <c r="LZ6" s="103">
        <f>MIN(LZ2:LZ2)</f>
        <v>241</v>
      </c>
      <c r="MB6" s="103">
        <f>MIN(MB2:MB2)</f>
        <v>7</v>
      </c>
      <c r="MC6" s="127"/>
      <c r="MD6" s="95"/>
      <c r="MY6" s="103">
        <f>MIN(MY2:MY2)</f>
        <v>40</v>
      </c>
      <c r="MZ6" s="103">
        <f>MIN(MZ2:MZ2)</f>
        <v>35</v>
      </c>
      <c r="NE6" s="127"/>
      <c r="NJ6" s="127"/>
      <c r="NK6" s="95"/>
      <c r="NP6" s="105"/>
      <c r="NU6" s="127"/>
    </row>
    <row r="7" spans="1:396" s="107" customFormat="1" ht="17" x14ac:dyDescent="0.2">
      <c r="A7" s="106" t="s">
        <v>923</v>
      </c>
      <c r="D7" s="106">
        <f>MAX(D2:D2)</f>
        <v>16342</v>
      </c>
      <c r="E7" s="106">
        <f>MAX(E2:E2)</f>
        <v>140</v>
      </c>
      <c r="F7" s="106">
        <f>MAX(F2:F2)</f>
        <v>116.72857142857143</v>
      </c>
      <c r="G7" s="106">
        <f>MAX(G2:G2)</f>
        <v>7</v>
      </c>
      <c r="J7" s="106">
        <f>MAX(J2:J2)</f>
        <v>14</v>
      </c>
      <c r="K7" s="127"/>
      <c r="L7" s="95"/>
      <c r="AA7" s="95"/>
      <c r="AB7" s="106">
        <f>MAX(AB2:AB2)</f>
        <v>2685</v>
      </c>
      <c r="AC7" s="106">
        <f>MAX(AC2:AC2)</f>
        <v>3116</v>
      </c>
      <c r="AD7" s="106">
        <f>MAX(AD2:AD2)</f>
        <v>2287</v>
      </c>
      <c r="AE7" s="106">
        <f>MAX(AE2:AE2)</f>
        <v>14</v>
      </c>
      <c r="AI7" s="127"/>
      <c r="AK7" s="95"/>
      <c r="AN7" s="108"/>
      <c r="AP7" s="108"/>
      <c r="AR7" s="108"/>
      <c r="AT7" s="108"/>
      <c r="AW7" s="106">
        <f>MAX(AW2:AW2)</f>
        <v>20</v>
      </c>
      <c r="AX7" s="106">
        <f>MAX(AX2:AX2)</f>
        <v>447</v>
      </c>
      <c r="AY7" s="127"/>
      <c r="AZ7" s="117"/>
      <c r="BA7" s="106">
        <f>MAX(BA2:BA2)</f>
        <v>4</v>
      </c>
      <c r="BB7" s="106">
        <f>MAX(BB2:BB2)</f>
        <v>353</v>
      </c>
      <c r="BF7" s="127"/>
      <c r="BH7" s="106">
        <f>MAX(BH2:BH2)</f>
        <v>0</v>
      </c>
      <c r="BI7" s="106">
        <f>MAX(BI2:BI2)</f>
        <v>0</v>
      </c>
      <c r="BL7" s="127"/>
      <c r="BN7" s="106">
        <f>MAX(BN2:BN2)</f>
        <v>0</v>
      </c>
      <c r="BO7" s="106">
        <f>MAX(BO2:BO2)</f>
        <v>0</v>
      </c>
      <c r="BR7" s="127"/>
      <c r="BT7" s="106">
        <f>MAX(BT2:BT2)</f>
        <v>0</v>
      </c>
      <c r="BU7" s="106">
        <f>MAX(BU2:BU2)</f>
        <v>0</v>
      </c>
      <c r="BX7" s="127"/>
      <c r="BZ7" s="106">
        <f>MAX(BZ2:BZ2)</f>
        <v>58</v>
      </c>
      <c r="CA7" s="106">
        <f>MAX(CA2:CA2)</f>
        <v>48</v>
      </c>
      <c r="CH7" s="127"/>
      <c r="CJ7" s="106">
        <f>MAX(CJ2:CJ2)</f>
        <v>0</v>
      </c>
      <c r="CK7" s="106">
        <f>MAX(CK2:CK2)</f>
        <v>0</v>
      </c>
      <c r="CT7" s="127"/>
      <c r="CV7" s="127"/>
      <c r="CX7" s="106">
        <f>MAX(CX2:CX2)</f>
        <v>4</v>
      </c>
      <c r="CY7" s="106">
        <f>MAX(CY2:CY2)</f>
        <v>41</v>
      </c>
      <c r="DB7" s="127"/>
      <c r="DD7" s="106">
        <f>MAX(DD2:DD2)</f>
        <v>5</v>
      </c>
      <c r="DE7" s="106">
        <f>MAX(DE2:DE2)</f>
        <v>35</v>
      </c>
      <c r="DH7" s="127"/>
      <c r="DJ7" s="106">
        <f>MAX(DJ2:DJ2)</f>
        <v>2</v>
      </c>
      <c r="DK7" s="106">
        <f>MAX(DK2:DK2)</f>
        <v>25</v>
      </c>
      <c r="DN7" s="127"/>
      <c r="DP7" s="106">
        <f>MAX(DP2:DP2)</f>
        <v>5</v>
      </c>
      <c r="DQ7" s="106">
        <f>MAX(DQ2:DQ2)</f>
        <v>35</v>
      </c>
      <c r="DT7" s="127"/>
      <c r="DV7" s="106">
        <f>MAX(DV2:DV2)</f>
        <v>0</v>
      </c>
      <c r="DW7" s="106">
        <f>MAX(DW2:DW2)</f>
        <v>0</v>
      </c>
      <c r="DZ7" s="127"/>
      <c r="EB7" s="106">
        <f>MAX(EB2:EB2)</f>
        <v>1</v>
      </c>
      <c r="EC7" s="106">
        <f>MAX(EC2:EC2)</f>
        <v>25</v>
      </c>
      <c r="EF7" s="127"/>
      <c r="EG7" s="106"/>
      <c r="EH7" s="106">
        <f>MAX(EH2:EH2)</f>
        <v>5</v>
      </c>
      <c r="EI7" s="106">
        <f>MAX(EI2:EI2)</f>
        <v>49</v>
      </c>
      <c r="EL7" s="127"/>
      <c r="EN7" s="106">
        <f>MAX(EN2:EN2)</f>
        <v>4</v>
      </c>
      <c r="EO7" s="106">
        <f>MAX(EO2:EO2)</f>
        <v>49</v>
      </c>
      <c r="ER7" s="127"/>
      <c r="ET7" s="106">
        <f>MAX(ET2:ET2)</f>
        <v>0</v>
      </c>
      <c r="EU7" s="106">
        <f>MAX(EU2:EU2)</f>
        <v>0</v>
      </c>
      <c r="EX7" s="127"/>
      <c r="EZ7" s="106">
        <f>MAX(EZ2:EZ2)</f>
        <v>0</v>
      </c>
      <c r="FA7" s="106">
        <f>MAX(FA2:FA2)</f>
        <v>0</v>
      </c>
      <c r="FD7" s="127"/>
      <c r="FF7" s="106">
        <f>MAX(FF2:FF2)</f>
        <v>0</v>
      </c>
      <c r="FG7" s="106">
        <f>MAX(FG2:FG2)</f>
        <v>0</v>
      </c>
      <c r="FJ7" s="127"/>
      <c r="FL7" s="127"/>
      <c r="FN7" s="106">
        <f>MAX(FN2:FN2)</f>
        <v>5</v>
      </c>
      <c r="FO7" s="106">
        <f>MAX(FO2:FO2)</f>
        <v>452</v>
      </c>
      <c r="FP7" s="95"/>
      <c r="FW7" s="127"/>
      <c r="FY7" s="106">
        <f>MAX(FY2:FY2)</f>
        <v>4</v>
      </c>
      <c r="FZ7" s="106">
        <f>MAX(FZ2:FZ2)</f>
        <v>43</v>
      </c>
      <c r="GA7" s="95"/>
      <c r="GF7" s="127"/>
      <c r="GH7" s="106">
        <f>MAX(GH2:GH2)</f>
        <v>5</v>
      </c>
      <c r="GI7" s="106">
        <f>MAX(GI2:GI2)</f>
        <v>49</v>
      </c>
      <c r="GJ7" s="95"/>
      <c r="GP7" s="127"/>
      <c r="GR7" s="106">
        <f>MAX(GR2:GR2)</f>
        <v>4</v>
      </c>
      <c r="GS7" s="106">
        <f>MAX(GS2:GS2)</f>
        <v>48</v>
      </c>
      <c r="GT7" s="95"/>
      <c r="GY7" s="127"/>
      <c r="HA7" s="106">
        <f>MAX(HA2:HA2)</f>
        <v>4</v>
      </c>
      <c r="HB7" s="106">
        <f>MAX(HB2:HB2)</f>
        <v>172</v>
      </c>
      <c r="HC7" s="95"/>
      <c r="HJ7" s="127"/>
      <c r="HL7" s="106">
        <f>MAX(HL2:HL2)</f>
        <v>6</v>
      </c>
      <c r="HM7" s="106">
        <f>MAX(HM2:HM2)</f>
        <v>41</v>
      </c>
      <c r="HN7" s="95"/>
      <c r="HS7" s="127"/>
      <c r="HU7" s="106">
        <f>MAX(HU2:HU2)</f>
        <v>0</v>
      </c>
      <c r="HV7" s="106">
        <f>MAX(HV2:HV2)</f>
        <v>0</v>
      </c>
      <c r="HW7" s="95"/>
      <c r="IB7" s="127"/>
      <c r="ID7" s="106">
        <f>MAX(ID2:ID2)</f>
        <v>0</v>
      </c>
      <c r="IE7" s="106">
        <f>MAX(IE2:IE2)</f>
        <v>0</v>
      </c>
      <c r="IF7" s="95"/>
      <c r="IJ7" s="127"/>
      <c r="IL7" s="106">
        <f>MAX(IL2:IL2)</f>
        <v>0</v>
      </c>
      <c r="IM7" s="106">
        <f>MAX(IM2:IM2)</f>
        <v>0</v>
      </c>
      <c r="IN7" s="95"/>
      <c r="IP7" s="127"/>
      <c r="IR7" s="106">
        <f>MAX(IR2:IR2)</f>
        <v>4</v>
      </c>
      <c r="IS7" s="106">
        <f>MAX(IS2:IS2)</f>
        <v>41</v>
      </c>
      <c r="IT7" s="95"/>
      <c r="IY7" s="127"/>
      <c r="JA7" s="106">
        <f>MAX(JA2:JA2)</f>
        <v>15</v>
      </c>
      <c r="JB7" s="106">
        <f>MAX(JB2:JB2)</f>
        <v>37</v>
      </c>
      <c r="JC7" s="95"/>
      <c r="JH7" s="127"/>
      <c r="JJ7" s="106">
        <f>MAX(JJ2:JJ2)</f>
        <v>3</v>
      </c>
      <c r="JK7" s="106">
        <f>MAX(JK2:JK2)</f>
        <v>559</v>
      </c>
      <c r="JL7" s="95"/>
      <c r="JR7" s="127"/>
      <c r="JT7" s="106">
        <f>MAX(JT2:JT2)</f>
        <v>4</v>
      </c>
      <c r="JU7" s="106">
        <f>MAX(JU2:JU2)</f>
        <v>278</v>
      </c>
      <c r="JV7" s="95"/>
      <c r="KD7" s="127"/>
      <c r="KF7" s="106">
        <f>MAX(KF2:KF2)</f>
        <v>3</v>
      </c>
      <c r="KG7" s="106">
        <f>MAX(KG2:KG2)</f>
        <v>189</v>
      </c>
      <c r="KH7" s="95"/>
      <c r="KL7" s="127"/>
      <c r="KN7" s="106">
        <f>MAX(KN2:KN2)</f>
        <v>0</v>
      </c>
      <c r="KO7" s="106">
        <f>MAX(KO2:KO2)</f>
        <v>0</v>
      </c>
      <c r="KP7" s="106"/>
      <c r="KQ7" s="127"/>
      <c r="KS7" s="106">
        <f>MAX(KS2:KS2)</f>
        <v>0</v>
      </c>
      <c r="KT7" s="106">
        <f>MAX(KT2:KT2)</f>
        <v>0</v>
      </c>
      <c r="KU7" s="106"/>
      <c r="KV7" s="127"/>
      <c r="KX7" s="106">
        <f>MAX(KX2:KX2)</f>
        <v>0</v>
      </c>
      <c r="KY7" s="106">
        <f>MAX(KY2:KY2)</f>
        <v>0</v>
      </c>
      <c r="KZ7" s="106"/>
      <c r="LA7" s="127"/>
      <c r="LC7" s="106">
        <f>MAX(LC2:LC2)</f>
        <v>0</v>
      </c>
      <c r="LD7" s="106">
        <f>MAX(LD2:LD2)</f>
        <v>0</v>
      </c>
      <c r="LE7" s="106"/>
      <c r="LF7" s="127"/>
      <c r="LH7" s="106">
        <f>MAX(LH2:LH2)</f>
        <v>0</v>
      </c>
      <c r="LI7" s="106">
        <f>MAX(LI2:LI2)</f>
        <v>0</v>
      </c>
      <c r="LJ7" s="95"/>
      <c r="LK7" s="127"/>
      <c r="LN7" s="127"/>
      <c r="LO7" s="95"/>
      <c r="LZ7" s="106">
        <f>MAX(LZ2:LZ2)</f>
        <v>241</v>
      </c>
      <c r="MB7" s="106">
        <f>MAX(MB2:MB2)</f>
        <v>7</v>
      </c>
      <c r="MC7" s="127"/>
      <c r="MD7" s="95"/>
      <c r="MY7" s="106">
        <f>MAX(MY2:MY2)</f>
        <v>40</v>
      </c>
      <c r="MZ7" s="106">
        <f>MAX(MZ2:MZ2)</f>
        <v>35</v>
      </c>
      <c r="NE7" s="127"/>
      <c r="NJ7" s="127"/>
      <c r="NK7" s="95"/>
      <c r="NP7" s="108"/>
      <c r="NU7" s="127"/>
    </row>
    <row r="8" spans="1:396" s="3" customFormat="1" ht="17" x14ac:dyDescent="0.2">
      <c r="A8" s="6" t="s">
        <v>924</v>
      </c>
      <c r="D8" s="6"/>
      <c r="H8" s="3">
        <f>COUNTIF(H2:H2,"yes")</f>
        <v>0</v>
      </c>
      <c r="I8" s="3">
        <f>COUNTIF(I2:I2,"yes")</f>
        <v>0</v>
      </c>
      <c r="J8" s="3">
        <f>COUNTIF(J2:J2,"&gt;0")</f>
        <v>1</v>
      </c>
      <c r="K8" s="128"/>
      <c r="L8" s="11"/>
      <c r="M8" s="3">
        <f t="shared" ref="M8:Z8" si="0">COUNTA(M2:M2)</f>
        <v>0</v>
      </c>
      <c r="N8" s="3">
        <f t="shared" si="0"/>
        <v>0</v>
      </c>
      <c r="O8" s="3">
        <f t="shared" si="0"/>
        <v>0</v>
      </c>
      <c r="P8" s="3">
        <f t="shared" si="0"/>
        <v>1</v>
      </c>
      <c r="Q8" s="3">
        <f t="shared" si="0"/>
        <v>1</v>
      </c>
      <c r="R8" s="3">
        <f t="shared" si="0"/>
        <v>0</v>
      </c>
      <c r="S8" s="3">
        <f t="shared" si="0"/>
        <v>0</v>
      </c>
      <c r="T8" s="3">
        <f t="shared" si="0"/>
        <v>0</v>
      </c>
      <c r="U8" s="3">
        <f t="shared" si="0"/>
        <v>0</v>
      </c>
      <c r="V8" s="3">
        <f t="shared" si="0"/>
        <v>0</v>
      </c>
      <c r="W8" s="3">
        <f t="shared" si="0"/>
        <v>0</v>
      </c>
      <c r="X8" s="3">
        <f t="shared" si="0"/>
        <v>0</v>
      </c>
      <c r="Y8" s="3">
        <f t="shared" si="0"/>
        <v>1</v>
      </c>
      <c r="Z8" s="3">
        <f t="shared" si="0"/>
        <v>0</v>
      </c>
      <c r="AA8" s="11"/>
      <c r="AH8" s="3">
        <f>COUNTIF(AH2:AH2,"yes")</f>
        <v>0</v>
      </c>
      <c r="AI8" s="128"/>
      <c r="AJ8" s="3">
        <f>COUNTIF(AJ2:AJ2,"yes")</f>
        <v>1</v>
      </c>
      <c r="AK8" s="11"/>
      <c r="AL8" s="3">
        <f t="shared" ref="AL8:AV8" si="1">COUNTA(AL2:AL2)</f>
        <v>1</v>
      </c>
      <c r="AM8" s="3">
        <f t="shared" si="1"/>
        <v>1</v>
      </c>
      <c r="AN8" s="3">
        <f t="shared" si="1"/>
        <v>1</v>
      </c>
      <c r="AO8" s="3">
        <f t="shared" si="1"/>
        <v>1</v>
      </c>
      <c r="AP8" s="3">
        <f t="shared" si="1"/>
        <v>0</v>
      </c>
      <c r="AQ8" s="3">
        <f t="shared" si="1"/>
        <v>1</v>
      </c>
      <c r="AR8" s="3">
        <f t="shared" si="1"/>
        <v>0</v>
      </c>
      <c r="AS8" s="3">
        <f t="shared" si="1"/>
        <v>1</v>
      </c>
      <c r="AT8" s="3">
        <f t="shared" si="1"/>
        <v>0</v>
      </c>
      <c r="AU8" s="3">
        <f t="shared" si="1"/>
        <v>0</v>
      </c>
      <c r="AV8" s="3">
        <f t="shared" si="1"/>
        <v>1</v>
      </c>
      <c r="AY8" s="128"/>
      <c r="AZ8" s="118">
        <f>COUNTIF(AZ2:AZ2,"yes")</f>
        <v>1</v>
      </c>
      <c r="BE8" s="3">
        <f>COUNTIF(BE2:BE2,"yes")</f>
        <v>1</v>
      </c>
      <c r="BF8" s="128"/>
      <c r="BG8" s="3">
        <f>COUNTIF(BG2:BG2,"yes")</f>
        <v>0</v>
      </c>
      <c r="BL8" s="128"/>
      <c r="BM8" s="3">
        <f>COUNTIF(BM2:BM2,"yes")</f>
        <v>0</v>
      </c>
      <c r="BR8" s="128"/>
      <c r="BS8" s="3">
        <f>COUNTIF(BS2:BS2,"yes")</f>
        <v>0</v>
      </c>
      <c r="BX8" s="128"/>
      <c r="BY8" s="3">
        <f>COUNTIF(BY2:BY2,"yes")</f>
        <v>1</v>
      </c>
      <c r="CH8" s="128"/>
      <c r="CI8" s="3">
        <f>COUNTIF(CI2:CI2,"yes")</f>
        <v>0</v>
      </c>
      <c r="CT8" s="128"/>
      <c r="CU8" s="3">
        <f>COUNTIF(CU2:CU2,"yes")</f>
        <v>1</v>
      </c>
      <c r="CV8" s="128"/>
      <c r="CW8" s="3">
        <f>COUNTIF(CW2:CW2,"Yes")</f>
        <v>1</v>
      </c>
      <c r="DB8" s="128"/>
      <c r="DC8" s="3">
        <f>COUNTIF(DC2:DC2,"yes")</f>
        <v>1</v>
      </c>
      <c r="DH8" s="128"/>
      <c r="DI8" s="3">
        <f>COUNTIF(DI2:DI2,"yes")</f>
        <v>1</v>
      </c>
      <c r="DN8" s="128"/>
      <c r="DO8" s="3">
        <f>COUNTIF(DO2:DO2,"yes")</f>
        <v>1</v>
      </c>
      <c r="DT8" s="128"/>
      <c r="DU8" s="3">
        <f>COUNTIF(DU2:DU2,"yes")</f>
        <v>0</v>
      </c>
      <c r="DZ8" s="128"/>
      <c r="EA8" s="3">
        <f>COUNTIF(EA2:EA2,"yes")</f>
        <v>1</v>
      </c>
      <c r="EF8" s="128"/>
      <c r="EG8" s="3">
        <f>COUNTIF(EG2:EG2,"yes")</f>
        <v>1</v>
      </c>
      <c r="EL8" s="128"/>
      <c r="EM8" s="3">
        <f>COUNTIF(EM2:EM2,"yes")</f>
        <v>1</v>
      </c>
      <c r="ER8" s="128"/>
      <c r="ES8" s="3">
        <f>COUNTIF(ES2:ES2,"yes")</f>
        <v>0</v>
      </c>
      <c r="EX8" s="128"/>
      <c r="EY8" s="3">
        <f>COUNTIF(EY2:EY2,"yes")</f>
        <v>0</v>
      </c>
      <c r="FD8" s="128"/>
      <c r="FE8" s="3">
        <f>COUNTIF(FE2:FE2,"yes")</f>
        <v>0</v>
      </c>
      <c r="FJ8" s="128"/>
      <c r="FK8" s="3">
        <f>COUNTIF(FK2:FK2,"yes")</f>
        <v>1</v>
      </c>
      <c r="FL8" s="128"/>
      <c r="FM8" s="3">
        <f>COUNTIF(FM2:FM2,"yes")</f>
        <v>1</v>
      </c>
      <c r="FP8" s="11"/>
      <c r="FQ8" s="3">
        <f>COUNTA(FQ2:FQ2)</f>
        <v>1</v>
      </c>
      <c r="FR8" s="3">
        <f>COUNTA(FR2:FR2)</f>
        <v>0</v>
      </c>
      <c r="FS8" s="3">
        <f>COUNTA(FS2:FS2)</f>
        <v>0</v>
      </c>
      <c r="FT8" s="3">
        <f>COUNTA(FT2:FT2)</f>
        <v>0</v>
      </c>
      <c r="FU8" s="3">
        <f>COUNTA(FU2:FU2)</f>
        <v>0</v>
      </c>
      <c r="FV8" s="3">
        <f>COUNTIF(FV2:FV2,"yes")</f>
        <v>0</v>
      </c>
      <c r="FW8" s="128"/>
      <c r="FX8" s="3">
        <f>COUNTIF(FX2:FX2,"yes")</f>
        <v>1</v>
      </c>
      <c r="GA8" s="11"/>
      <c r="GB8" s="3">
        <f>COUNTA(GB2:GB2)</f>
        <v>0</v>
      </c>
      <c r="GC8" s="3">
        <f>COUNTA(GC2:GC2)</f>
        <v>0</v>
      </c>
      <c r="GD8" s="3">
        <f>COUNTA(GD2:GD2)</f>
        <v>1</v>
      </c>
      <c r="GE8" s="3">
        <f>COUNTA(GE2:GE2)</f>
        <v>0</v>
      </c>
      <c r="GF8" s="128"/>
      <c r="GG8" s="3">
        <f>COUNTIF(GG2:GG2,"yes")</f>
        <v>1</v>
      </c>
      <c r="GJ8" s="11"/>
      <c r="GK8" s="3">
        <f>COUNTA(GK2:GK2)</f>
        <v>0</v>
      </c>
      <c r="GL8" s="3">
        <f>COUNTA(GL2:GL2)</f>
        <v>0</v>
      </c>
      <c r="GM8" s="3">
        <f>COUNTA(GM2:GM2)</f>
        <v>0</v>
      </c>
      <c r="GN8" s="3">
        <f>COUNTA(GN2:GN2)</f>
        <v>0</v>
      </c>
      <c r="GO8" s="3">
        <f>COUNTA(GO2:GO2)</f>
        <v>1</v>
      </c>
      <c r="GP8" s="128"/>
      <c r="GQ8" s="3">
        <f>COUNTIF(GQ2:GQ2,"yes")</f>
        <v>1</v>
      </c>
      <c r="GT8" s="11"/>
      <c r="GU8" s="3">
        <f>COUNTA(GU2:GU2)</f>
        <v>0</v>
      </c>
      <c r="GV8" s="3">
        <f>COUNTA(GV2:GV2)</f>
        <v>0</v>
      </c>
      <c r="GW8" s="3">
        <f>COUNTA(GW2:GW2)</f>
        <v>0</v>
      </c>
      <c r="GX8" s="3">
        <f>COUNTA(GX2:GX2)</f>
        <v>1</v>
      </c>
      <c r="GY8" s="128"/>
      <c r="GZ8" s="3">
        <f>COUNTIF(GZ2:GZ2,"yes")</f>
        <v>1</v>
      </c>
      <c r="HC8" s="11"/>
      <c r="HD8" s="3">
        <f>COUNTA(HD2:HD2)</f>
        <v>0</v>
      </c>
      <c r="HE8" s="3">
        <f>COUNTA(HE2:HE2)</f>
        <v>0</v>
      </c>
      <c r="HF8" s="3">
        <f>COUNTA(HF2:HF2)</f>
        <v>0</v>
      </c>
      <c r="HG8" s="3">
        <f>COUNTA(HG2:HG2)</f>
        <v>0</v>
      </c>
      <c r="HH8" s="3">
        <f>COUNTA(HH2:HH2)</f>
        <v>1</v>
      </c>
      <c r="HJ8" s="128"/>
      <c r="HK8" s="3">
        <f>COUNTIF(HK2:HK2,"yes")</f>
        <v>1</v>
      </c>
      <c r="HN8" s="11"/>
      <c r="HO8" s="3">
        <f>COUNTA(HO2:HO2)</f>
        <v>0</v>
      </c>
      <c r="HP8" s="3">
        <f>COUNTA(HP2:HP2)</f>
        <v>0</v>
      </c>
      <c r="HQ8" s="3">
        <f>COUNTA(HQ2:HQ2)</f>
        <v>0</v>
      </c>
      <c r="HR8" s="3">
        <f>COUNTA(HR2:HR2)</f>
        <v>1</v>
      </c>
      <c r="HS8" s="128"/>
      <c r="HT8" s="3">
        <f>COUNTIF(HT2:HT2,"yes")</f>
        <v>0</v>
      </c>
      <c r="HW8" s="11"/>
      <c r="HX8" s="3">
        <f>COUNTA(HX2:HX2)</f>
        <v>0</v>
      </c>
      <c r="HY8" s="3">
        <f>COUNTA(HY2:HY2)</f>
        <v>0</v>
      </c>
      <c r="HZ8" s="3">
        <f>COUNTA(HZ2:HZ2)</f>
        <v>0</v>
      </c>
      <c r="IA8" s="3">
        <f>COUNTA(IA2:IA2)</f>
        <v>0</v>
      </c>
      <c r="IB8" s="128"/>
      <c r="IC8" s="3">
        <f>COUNTIF(IC2:IC2,"yes")</f>
        <v>0</v>
      </c>
      <c r="IF8" s="11"/>
      <c r="IG8" s="3">
        <f>COUNTA(IG2:IG2)</f>
        <v>0</v>
      </c>
      <c r="IH8" s="3">
        <f>COUNTA(IH2:IH2)</f>
        <v>0</v>
      </c>
      <c r="II8" s="3">
        <f>COUNTA(II2:II2)</f>
        <v>0</v>
      </c>
      <c r="IJ8" s="128"/>
      <c r="IK8" s="3">
        <f>COUNTIF(IK2:IK2,"yes")</f>
        <v>0</v>
      </c>
      <c r="IN8" s="11"/>
      <c r="IO8" s="3">
        <f>COUNTA(IO2:IO2)</f>
        <v>0</v>
      </c>
      <c r="IP8" s="128"/>
      <c r="IQ8" s="3">
        <f>COUNTIF(IQ2:IQ2,"yes")</f>
        <v>1</v>
      </c>
      <c r="IT8" s="11"/>
      <c r="IU8" s="3">
        <f>COUNTA(IU2:IU2)</f>
        <v>0</v>
      </c>
      <c r="IV8" s="3">
        <f>COUNTA(IV2:IV2)</f>
        <v>0</v>
      </c>
      <c r="IW8" s="3">
        <f>COUNTA(IW2:IW2)</f>
        <v>0</v>
      </c>
      <c r="IX8" s="3">
        <f>COUNTA(IX2:IX2)</f>
        <v>1</v>
      </c>
      <c r="IY8" s="128"/>
      <c r="IZ8" s="3">
        <f>COUNTIF(IZ2:IZ2,"yes")</f>
        <v>1</v>
      </c>
      <c r="JC8" s="11"/>
      <c r="JD8" s="3">
        <f>COUNTA(JD2:JD2)</f>
        <v>0</v>
      </c>
      <c r="JE8" s="3">
        <f>COUNTA(JE2:JE2)</f>
        <v>0</v>
      </c>
      <c r="JF8" s="3">
        <f>COUNTA(JF2:JF2)</f>
        <v>0</v>
      </c>
      <c r="JG8" s="3">
        <f>COUNTA(JG2:JG2)</f>
        <v>1</v>
      </c>
      <c r="JH8" s="128"/>
      <c r="JI8" s="3">
        <f>COUNTIF(JI2:JI2,"yes")</f>
        <v>1</v>
      </c>
      <c r="JL8" s="11"/>
      <c r="JM8" s="3">
        <f>COUNTA(JM2:JM2)</f>
        <v>0</v>
      </c>
      <c r="JN8" s="3">
        <f>COUNTA(JN2:JN2)</f>
        <v>0</v>
      </c>
      <c r="JO8" s="3">
        <f>COUNTA(JO2:JO2)</f>
        <v>1</v>
      </c>
      <c r="JQ8" s="3">
        <f>COUNTIF(JQ2:JQ2,"yes")</f>
        <v>1</v>
      </c>
      <c r="JR8" s="128"/>
      <c r="JS8" s="3">
        <f>COUNTIF(JS2:JS2,"yes")</f>
        <v>1</v>
      </c>
      <c r="JV8" s="11"/>
      <c r="JW8" s="3">
        <f>COUNTA(JW2:JW2)</f>
        <v>0</v>
      </c>
      <c r="JX8" s="3">
        <f>COUNTA(JX2:JX2)</f>
        <v>0</v>
      </c>
      <c r="JY8" s="3">
        <f>COUNTA(JY2:JY2)</f>
        <v>0</v>
      </c>
      <c r="JZ8" s="3">
        <f>COUNTA(JZ2:JZ2)</f>
        <v>1</v>
      </c>
      <c r="KA8" s="3">
        <f>COUNTA(KA2:KA2)</f>
        <v>0</v>
      </c>
      <c r="KC8" s="3">
        <f>COUNTIF(KC2:KC2,"yes")</f>
        <v>1</v>
      </c>
      <c r="KD8" s="128"/>
      <c r="KE8" s="3">
        <f>COUNTIF(KE2:KE2,"yes")</f>
        <v>1</v>
      </c>
      <c r="KH8" s="11"/>
      <c r="KI8" s="3">
        <f>COUNTA(KI2:KI2)</f>
        <v>1</v>
      </c>
      <c r="KK8" s="3">
        <f>COUNTIF(KK2:KK2,"yes")</f>
        <v>1</v>
      </c>
      <c r="KL8" s="128"/>
      <c r="KM8" s="3">
        <f>COUNTIF(KM2:KM2,"yes")</f>
        <v>0</v>
      </c>
      <c r="KQ8" s="128"/>
      <c r="KR8" s="3">
        <f>COUNTIF(KR2:KR2,"yes")</f>
        <v>0</v>
      </c>
      <c r="KV8" s="128"/>
      <c r="KW8" s="3">
        <f>COUNTIF(KW2:KW2,"yes")</f>
        <v>0</v>
      </c>
      <c r="LA8" s="128"/>
      <c r="LB8" s="3">
        <f>COUNTIF(LB2:LB2,"yes")</f>
        <v>0</v>
      </c>
      <c r="LF8" s="128"/>
      <c r="LG8" s="3">
        <f>COUNTIF(LG2:LG2,"yes")</f>
        <v>0</v>
      </c>
      <c r="LJ8" s="11"/>
      <c r="LK8" s="128"/>
      <c r="LL8" s="3">
        <f>COUNTIF(LL2:LL2,"yes")</f>
        <v>1</v>
      </c>
      <c r="LN8" s="128"/>
      <c r="LO8" s="11"/>
      <c r="LP8" s="3">
        <f t="shared" ref="LP8:LY8" si="2">COUNTA(LP2:LP2)</f>
        <v>0</v>
      </c>
      <c r="LQ8" s="3">
        <f t="shared" si="2"/>
        <v>1</v>
      </c>
      <c r="LR8" s="3">
        <f t="shared" si="2"/>
        <v>0</v>
      </c>
      <c r="LS8" s="3">
        <f t="shared" si="2"/>
        <v>1</v>
      </c>
      <c r="LT8" s="3">
        <f t="shared" si="2"/>
        <v>1</v>
      </c>
      <c r="LU8" s="3">
        <f t="shared" si="2"/>
        <v>0</v>
      </c>
      <c r="LV8" s="3">
        <f t="shared" si="2"/>
        <v>0</v>
      </c>
      <c r="LW8" s="3">
        <f t="shared" si="2"/>
        <v>0</v>
      </c>
      <c r="LX8" s="3">
        <f t="shared" si="2"/>
        <v>1</v>
      </c>
      <c r="LY8" s="3">
        <f t="shared" si="2"/>
        <v>1</v>
      </c>
      <c r="MA8" s="3">
        <f>COUNTIF(MA2:MA2,"yes")</f>
        <v>1</v>
      </c>
      <c r="MC8" s="128"/>
      <c r="MD8" s="11"/>
      <c r="ME8" s="3">
        <f t="shared" ref="ME8:MX8" si="3">COUNTA(ME2:ME2)</f>
        <v>1</v>
      </c>
      <c r="MF8" s="3">
        <f t="shared" si="3"/>
        <v>0</v>
      </c>
      <c r="MG8" s="3">
        <f t="shared" si="3"/>
        <v>0</v>
      </c>
      <c r="MH8" s="3">
        <f t="shared" si="3"/>
        <v>0</v>
      </c>
      <c r="MI8" s="3">
        <f t="shared" si="3"/>
        <v>0</v>
      </c>
      <c r="MJ8" s="3">
        <f t="shared" si="3"/>
        <v>1</v>
      </c>
      <c r="MK8" s="3">
        <f t="shared" si="3"/>
        <v>1</v>
      </c>
      <c r="ML8" s="3">
        <f t="shared" si="3"/>
        <v>1</v>
      </c>
      <c r="MM8" s="3">
        <f t="shared" si="3"/>
        <v>1</v>
      </c>
      <c r="MN8" s="3">
        <f t="shared" si="3"/>
        <v>0</v>
      </c>
      <c r="MO8" s="3">
        <f t="shared" si="3"/>
        <v>1</v>
      </c>
      <c r="MP8" s="3">
        <f t="shared" si="3"/>
        <v>1</v>
      </c>
      <c r="MQ8" s="3">
        <f t="shared" si="3"/>
        <v>0</v>
      </c>
      <c r="MR8" s="3">
        <f t="shared" si="3"/>
        <v>0</v>
      </c>
      <c r="MS8" s="3">
        <f t="shared" si="3"/>
        <v>0</v>
      </c>
      <c r="MT8" s="3">
        <f t="shared" si="3"/>
        <v>0</v>
      </c>
      <c r="MU8" s="3">
        <f t="shared" si="3"/>
        <v>1</v>
      </c>
      <c r="MV8" s="3">
        <f t="shared" si="3"/>
        <v>0</v>
      </c>
      <c r="MW8" s="3">
        <f t="shared" si="3"/>
        <v>0</v>
      </c>
      <c r="MX8" s="3">
        <f t="shared" si="3"/>
        <v>1</v>
      </c>
      <c r="NA8" s="3">
        <f>NA12-NA9</f>
        <v>1</v>
      </c>
      <c r="NB8" s="3">
        <f>NB12-NB9</f>
        <v>0</v>
      </c>
      <c r="NC8" s="3">
        <f>NC12-NC9</f>
        <v>1</v>
      </c>
      <c r="ND8" s="3">
        <f>ND12-ND9</f>
        <v>0</v>
      </c>
      <c r="NE8" s="128"/>
      <c r="NF8" s="3">
        <f>COUNTIF(NF2:NF2,"yes")</f>
        <v>1</v>
      </c>
      <c r="NG8" s="3">
        <f>COUNTIF(NG2:NG2,"yes*")</f>
        <v>0</v>
      </c>
      <c r="NI8" s="3">
        <f>COUNTIF(NI2:NI2,"yes")</f>
        <v>1</v>
      </c>
      <c r="NJ8" s="128"/>
      <c r="NK8" s="11"/>
      <c r="NL8" s="3">
        <f t="shared" ref="NL8:NT8" si="4">COUNTA(NL2:NL2)</f>
        <v>1</v>
      </c>
      <c r="NM8" s="3">
        <f t="shared" si="4"/>
        <v>1</v>
      </c>
      <c r="NN8" s="3">
        <f t="shared" si="4"/>
        <v>1</v>
      </c>
      <c r="NO8" s="3">
        <f t="shared" si="4"/>
        <v>1</v>
      </c>
      <c r="NP8" s="3">
        <f t="shared" si="4"/>
        <v>1</v>
      </c>
      <c r="NQ8" s="3">
        <f t="shared" si="4"/>
        <v>1</v>
      </c>
      <c r="NR8" s="3">
        <f t="shared" si="4"/>
        <v>1</v>
      </c>
      <c r="NS8" s="3">
        <f t="shared" si="4"/>
        <v>1</v>
      </c>
      <c r="NT8" s="3">
        <f t="shared" si="4"/>
        <v>0</v>
      </c>
      <c r="NU8" s="128"/>
      <c r="NW8" s="3">
        <f>COUNTIF(NW2:NW2,"Yes")</f>
        <v>1</v>
      </c>
    </row>
    <row r="9" spans="1:396" s="2" customFormat="1" ht="17" x14ac:dyDescent="0.2">
      <c r="A9" s="7" t="s">
        <v>925</v>
      </c>
      <c r="D9" s="7"/>
      <c r="H9" s="2">
        <f>COUNTIF(H2:H2,"no")</f>
        <v>1</v>
      </c>
      <c r="I9" s="2">
        <f>COUNTIF(I2:I2,"no")</f>
        <v>1</v>
      </c>
      <c r="J9" s="2">
        <f>COUNTIF(J2:J2,"0")</f>
        <v>0</v>
      </c>
      <c r="K9" s="128"/>
      <c r="L9" s="11"/>
      <c r="M9" s="2">
        <f t="shared" ref="M9:Z9" si="5">COUNTBLANK(M2:M2)</f>
        <v>1</v>
      </c>
      <c r="N9" s="2">
        <f t="shared" si="5"/>
        <v>1</v>
      </c>
      <c r="O9" s="2">
        <f t="shared" si="5"/>
        <v>1</v>
      </c>
      <c r="P9" s="2">
        <f t="shared" si="5"/>
        <v>0</v>
      </c>
      <c r="Q9" s="2">
        <f t="shared" si="5"/>
        <v>0</v>
      </c>
      <c r="R9" s="2">
        <f t="shared" si="5"/>
        <v>1</v>
      </c>
      <c r="S9" s="2">
        <f t="shared" si="5"/>
        <v>1</v>
      </c>
      <c r="T9" s="2">
        <f t="shared" si="5"/>
        <v>1</v>
      </c>
      <c r="U9" s="2">
        <f t="shared" si="5"/>
        <v>1</v>
      </c>
      <c r="V9" s="2">
        <f t="shared" si="5"/>
        <v>1</v>
      </c>
      <c r="W9" s="2">
        <f t="shared" si="5"/>
        <v>1</v>
      </c>
      <c r="X9" s="2">
        <f t="shared" si="5"/>
        <v>1</v>
      </c>
      <c r="Y9" s="2">
        <f t="shared" si="5"/>
        <v>0</v>
      </c>
      <c r="Z9" s="2">
        <f t="shared" si="5"/>
        <v>1</v>
      </c>
      <c r="AA9" s="11"/>
      <c r="AH9" s="2">
        <f>COUNTIF(AH2:AH2,"no")</f>
        <v>1</v>
      </c>
      <c r="AI9" s="128"/>
      <c r="AJ9" s="2">
        <f>COUNTIF(AJ2:AJ2,"no")</f>
        <v>0</v>
      </c>
      <c r="AK9" s="11"/>
      <c r="AL9" s="2">
        <f t="shared" ref="AL9:AV9" si="6">COUNTBLANK(AL2:AL2)</f>
        <v>0</v>
      </c>
      <c r="AM9" s="2">
        <f t="shared" si="6"/>
        <v>0</v>
      </c>
      <c r="AN9" s="2">
        <f t="shared" si="6"/>
        <v>0</v>
      </c>
      <c r="AO9" s="2">
        <f t="shared" si="6"/>
        <v>0</v>
      </c>
      <c r="AP9" s="2">
        <f t="shared" si="6"/>
        <v>1</v>
      </c>
      <c r="AQ9" s="2">
        <f t="shared" si="6"/>
        <v>0</v>
      </c>
      <c r="AR9" s="2">
        <f t="shared" si="6"/>
        <v>1</v>
      </c>
      <c r="AS9" s="2">
        <f t="shared" si="6"/>
        <v>0</v>
      </c>
      <c r="AT9" s="2">
        <f t="shared" si="6"/>
        <v>1</v>
      </c>
      <c r="AU9" s="2">
        <f t="shared" si="6"/>
        <v>1</v>
      </c>
      <c r="AV9" s="2">
        <f t="shared" si="6"/>
        <v>0</v>
      </c>
      <c r="AY9" s="128"/>
      <c r="AZ9" s="119">
        <f>COUNTIF(AZ2:AZ2,"no")</f>
        <v>0</v>
      </c>
      <c r="BE9" s="2">
        <f>COUNTIF(BE2:BE2,"no")</f>
        <v>0</v>
      </c>
      <c r="BF9" s="128"/>
      <c r="BG9" s="2">
        <f>COUNTIF(BG2:BG2,"no")</f>
        <v>1</v>
      </c>
      <c r="BL9" s="128"/>
      <c r="BM9" s="2">
        <f>COUNTIF(BM2:BM2,"no")</f>
        <v>1</v>
      </c>
      <c r="BR9" s="128"/>
      <c r="BS9" s="2">
        <f>COUNTIF(BS2:BS2,"no")</f>
        <v>1</v>
      </c>
      <c r="BX9" s="128"/>
      <c r="BY9" s="2">
        <f>COUNTIF(BY2:BY2,"no")</f>
        <v>0</v>
      </c>
      <c r="CH9" s="128"/>
      <c r="CI9" s="2">
        <f>COUNTIF(CI2:CI2,"no")</f>
        <v>1</v>
      </c>
      <c r="CT9" s="128"/>
      <c r="CU9" s="2">
        <f>COUNTIF(CU2:CU2,"no")</f>
        <v>0</v>
      </c>
      <c r="CV9" s="128"/>
      <c r="CW9" s="2">
        <f>COUNTIF(CW2:CW2,"no")</f>
        <v>0</v>
      </c>
      <c r="DB9" s="128"/>
      <c r="DC9" s="2">
        <f>COUNTIF(DC2:DC2,"no")</f>
        <v>0</v>
      </c>
      <c r="DH9" s="128"/>
      <c r="DI9" s="2">
        <f>COUNTIF(DI2:DI2,"no")</f>
        <v>0</v>
      </c>
      <c r="DN9" s="128"/>
      <c r="DO9" s="2">
        <f>COUNTIF(DO2:DO2,"no")</f>
        <v>0</v>
      </c>
      <c r="DT9" s="128"/>
      <c r="DU9" s="2">
        <f>COUNTIF(DU2:DU2,"no")</f>
        <v>1</v>
      </c>
      <c r="DZ9" s="128"/>
      <c r="EA9" s="2">
        <f>COUNTIF(EA2:EA2,"no")</f>
        <v>0</v>
      </c>
      <c r="EF9" s="128"/>
      <c r="EG9" s="2">
        <f>COUNTIF(EG2:EG2,"no")</f>
        <v>0</v>
      </c>
      <c r="EL9" s="128"/>
      <c r="EM9" s="2">
        <f>COUNTIF(EM2:EM2,"no")</f>
        <v>0</v>
      </c>
      <c r="ER9" s="128"/>
      <c r="ES9" s="2">
        <f>COUNTIF(ES2:ES2,"no")</f>
        <v>1</v>
      </c>
      <c r="EX9" s="128"/>
      <c r="EY9" s="2">
        <f>COUNTIF(EY2:EY2,"no")</f>
        <v>1</v>
      </c>
      <c r="FD9" s="128"/>
      <c r="FE9" s="2">
        <f>COUNTIF(FE2:FE2,"no")</f>
        <v>1</v>
      </c>
      <c r="FJ9" s="128"/>
      <c r="FK9" s="2">
        <f>COUNTIF(FK2:FK2,"no")</f>
        <v>0</v>
      </c>
      <c r="FL9" s="128"/>
      <c r="FM9" s="2">
        <f>COUNTIF(FM2:FM2,"no")</f>
        <v>0</v>
      </c>
      <c r="FP9" s="11"/>
      <c r="FV9" s="2">
        <f>COUNTIF(FV2:FV2,"no")</f>
        <v>1</v>
      </c>
      <c r="FW9" s="128"/>
      <c r="FX9" s="2">
        <f>COUNTIF(FX2:FX2,"no")</f>
        <v>0</v>
      </c>
      <c r="GA9" s="11"/>
      <c r="GF9" s="128"/>
      <c r="GG9" s="2">
        <f>COUNTIF(GG2:GG2,"no")</f>
        <v>0</v>
      </c>
      <c r="GJ9" s="11"/>
      <c r="GP9" s="128"/>
      <c r="GQ9" s="2">
        <f>COUNTIF(GQ2:GQ2,"no")</f>
        <v>0</v>
      </c>
      <c r="GT9" s="11"/>
      <c r="GY9" s="128"/>
      <c r="GZ9" s="2">
        <f>COUNTIF(GZ2:GZ2,"no")</f>
        <v>0</v>
      </c>
      <c r="HC9" s="11"/>
      <c r="HJ9" s="128"/>
      <c r="HK9" s="2">
        <f>COUNTIF(HK2:HK2,"no")</f>
        <v>0</v>
      </c>
      <c r="HN9" s="11"/>
      <c r="HS9" s="128"/>
      <c r="HT9" s="2">
        <f>COUNTIF(HT2:HT2,"no")</f>
        <v>1</v>
      </c>
      <c r="HW9" s="11"/>
      <c r="IB9" s="128"/>
      <c r="IC9" s="2">
        <f>COUNTIF(IC2:IC2,"no")</f>
        <v>1</v>
      </c>
      <c r="IF9" s="11"/>
      <c r="IJ9" s="128"/>
      <c r="IK9" s="2">
        <f>COUNTIF(IK2:IK2,"no")</f>
        <v>1</v>
      </c>
      <c r="IN9" s="11"/>
      <c r="IP9" s="128"/>
      <c r="IQ9" s="2">
        <f>COUNTIF(IQ2:IQ2,"no")</f>
        <v>0</v>
      </c>
      <c r="IT9" s="11"/>
      <c r="IY9" s="128"/>
      <c r="IZ9" s="2">
        <f>COUNTIF(IZ2:IZ2,"no")</f>
        <v>0</v>
      </c>
      <c r="JC9" s="11"/>
      <c r="JH9" s="128"/>
      <c r="JI9" s="2">
        <f>COUNTIF(JI2:JI2,"no")</f>
        <v>0</v>
      </c>
      <c r="JL9" s="11"/>
      <c r="JQ9" s="2">
        <f>COUNTIF(JQ2:JQ2,"no")</f>
        <v>0</v>
      </c>
      <c r="JR9" s="128"/>
      <c r="JS9" s="2">
        <f>COUNTIF(JS2:JS2,"no")</f>
        <v>0</v>
      </c>
      <c r="JV9" s="11"/>
      <c r="KC9" s="2">
        <f>COUNTIF(KC2:KC2,"no")</f>
        <v>0</v>
      </c>
      <c r="KD9" s="128"/>
      <c r="KE9" s="2">
        <f>COUNTIF(KE2:KE2,"no")</f>
        <v>0</v>
      </c>
      <c r="KH9" s="11"/>
      <c r="KK9" s="2">
        <f>COUNTIF(KK2:KK2,"no")</f>
        <v>0</v>
      </c>
      <c r="KL9" s="128"/>
      <c r="KM9" s="2">
        <f>COUNTIF(KM2:KM2,"no")</f>
        <v>1</v>
      </c>
      <c r="KQ9" s="128"/>
      <c r="KR9" s="2">
        <f>COUNTIF(KR2:KR2,"no")</f>
        <v>1</v>
      </c>
      <c r="KV9" s="128"/>
      <c r="KW9" s="2">
        <f>COUNTIF(KW2:KW2,"no")</f>
        <v>1</v>
      </c>
      <c r="LA9" s="128"/>
      <c r="LB9" s="2">
        <f>COUNTIF(LB2:LB2,"no")</f>
        <v>1</v>
      </c>
      <c r="LF9" s="128"/>
      <c r="LG9" s="2">
        <f>COUNTIF(LG2:LG2,"no")</f>
        <v>1</v>
      </c>
      <c r="LJ9" s="11"/>
      <c r="LK9" s="128"/>
      <c r="LL9" s="2">
        <f>COUNTIF(LL2:LL2,"no")</f>
        <v>0</v>
      </c>
      <c r="LN9" s="128"/>
      <c r="LO9" s="11"/>
      <c r="MA9" s="2">
        <f>COUNTIF(MA2:MA2,"no")</f>
        <v>0</v>
      </c>
      <c r="MC9" s="128"/>
      <c r="MD9" s="11"/>
      <c r="NA9" s="2">
        <f>COUNTIF(NA2:NA2,"n/a")</f>
        <v>0</v>
      </c>
      <c r="NB9" s="2">
        <f>COUNTIF(NB2:NB2,"No")</f>
        <v>1</v>
      </c>
      <c r="NC9" s="2">
        <f>COUNTIF(NC2:NC2,"No")</f>
        <v>0</v>
      </c>
      <c r="ND9" s="2">
        <f>COUNTIF(ND2:ND2,"No")</f>
        <v>1</v>
      </c>
      <c r="NE9" s="128"/>
      <c r="NF9" s="2">
        <f>COUNTIF(NF2:NF2,"no")</f>
        <v>0</v>
      </c>
      <c r="NG9" s="2">
        <f>COUNTIF(NG2:NG2,"no")</f>
        <v>1</v>
      </c>
      <c r="NI9" s="2">
        <f>COUNTIF(NI2:NI2,"no")</f>
        <v>0</v>
      </c>
      <c r="NJ9" s="128"/>
      <c r="NK9" s="11"/>
      <c r="NU9" s="128"/>
      <c r="NW9" s="2">
        <f>COUNTIF(NW2:NW2,"No")</f>
        <v>0</v>
      </c>
    </row>
    <row r="10" spans="1:396" s="1" customFormat="1" ht="17" x14ac:dyDescent="0.2">
      <c r="A10" s="8" t="s">
        <v>926</v>
      </c>
      <c r="D10" s="8"/>
      <c r="E10" s="4"/>
      <c r="F10" s="4"/>
      <c r="G10" s="4"/>
      <c r="H10" s="4">
        <f>H8/SUM(H8:H9)</f>
        <v>0</v>
      </c>
      <c r="I10" s="4">
        <f>I8/SUM(I8:I9)</f>
        <v>0</v>
      </c>
      <c r="J10" s="4">
        <f>J8/(SUM(J8:J9))</f>
        <v>1</v>
      </c>
      <c r="K10" s="129"/>
      <c r="L10" s="12"/>
      <c r="M10" s="4">
        <f>M8/(SUM(M8:M9))</f>
        <v>0</v>
      </c>
      <c r="N10" s="4">
        <f t="shared" ref="N10:V10" si="7">N8/(SUM(N8:N9))</f>
        <v>0</v>
      </c>
      <c r="O10" s="4">
        <f t="shared" si="7"/>
        <v>0</v>
      </c>
      <c r="P10" s="4">
        <f t="shared" si="7"/>
        <v>1</v>
      </c>
      <c r="Q10" s="4">
        <f t="shared" si="7"/>
        <v>1</v>
      </c>
      <c r="R10" s="4">
        <f t="shared" si="7"/>
        <v>0</v>
      </c>
      <c r="S10" s="4">
        <f t="shared" si="7"/>
        <v>0</v>
      </c>
      <c r="T10" s="4">
        <f t="shared" si="7"/>
        <v>0</v>
      </c>
      <c r="U10" s="4">
        <f t="shared" si="7"/>
        <v>0</v>
      </c>
      <c r="V10" s="4">
        <f t="shared" si="7"/>
        <v>0</v>
      </c>
      <c r="W10" s="4">
        <f>W8/(SUM(W8:W9))</f>
        <v>0</v>
      </c>
      <c r="X10" s="4">
        <f>X8/(SUM(X8:X9))</f>
        <v>0</v>
      </c>
      <c r="Y10" s="4">
        <f>Y8/(SUM(Y8:Y9))</f>
        <v>1</v>
      </c>
      <c r="Z10" s="4">
        <f>Z8/(SUM(Z8:Z9))</f>
        <v>0</v>
      </c>
      <c r="AA10" s="12"/>
      <c r="AB10" s="4"/>
      <c r="AC10" s="4"/>
      <c r="AD10" s="4"/>
      <c r="AE10" s="4"/>
      <c r="AF10" s="4"/>
      <c r="AG10" s="4"/>
      <c r="AH10" s="4">
        <f>AH8/SUM(AH8:AH9)</f>
        <v>0</v>
      </c>
      <c r="AI10" s="129"/>
      <c r="AJ10" s="4">
        <f>AJ8/SUM(AJ8:AJ9)</f>
        <v>1</v>
      </c>
      <c r="AK10" s="12"/>
      <c r="AL10" s="4">
        <f t="shared" ref="AL10:AV10" si="8">AL8/(SUM(AL8:AL9))</f>
        <v>1</v>
      </c>
      <c r="AM10" s="4">
        <f t="shared" si="8"/>
        <v>1</v>
      </c>
      <c r="AN10" s="4">
        <f t="shared" si="8"/>
        <v>1</v>
      </c>
      <c r="AO10" s="4">
        <f t="shared" si="8"/>
        <v>1</v>
      </c>
      <c r="AP10" s="4">
        <f t="shared" si="8"/>
        <v>0</v>
      </c>
      <c r="AQ10" s="4">
        <f t="shared" si="8"/>
        <v>1</v>
      </c>
      <c r="AR10" s="4">
        <f t="shared" si="8"/>
        <v>0</v>
      </c>
      <c r="AS10" s="4">
        <f t="shared" si="8"/>
        <v>1</v>
      </c>
      <c r="AT10" s="4">
        <f t="shared" si="8"/>
        <v>0</v>
      </c>
      <c r="AU10" s="4">
        <f t="shared" si="8"/>
        <v>0</v>
      </c>
      <c r="AV10" s="4">
        <f t="shared" si="8"/>
        <v>1</v>
      </c>
      <c r="AW10" s="4"/>
      <c r="AX10" s="4"/>
      <c r="AY10" s="129"/>
      <c r="AZ10" s="120">
        <f>AZ8/SUM(AZ8:AZ9)</f>
        <v>1</v>
      </c>
      <c r="BA10" s="4"/>
      <c r="BB10" s="4"/>
      <c r="BC10" s="4"/>
      <c r="BD10" s="4"/>
      <c r="BE10" s="4">
        <f>BE8/SUM(BE8:BE9)</f>
        <v>1</v>
      </c>
      <c r="BF10" s="129"/>
      <c r="BG10" s="4">
        <f>BG8/SUM(BG8:BG9)</f>
        <v>0</v>
      </c>
      <c r="BH10" s="4"/>
      <c r="BI10" s="4"/>
      <c r="BJ10" s="4"/>
      <c r="BK10" s="4"/>
      <c r="BL10" s="129"/>
      <c r="BM10" s="4">
        <f>BM8/SUM(BM8:BM9)</f>
        <v>0</v>
      </c>
      <c r="BN10" s="4"/>
      <c r="BO10" s="4"/>
      <c r="BP10" s="4"/>
      <c r="BQ10" s="4"/>
      <c r="BR10" s="129"/>
      <c r="BS10" s="4">
        <f>BS8/SUM(BS8:BS9)</f>
        <v>0</v>
      </c>
      <c r="BT10" s="4"/>
      <c r="BU10" s="4"/>
      <c r="BV10" s="4"/>
      <c r="BW10" s="4"/>
      <c r="BX10" s="129"/>
      <c r="BY10" s="4">
        <f>BY8/SUM(BY8:BY9)</f>
        <v>1</v>
      </c>
      <c r="BZ10" s="4"/>
      <c r="CA10" s="4"/>
      <c r="CB10" s="4"/>
      <c r="CC10" s="4"/>
      <c r="CD10" s="4"/>
      <c r="CE10" s="4"/>
      <c r="CF10" s="4"/>
      <c r="CG10" s="4"/>
      <c r="CH10" s="129"/>
      <c r="CI10" s="4">
        <f>CI8/SUM(CI8:CI9)</f>
        <v>0</v>
      </c>
      <c r="CJ10" s="4"/>
      <c r="CK10" s="4"/>
      <c r="CL10" s="4"/>
      <c r="CM10" s="4"/>
      <c r="CN10" s="4"/>
      <c r="CO10" s="4"/>
      <c r="CP10" s="4"/>
      <c r="CQ10" s="4"/>
      <c r="CR10" s="4"/>
      <c r="CS10" s="4"/>
      <c r="CT10" s="129"/>
      <c r="CU10" s="4">
        <f>CU8/SUM(CU8:CU9)</f>
        <v>1</v>
      </c>
      <c r="CV10" s="129"/>
      <c r="CW10" s="4">
        <f>CW8/SUM(CW8:CW9)</f>
        <v>1</v>
      </c>
      <c r="CX10" s="4"/>
      <c r="CY10" s="4"/>
      <c r="CZ10" s="4"/>
      <c r="DA10" s="4"/>
      <c r="DB10" s="129"/>
      <c r="DC10" s="4">
        <f>DC8/SUM(DC8:DC9)</f>
        <v>1</v>
      </c>
      <c r="DD10" s="4"/>
      <c r="DE10" s="4"/>
      <c r="DF10" s="4"/>
      <c r="DG10" s="4"/>
      <c r="DH10" s="129"/>
      <c r="DI10" s="4">
        <f>DI8/SUM(DI8:DI9)</f>
        <v>1</v>
      </c>
      <c r="DJ10" s="4"/>
      <c r="DK10" s="4"/>
      <c r="DL10" s="4"/>
      <c r="DM10" s="4"/>
      <c r="DN10" s="129"/>
      <c r="DO10" s="4">
        <f>DO8/SUM(DO8:DO9)</f>
        <v>1</v>
      </c>
      <c r="DP10" s="4"/>
      <c r="DQ10" s="4"/>
      <c r="DR10" s="4"/>
      <c r="DS10" s="4"/>
      <c r="DT10" s="129"/>
      <c r="DU10" s="4">
        <f>DU8/SUM(DU8:DU9)</f>
        <v>0</v>
      </c>
      <c r="DV10" s="4"/>
      <c r="DW10" s="4"/>
      <c r="DX10" s="4"/>
      <c r="DY10" s="4"/>
      <c r="DZ10" s="129"/>
      <c r="EA10" s="4">
        <f>EA8/SUM(EA8:EA9)</f>
        <v>1</v>
      </c>
      <c r="EB10" s="4"/>
      <c r="EC10" s="4"/>
      <c r="ED10" s="4"/>
      <c r="EE10" s="4"/>
      <c r="EF10" s="129"/>
      <c r="EG10" s="4">
        <f>EG8/SUM(EG8:EG9)</f>
        <v>1</v>
      </c>
      <c r="EH10" s="4"/>
      <c r="EI10" s="4"/>
      <c r="EJ10" s="4"/>
      <c r="EK10" s="4"/>
      <c r="EL10" s="129"/>
      <c r="EM10" s="4">
        <f>EM8/SUM(EM8:EM9)</f>
        <v>1</v>
      </c>
      <c r="EN10" s="4"/>
      <c r="EO10" s="4"/>
      <c r="EP10" s="4"/>
      <c r="EQ10" s="4"/>
      <c r="ER10" s="129"/>
      <c r="ES10" s="4">
        <f>ES8/SUM(ES8:ES9)</f>
        <v>0</v>
      </c>
      <c r="ET10" s="4"/>
      <c r="EU10" s="4"/>
      <c r="EV10" s="4"/>
      <c r="EW10" s="4"/>
      <c r="EX10" s="129"/>
      <c r="EY10" s="4">
        <f>EY8/SUM(EY8:EY9)</f>
        <v>0</v>
      </c>
      <c r="EZ10" s="4"/>
      <c r="FA10" s="4"/>
      <c r="FB10" s="4"/>
      <c r="FC10" s="4"/>
      <c r="FD10" s="129"/>
      <c r="FE10" s="4">
        <f>FE8/SUM(FE8:FE9)</f>
        <v>0</v>
      </c>
      <c r="FF10" s="4"/>
      <c r="FG10" s="4"/>
      <c r="FH10" s="4"/>
      <c r="FI10" s="4"/>
      <c r="FJ10" s="129"/>
      <c r="FK10" s="4">
        <f>FK8/SUM(FK8:FK9)</f>
        <v>1</v>
      </c>
      <c r="FL10" s="129"/>
      <c r="FM10" s="4">
        <f>FM8/SUM(FM8:FM9)</f>
        <v>1</v>
      </c>
      <c r="FN10" s="4"/>
      <c r="FO10" s="4"/>
      <c r="FP10" s="12"/>
      <c r="FQ10" s="4">
        <f>FQ8/FM8</f>
        <v>1</v>
      </c>
      <c r="FR10" s="4">
        <f>FR8/FM8</f>
        <v>0</v>
      </c>
      <c r="FS10" s="4">
        <f>FS8/FM8</f>
        <v>0</v>
      </c>
      <c r="FT10" s="4">
        <f>FT8/FM8</f>
        <v>0</v>
      </c>
      <c r="FU10" s="4">
        <f>FU8/FM8</f>
        <v>0</v>
      </c>
      <c r="FV10" s="4">
        <f>FV8/SUM(FV8:FV9)</f>
        <v>0</v>
      </c>
      <c r="FW10" s="129"/>
      <c r="FX10" s="4">
        <f>FX8/SUM(FX8:FX9)</f>
        <v>1</v>
      </c>
      <c r="FY10" s="4"/>
      <c r="FZ10" s="4"/>
      <c r="GA10" s="12"/>
      <c r="GB10" s="4">
        <f>GB8/FX8</f>
        <v>0</v>
      </c>
      <c r="GC10" s="4">
        <f>GC8/FX8</f>
        <v>0</v>
      </c>
      <c r="GD10" s="4">
        <f>GD8/FX8</f>
        <v>1</v>
      </c>
      <c r="GE10" s="4">
        <f>GE8/FX8</f>
        <v>0</v>
      </c>
      <c r="GF10" s="129"/>
      <c r="GG10" s="4">
        <f>GG8/SUM(GG8:GG9)</f>
        <v>1</v>
      </c>
      <c r="GH10" s="4"/>
      <c r="GI10" s="4"/>
      <c r="GJ10" s="12"/>
      <c r="GK10" s="4">
        <f>GK8/GG8</f>
        <v>0</v>
      </c>
      <c r="GL10" s="4">
        <f>GL8/GG8</f>
        <v>0</v>
      </c>
      <c r="GM10" s="4">
        <f>GM8/GG8</f>
        <v>0</v>
      </c>
      <c r="GN10" s="4">
        <f>GN8/GG8</f>
        <v>0</v>
      </c>
      <c r="GO10" s="4">
        <f>GO8/GG8</f>
        <v>1</v>
      </c>
      <c r="GP10" s="129"/>
      <c r="GQ10" s="4">
        <f>GQ8/SUM(GQ8:GQ9)</f>
        <v>1</v>
      </c>
      <c r="GR10" s="4"/>
      <c r="GS10" s="4"/>
      <c r="GT10" s="12"/>
      <c r="GU10" s="4">
        <f>GU8/GQ8</f>
        <v>0</v>
      </c>
      <c r="GV10" s="4">
        <f>GV8/GQ8</f>
        <v>0</v>
      </c>
      <c r="GW10" s="4">
        <f>GW8/GQ8</f>
        <v>0</v>
      </c>
      <c r="GX10" s="4">
        <f>GX8/GQ8</f>
        <v>1</v>
      </c>
      <c r="GY10" s="129"/>
      <c r="GZ10" s="4">
        <f>GZ8/SUM(GZ8:GZ9)</f>
        <v>1</v>
      </c>
      <c r="HA10" s="4"/>
      <c r="HB10" s="4"/>
      <c r="HC10" s="12"/>
      <c r="HD10" s="4">
        <f>HD8/GZ8</f>
        <v>0</v>
      </c>
      <c r="HE10" s="4">
        <f>HE8/GZ8</f>
        <v>0</v>
      </c>
      <c r="HF10" s="4">
        <f>HF8/GZ8</f>
        <v>0</v>
      </c>
      <c r="HG10" s="4">
        <f>HG8/GZ8</f>
        <v>0</v>
      </c>
      <c r="HH10" s="4">
        <f>HH8/GZ8</f>
        <v>1</v>
      </c>
      <c r="HI10" s="4"/>
      <c r="HJ10" s="129"/>
      <c r="HK10" s="4">
        <f>HK8/SUM(HK8:HK9)</f>
        <v>1</v>
      </c>
      <c r="HL10" s="4"/>
      <c r="HM10" s="4"/>
      <c r="HN10" s="12"/>
      <c r="HO10" s="4">
        <f>HO8/HK8</f>
        <v>0</v>
      </c>
      <c r="HP10" s="4">
        <f>HP8/HK8</f>
        <v>0</v>
      </c>
      <c r="HQ10" s="4">
        <f>HQ8/HK8</f>
        <v>0</v>
      </c>
      <c r="HR10" s="4">
        <f>HR8/HK8</f>
        <v>1</v>
      </c>
      <c r="HS10" s="129"/>
      <c r="HT10" s="4">
        <f>HT8/SUM(HT8:HT9)</f>
        <v>0</v>
      </c>
      <c r="HU10" s="4"/>
      <c r="HV10" s="4"/>
      <c r="HW10" s="12"/>
      <c r="HX10" s="4"/>
      <c r="HY10" s="4"/>
      <c r="HZ10" s="4"/>
      <c r="IA10" s="4"/>
      <c r="IB10" s="129"/>
      <c r="IC10" s="4">
        <f>IC8/SUM(IC8:IC9)</f>
        <v>0</v>
      </c>
      <c r="ID10" s="4"/>
      <c r="IE10" s="4"/>
      <c r="IF10" s="12"/>
      <c r="IG10" s="4"/>
      <c r="IH10" s="4"/>
      <c r="II10" s="4"/>
      <c r="IJ10" s="129"/>
      <c r="IK10" s="4">
        <f>IK8/SUM(IK8:IK9)</f>
        <v>0</v>
      </c>
      <c r="IL10" s="4"/>
      <c r="IM10" s="4"/>
      <c r="IN10" s="12"/>
      <c r="IO10" s="4"/>
      <c r="IP10" s="129"/>
      <c r="IQ10" s="4">
        <f>IQ8/SUM(IQ8:IQ9)</f>
        <v>1</v>
      </c>
      <c r="IR10" s="4"/>
      <c r="IS10" s="4"/>
      <c r="IT10" s="12"/>
      <c r="IU10" s="4">
        <f>IU8/IQ8</f>
        <v>0</v>
      </c>
      <c r="IV10" s="4">
        <f>IV8/IQ8</f>
        <v>0</v>
      </c>
      <c r="IW10" s="4">
        <f>IW8/IQ8</f>
        <v>0</v>
      </c>
      <c r="IX10" s="4">
        <f>IX8/IQ8</f>
        <v>1</v>
      </c>
      <c r="IY10" s="129"/>
      <c r="IZ10" s="4">
        <f>IZ8/SUM(IZ8:IZ9)</f>
        <v>1</v>
      </c>
      <c r="JA10" s="4"/>
      <c r="JB10" s="4"/>
      <c r="JC10" s="12"/>
      <c r="JD10" s="4">
        <f>JD8/IZ8</f>
        <v>0</v>
      </c>
      <c r="JE10" s="4">
        <f>JE8/IZ8</f>
        <v>0</v>
      </c>
      <c r="JF10" s="4">
        <f>JF8/IZ8</f>
        <v>0</v>
      </c>
      <c r="JG10" s="4">
        <f>JG8/IZ8</f>
        <v>1</v>
      </c>
      <c r="JH10" s="129"/>
      <c r="JI10" s="4">
        <f>JI8/SUM(JI8:JI9)</f>
        <v>1</v>
      </c>
      <c r="JJ10" s="4"/>
      <c r="JK10" s="4"/>
      <c r="JL10" s="12"/>
      <c r="JM10" s="4">
        <f>JM8/JI8</f>
        <v>0</v>
      </c>
      <c r="JN10" s="4">
        <f>JN8/JI8</f>
        <v>0</v>
      </c>
      <c r="JO10" s="4">
        <f>JO8/JI8</f>
        <v>1</v>
      </c>
      <c r="JP10" s="4"/>
      <c r="JQ10" s="4">
        <f>JQ8/SUM(JQ8:JQ9)</f>
        <v>1</v>
      </c>
      <c r="JR10" s="129"/>
      <c r="JS10" s="4">
        <f>JS8/SUM(JS8:JS9)</f>
        <v>1</v>
      </c>
      <c r="JT10" s="4"/>
      <c r="JU10" s="4"/>
      <c r="JV10" s="12"/>
      <c r="JW10" s="4">
        <f>JW8/JS8</f>
        <v>0</v>
      </c>
      <c r="JX10" s="4">
        <f>JX8/JS8</f>
        <v>0</v>
      </c>
      <c r="JY10" s="4">
        <f>JY8/JS8</f>
        <v>0</v>
      </c>
      <c r="JZ10" s="4">
        <f>JZ8/JS8</f>
        <v>1</v>
      </c>
      <c r="KA10" s="4">
        <f>KA8/JS8</f>
        <v>0</v>
      </c>
      <c r="KB10" s="4"/>
      <c r="KC10" s="4">
        <f>KC8/SUM(KC8:KC9)</f>
        <v>1</v>
      </c>
      <c r="KD10" s="129"/>
      <c r="KE10" s="4">
        <f>KE8/SUM(KE8:KE9)</f>
        <v>1</v>
      </c>
      <c r="KF10" s="4"/>
      <c r="KG10" s="4"/>
      <c r="KH10" s="12"/>
      <c r="KI10" s="4">
        <f>KI8/KE8</f>
        <v>1</v>
      </c>
      <c r="KJ10" s="4"/>
      <c r="KK10" s="4">
        <f>KK8/SUM(KK8:KK9)</f>
        <v>1</v>
      </c>
      <c r="KL10" s="129"/>
      <c r="KM10" s="4">
        <f>KM8/SUM(KM8:KM9)</f>
        <v>0</v>
      </c>
      <c r="KN10" s="4"/>
      <c r="KO10" s="4"/>
      <c r="KP10" s="4"/>
      <c r="KQ10" s="129"/>
      <c r="KR10" s="4"/>
      <c r="KS10" s="4"/>
      <c r="KT10" s="4"/>
      <c r="KU10" s="4"/>
      <c r="KV10" s="129"/>
      <c r="KW10" s="4">
        <f>KW8/SUM(KW8:KW9)</f>
        <v>0</v>
      </c>
      <c r="KX10" s="4"/>
      <c r="KY10" s="4"/>
      <c r="KZ10" s="4"/>
      <c r="LA10" s="129"/>
      <c r="LB10" s="4">
        <f>LB8/SUM(LB8:LB9)</f>
        <v>0</v>
      </c>
      <c r="LC10" s="4"/>
      <c r="LD10" s="4"/>
      <c r="LE10" s="4"/>
      <c r="LF10" s="129"/>
      <c r="LG10" s="4">
        <f>LG8/SUM(LG8:LG9)</f>
        <v>0</v>
      </c>
      <c r="LH10" s="4"/>
      <c r="LI10" s="4"/>
      <c r="LJ10" s="12"/>
      <c r="LK10" s="129"/>
      <c r="LL10" s="4">
        <f>LL8/SUM(LL8:LL9)</f>
        <v>1</v>
      </c>
      <c r="LM10" s="4"/>
      <c r="LN10" s="129"/>
      <c r="LO10" s="12"/>
      <c r="LP10" s="4">
        <f>LP8/B12</f>
        <v>0</v>
      </c>
      <c r="LQ10" s="4">
        <f>LQ8/B12</f>
        <v>1</v>
      </c>
      <c r="LR10" s="4">
        <f>LR8/B12</f>
        <v>0</v>
      </c>
      <c r="LS10" s="4">
        <f>LS8/B12</f>
        <v>1</v>
      </c>
      <c r="LT10" s="4">
        <f>LT8/B12</f>
        <v>1</v>
      </c>
      <c r="LU10" s="4">
        <f>LU8/B12</f>
        <v>0</v>
      </c>
      <c r="LV10" s="4">
        <f>LV8/B12</f>
        <v>0</v>
      </c>
      <c r="LW10" s="4">
        <f>LW8/B12</f>
        <v>0</v>
      </c>
      <c r="LX10" s="4">
        <f>LX8/B12</f>
        <v>1</v>
      </c>
      <c r="LY10" s="4">
        <f>LY8/B12</f>
        <v>1</v>
      </c>
      <c r="LZ10" s="4"/>
      <c r="MA10" s="4">
        <f>MA8/SUM(MA8:MA9)</f>
        <v>1</v>
      </c>
      <c r="MB10" s="4"/>
      <c r="MC10" s="129"/>
      <c r="MD10" s="12"/>
      <c r="ME10" s="4">
        <f>ME8/B12</f>
        <v>1</v>
      </c>
      <c r="MF10" s="4">
        <f>MF8/B12</f>
        <v>0</v>
      </c>
      <c r="MG10" s="4">
        <f>MG8/B12</f>
        <v>0</v>
      </c>
      <c r="MH10" s="4">
        <f>MH8/B12</f>
        <v>0</v>
      </c>
      <c r="MI10" s="4">
        <f>MI8/B12</f>
        <v>0</v>
      </c>
      <c r="MJ10" s="4">
        <f>MJ8/B12</f>
        <v>1</v>
      </c>
      <c r="MK10" s="4">
        <f>MK8/B12</f>
        <v>1</v>
      </c>
      <c r="ML10" s="4">
        <f>ML8/B12</f>
        <v>1</v>
      </c>
      <c r="MM10" s="4">
        <f>MM8/B12</f>
        <v>1</v>
      </c>
      <c r="MN10" s="4">
        <f>MN8/B12</f>
        <v>0</v>
      </c>
      <c r="MO10" s="4">
        <f>MO8/B12</f>
        <v>1</v>
      </c>
      <c r="MP10" s="4">
        <f>MP8/B12</f>
        <v>1</v>
      </c>
      <c r="MQ10" s="4">
        <f>MQ8/B12</f>
        <v>0</v>
      </c>
      <c r="MR10" s="4">
        <f>MR8/B12</f>
        <v>0</v>
      </c>
      <c r="MS10" s="4">
        <f>MS8/B12</f>
        <v>0</v>
      </c>
      <c r="MT10" s="4">
        <f>MT8/B12</f>
        <v>0</v>
      </c>
      <c r="MU10" s="4">
        <f>MU8/B12</f>
        <v>1</v>
      </c>
      <c r="MV10" s="4">
        <f>MV8/B12</f>
        <v>0</v>
      </c>
      <c r="MW10" s="4">
        <f>MW8/B12</f>
        <v>0</v>
      </c>
      <c r="MX10" s="4">
        <f>MX8/B12</f>
        <v>1</v>
      </c>
      <c r="MY10" s="4"/>
      <c r="MZ10" s="4"/>
      <c r="NA10" s="4">
        <f>NA8/NA12</f>
        <v>1</v>
      </c>
      <c r="NB10" s="4">
        <f>NB8/NB12</f>
        <v>0</v>
      </c>
      <c r="NC10" s="4">
        <f>NC8/NC12</f>
        <v>1</v>
      </c>
      <c r="ND10" s="4">
        <f>ND8/ND12</f>
        <v>0</v>
      </c>
      <c r="NE10" s="129"/>
      <c r="NF10" s="4">
        <f>NF8/SUM(NF8:NF9)</f>
        <v>1</v>
      </c>
      <c r="NG10" s="4">
        <f>NG8/SUM(NG8:NG9)</f>
        <v>0</v>
      </c>
      <c r="NH10" s="4"/>
      <c r="NI10" s="4">
        <f>NI8/SUM(NI8:NI9)</f>
        <v>1</v>
      </c>
      <c r="NJ10" s="129"/>
      <c r="NK10" s="12"/>
      <c r="NL10" s="4">
        <f>NL8/NI8</f>
        <v>1</v>
      </c>
      <c r="NM10" s="4">
        <f>NM8/NI8</f>
        <v>1</v>
      </c>
      <c r="NN10" s="4">
        <f>NN8/NI8</f>
        <v>1</v>
      </c>
      <c r="NO10" s="4">
        <f>NO8/NI8</f>
        <v>1</v>
      </c>
      <c r="NP10" s="4">
        <f>NP8/NI8</f>
        <v>1</v>
      </c>
      <c r="NQ10" s="4">
        <f>NQ8/NI8</f>
        <v>1</v>
      </c>
      <c r="NR10" s="4">
        <f>NR8/NI8</f>
        <v>1</v>
      </c>
      <c r="NS10" s="4">
        <f>NS8/NI8</f>
        <v>1</v>
      </c>
      <c r="NT10" s="4">
        <f>NT8/NI8</f>
        <v>0</v>
      </c>
      <c r="NU10" s="129"/>
      <c r="NW10" s="4">
        <f>NW8/NW12</f>
        <v>1</v>
      </c>
    </row>
    <row r="11" spans="1:396" s="5" customFormat="1" ht="34" x14ac:dyDescent="0.2">
      <c r="A11" s="9" t="s">
        <v>927</v>
      </c>
      <c r="D11" s="9"/>
      <c r="G11" s="5">
        <f>COUNTIF(G2:G2,"&lt;8")</f>
        <v>1</v>
      </c>
      <c r="K11" s="128"/>
      <c r="L11" s="11"/>
      <c r="AA11" s="11"/>
      <c r="AI11" s="128"/>
      <c r="AK11" s="11"/>
      <c r="AY11" s="128"/>
      <c r="AZ11" s="121"/>
      <c r="BB11" s="139">
        <f>COUNTIF(BB2:BB2,"&lt;201")</f>
        <v>0</v>
      </c>
      <c r="BF11" s="128"/>
      <c r="BI11" s="5">
        <f>COUNTIF(BI2:BI2,"&lt;51")</f>
        <v>0</v>
      </c>
      <c r="BL11" s="128"/>
      <c r="BO11" s="5">
        <f>COUNTIF(BO2:BO2,"&lt;51")</f>
        <v>0</v>
      </c>
      <c r="BR11" s="128"/>
      <c r="BU11" s="5">
        <f>COUNTIF(BU2:BU2,"&lt;21")</f>
        <v>0</v>
      </c>
      <c r="BX11" s="128"/>
      <c r="CA11" s="5">
        <f>COUNTIF(CA2:CA2,"&lt;51")</f>
        <v>1</v>
      </c>
      <c r="CH11" s="128"/>
      <c r="CT11" s="128"/>
      <c r="CV11" s="128"/>
      <c r="DB11" s="128"/>
      <c r="DH11" s="128"/>
      <c r="DN11" s="128"/>
      <c r="DT11" s="128"/>
      <c r="DZ11" s="128"/>
      <c r="EF11" s="128"/>
      <c r="EL11" s="128"/>
      <c r="ER11" s="128"/>
      <c r="EX11" s="128"/>
      <c r="FD11" s="128"/>
      <c r="FJ11" s="128"/>
      <c r="FL11" s="128"/>
      <c r="FP11" s="11"/>
      <c r="FW11" s="128"/>
      <c r="GA11" s="11"/>
      <c r="GF11" s="128"/>
      <c r="GJ11" s="11"/>
      <c r="GP11" s="128"/>
      <c r="GT11" s="11"/>
      <c r="GY11" s="128"/>
      <c r="HC11" s="11"/>
      <c r="HJ11" s="128"/>
      <c r="HN11" s="11"/>
      <c r="HS11" s="128"/>
      <c r="HW11" s="11"/>
      <c r="IB11" s="128"/>
      <c r="IF11" s="11"/>
      <c r="IJ11" s="128"/>
      <c r="IN11" s="11"/>
      <c r="IP11" s="128"/>
      <c r="IT11" s="11"/>
      <c r="IY11" s="128"/>
      <c r="JC11" s="11"/>
      <c r="JH11" s="128"/>
      <c r="JL11" s="11"/>
      <c r="JR11" s="128"/>
      <c r="JV11" s="11"/>
      <c r="KD11" s="128"/>
      <c r="KH11" s="11"/>
      <c r="KL11" s="128"/>
      <c r="KQ11" s="128"/>
      <c r="KV11" s="128"/>
      <c r="LA11" s="128"/>
      <c r="LF11" s="128"/>
      <c r="LJ11" s="11"/>
      <c r="LK11" s="128"/>
      <c r="LN11" s="128"/>
      <c r="LO11" s="11"/>
      <c r="MC11" s="128"/>
      <c r="MD11" s="11"/>
      <c r="NE11" s="128"/>
      <c r="NJ11" s="128"/>
      <c r="NK11" s="11"/>
      <c r="NU11" s="128"/>
    </row>
    <row r="12" spans="1:396" s="13" customFormat="1" ht="17" x14ac:dyDescent="0.2">
      <c r="A12" s="10" t="s">
        <v>928</v>
      </c>
      <c r="B12" s="13">
        <f>COUNTA(B2:B2)</f>
        <v>1</v>
      </c>
      <c r="D12" s="13">
        <f>COUNTA(D2:D2)</f>
        <v>1</v>
      </c>
      <c r="E12" s="13">
        <f>COUNTA(E2:E2)</f>
        <v>1</v>
      </c>
      <c r="G12" s="13">
        <f>COUNTA(G2:G2)</f>
        <v>1</v>
      </c>
      <c r="H12" s="13">
        <f>COUNTA(H2:H2)</f>
        <v>1</v>
      </c>
      <c r="I12" s="13">
        <f>COUNTA(I2:I2)</f>
        <v>1</v>
      </c>
      <c r="J12" s="13">
        <f>COUNTA(J2:J2)</f>
        <v>1</v>
      </c>
      <c r="K12" s="130"/>
      <c r="L12" s="14"/>
      <c r="R12" s="15"/>
      <c r="AA12" s="14"/>
      <c r="AB12" s="13">
        <f>COUNTA(AB2:AB2)</f>
        <v>1</v>
      </c>
      <c r="AC12" s="13">
        <f>COUNTA(AC2:AC2)</f>
        <v>1</v>
      </c>
      <c r="AD12" s="13">
        <f>COUNTA(AD2:AD2)</f>
        <v>1</v>
      </c>
      <c r="AE12" s="13">
        <f>COUNTA(AE2:AE2)</f>
        <v>1</v>
      </c>
      <c r="AH12" s="13">
        <f>COUNTA(AH2:AH2)</f>
        <v>1</v>
      </c>
      <c r="AI12" s="130"/>
      <c r="AJ12" s="13">
        <f>COUNTA(AJ2:AJ2)</f>
        <v>1</v>
      </c>
      <c r="AK12" s="14"/>
      <c r="AV12" s="16">
        <f>COUNTA(AV2:AV2)</f>
        <v>1</v>
      </c>
      <c r="AW12" s="13">
        <f>COUNTA(AW2:AW2)</f>
        <v>1</v>
      </c>
      <c r="AX12" s="13">
        <f>COUNTA(AX2:AX2)</f>
        <v>1</v>
      </c>
      <c r="AY12" s="130"/>
      <c r="AZ12" s="122">
        <f t="shared" ref="AZ12:BE12" si="9">COUNTA(AZ2:AZ2)</f>
        <v>1</v>
      </c>
      <c r="BA12" s="13">
        <f t="shared" si="9"/>
        <v>1</v>
      </c>
      <c r="BB12" s="13">
        <f t="shared" si="9"/>
        <v>1</v>
      </c>
      <c r="BC12" s="13">
        <f t="shared" si="9"/>
        <v>1</v>
      </c>
      <c r="BD12" s="13">
        <f t="shared" si="9"/>
        <v>0</v>
      </c>
      <c r="BE12" s="13">
        <f t="shared" si="9"/>
        <v>1</v>
      </c>
      <c r="BF12" s="130"/>
      <c r="BG12" s="13">
        <f>COUNTA(BG2:BG2)</f>
        <v>1</v>
      </c>
      <c r="BH12" s="13">
        <f>COUNTA(BH2:BH2)</f>
        <v>0</v>
      </c>
      <c r="BI12" s="13">
        <f>COUNTA(BI2:BI2)</f>
        <v>0</v>
      </c>
      <c r="BJ12" s="13">
        <f>COUNTA(BJ2:BJ2)</f>
        <v>0</v>
      </c>
      <c r="BK12" s="13">
        <f>COUNTA(BK2:BK2)</f>
        <v>0</v>
      </c>
      <c r="BL12" s="130"/>
      <c r="BM12" s="13">
        <f>COUNTA(BM2:BM2)</f>
        <v>1</v>
      </c>
      <c r="BN12" s="13">
        <f>COUNTA(BN2:BN2)</f>
        <v>0</v>
      </c>
      <c r="BO12" s="13">
        <f>COUNTA(BO2:BO2)</f>
        <v>0</v>
      </c>
      <c r="BP12" s="13">
        <f>COUNTA(BP2:BP2)</f>
        <v>0</v>
      </c>
      <c r="BQ12" s="13">
        <f>COUNTA(BQ2:BQ2)</f>
        <v>0</v>
      </c>
      <c r="BR12" s="130"/>
      <c r="BS12" s="13">
        <f>COUNTA(BS2:BS2)</f>
        <v>1</v>
      </c>
      <c r="BT12" s="13">
        <f>COUNTA(BT2:BT2)</f>
        <v>0</v>
      </c>
      <c r="BU12" s="13">
        <f>COUNTA(BU2:BU2)</f>
        <v>0</v>
      </c>
      <c r="BV12" s="13">
        <f>COUNTA(BV2:BV2)</f>
        <v>0</v>
      </c>
      <c r="BW12" s="13">
        <f>COUNTA(BW2:BW2)</f>
        <v>0</v>
      </c>
      <c r="BX12" s="130"/>
      <c r="BY12" s="13">
        <f t="shared" ref="BY12:CG12" si="10">COUNTA(BY2:BY2)</f>
        <v>1</v>
      </c>
      <c r="BZ12" s="13">
        <f t="shared" si="10"/>
        <v>1</v>
      </c>
      <c r="CA12" s="13">
        <f t="shared" si="10"/>
        <v>1</v>
      </c>
      <c r="CB12" s="13">
        <f t="shared" si="10"/>
        <v>1</v>
      </c>
      <c r="CC12" s="13">
        <f t="shared" si="10"/>
        <v>0</v>
      </c>
      <c r="CD12" s="13">
        <f t="shared" si="10"/>
        <v>1</v>
      </c>
      <c r="CE12" s="13">
        <f t="shared" si="10"/>
        <v>0</v>
      </c>
      <c r="CF12" s="13">
        <f t="shared" si="10"/>
        <v>1</v>
      </c>
      <c r="CG12" s="13">
        <f t="shared" si="10"/>
        <v>0</v>
      </c>
      <c r="CH12" s="130"/>
      <c r="CI12" s="13">
        <f t="shared" ref="CI12:CS12" si="11">COUNTA(CI2:CI2)</f>
        <v>1</v>
      </c>
      <c r="CJ12" s="13">
        <f t="shared" si="11"/>
        <v>0</v>
      </c>
      <c r="CK12" s="13">
        <f t="shared" si="11"/>
        <v>0</v>
      </c>
      <c r="CL12" s="13">
        <f t="shared" si="11"/>
        <v>0</v>
      </c>
      <c r="CM12" s="13">
        <f t="shared" si="11"/>
        <v>0</v>
      </c>
      <c r="CN12" s="13">
        <f t="shared" si="11"/>
        <v>0</v>
      </c>
      <c r="CO12" s="13">
        <f t="shared" si="11"/>
        <v>0</v>
      </c>
      <c r="CP12" s="13">
        <f t="shared" si="11"/>
        <v>0</v>
      </c>
      <c r="CQ12" s="13">
        <f t="shared" si="11"/>
        <v>0</v>
      </c>
      <c r="CR12" s="13">
        <f t="shared" si="11"/>
        <v>0</v>
      </c>
      <c r="CS12" s="13">
        <f t="shared" si="11"/>
        <v>0</v>
      </c>
      <c r="CT12" s="130"/>
      <c r="CU12" s="13">
        <f>COUNTA(CU2:CU2)</f>
        <v>1</v>
      </c>
      <c r="CV12" s="130"/>
      <c r="CW12" s="13">
        <f>COUNTA(CW2:CW2)</f>
        <v>1</v>
      </c>
      <c r="CX12" s="13">
        <f>COUNTA(CX2:CX2)</f>
        <v>1</v>
      </c>
      <c r="CY12" s="13">
        <f>COUNTA(CY2:CY2)</f>
        <v>1</v>
      </c>
      <c r="CZ12" s="13">
        <f>COUNTA(CZ2:CZ2)</f>
        <v>1</v>
      </c>
      <c r="DA12" s="13">
        <f>COUNTA(DA2:DA2)</f>
        <v>1</v>
      </c>
      <c r="DB12" s="130"/>
      <c r="DC12" s="13">
        <f>COUNTA(DC2:DC2)</f>
        <v>1</v>
      </c>
      <c r="DD12" s="13">
        <f>COUNTA(DD2:DD2)</f>
        <v>1</v>
      </c>
      <c r="DE12" s="13">
        <f>COUNTA(DE2:DE2)</f>
        <v>1</v>
      </c>
      <c r="DF12" s="13">
        <f>COUNTA(DF2:DF2)</f>
        <v>1</v>
      </c>
      <c r="DG12" s="13">
        <f>COUNTA(DG2:DG2)</f>
        <v>1</v>
      </c>
      <c r="DH12" s="130"/>
      <c r="DI12" s="13">
        <f>COUNTA(DI2:DI2)</f>
        <v>1</v>
      </c>
      <c r="DJ12" s="13">
        <f>COUNTA(DJ2:DJ2)</f>
        <v>1</v>
      </c>
      <c r="DK12" s="13">
        <f>COUNTA(DK2:DK2)</f>
        <v>1</v>
      </c>
      <c r="DL12" s="13">
        <f>COUNTA(DL2:DL2)</f>
        <v>1</v>
      </c>
      <c r="DM12" s="13">
        <f>COUNTA(DM2:DM2)</f>
        <v>1</v>
      </c>
      <c r="DN12" s="130"/>
      <c r="DO12" s="13">
        <f>COUNTA(DO2:DO2)</f>
        <v>1</v>
      </c>
      <c r="DP12" s="13">
        <f>COUNTA(DP2:DP2)</f>
        <v>1</v>
      </c>
      <c r="DQ12" s="13">
        <f>COUNTA(DQ2:DQ2)</f>
        <v>1</v>
      </c>
      <c r="DR12" s="13">
        <f>COUNTA(DR2:DR2)</f>
        <v>1</v>
      </c>
      <c r="DS12" s="13">
        <f>COUNTA(DS2:DS2)</f>
        <v>1</v>
      </c>
      <c r="DT12" s="130"/>
      <c r="DU12" s="13">
        <f>COUNTA(DU2:DU2)</f>
        <v>1</v>
      </c>
      <c r="DV12" s="13">
        <f>COUNTA(DV2:DV2)</f>
        <v>0</v>
      </c>
      <c r="DW12" s="13">
        <f>COUNTA(DW2:DW2)</f>
        <v>0</v>
      </c>
      <c r="DX12" s="13">
        <f>COUNTA(DX2:DX2)</f>
        <v>0</v>
      </c>
      <c r="DY12" s="13">
        <f>COUNTA(DY2:DY2)</f>
        <v>0</v>
      </c>
      <c r="DZ12" s="130"/>
      <c r="EA12" s="13">
        <f>COUNTA(EA2:EA2)</f>
        <v>1</v>
      </c>
      <c r="EB12" s="13">
        <f>COUNTA(EB2:EB2)</f>
        <v>1</v>
      </c>
      <c r="EC12" s="13">
        <f>COUNTA(EC2:EC2)</f>
        <v>1</v>
      </c>
      <c r="ED12" s="13">
        <f>COUNTA(ED2:ED2)</f>
        <v>1</v>
      </c>
      <c r="EE12" s="13">
        <f>COUNTA(EE2:EE2)</f>
        <v>1</v>
      </c>
      <c r="EF12" s="130"/>
      <c r="EG12" s="13">
        <f>COUNTA(EG2:EG2)</f>
        <v>1</v>
      </c>
      <c r="EH12" s="13">
        <f>COUNTA(EH2:EH2)</f>
        <v>1</v>
      </c>
      <c r="EI12" s="13">
        <f>COUNTA(EI2:EI2)</f>
        <v>1</v>
      </c>
      <c r="EJ12" s="13">
        <f>COUNTA(EJ2:EJ2)</f>
        <v>1</v>
      </c>
      <c r="EK12" s="13">
        <f>COUNTA(EK2:EK2)</f>
        <v>1</v>
      </c>
      <c r="EL12" s="130"/>
      <c r="EM12" s="13">
        <f>COUNTA(EM2:EM2)</f>
        <v>1</v>
      </c>
      <c r="EN12" s="13">
        <f>COUNTA(EN2:EN2)</f>
        <v>1</v>
      </c>
      <c r="EO12" s="13">
        <f>COUNTA(EO2:EO2)</f>
        <v>1</v>
      </c>
      <c r="EP12" s="13">
        <f>COUNTA(EP2:EP2)</f>
        <v>1</v>
      </c>
      <c r="EQ12" s="13">
        <f>COUNTA(EQ2:EQ2)</f>
        <v>1</v>
      </c>
      <c r="ER12" s="130"/>
      <c r="ES12" s="13">
        <f>COUNTA(ES2:ES2)</f>
        <v>1</v>
      </c>
      <c r="ET12" s="13">
        <f>COUNTA(ET2:ET2)</f>
        <v>0</v>
      </c>
      <c r="EU12" s="13">
        <f>COUNTA(EU2:EU2)</f>
        <v>0</v>
      </c>
      <c r="EV12" s="13">
        <f>COUNTA(EV2:EV2)</f>
        <v>0</v>
      </c>
      <c r="EW12" s="13">
        <f>COUNTA(EW2:EW2)</f>
        <v>0</v>
      </c>
      <c r="EX12" s="130"/>
      <c r="EY12" s="13">
        <f>COUNTA(EY2:EY2)</f>
        <v>1</v>
      </c>
      <c r="EZ12" s="13">
        <f>COUNTA(EZ2:EZ2)</f>
        <v>0</v>
      </c>
      <c r="FA12" s="13">
        <f>COUNTA(FA2:FA2)</f>
        <v>0</v>
      </c>
      <c r="FB12" s="13">
        <f>COUNTA(FB2:FB2)</f>
        <v>0</v>
      </c>
      <c r="FC12" s="13">
        <f>COUNTA(FC2:FC2)</f>
        <v>0</v>
      </c>
      <c r="FD12" s="130"/>
      <c r="FE12" s="13">
        <f>COUNTA(FE2:FE2)</f>
        <v>1</v>
      </c>
      <c r="FF12" s="13">
        <f>COUNTA(FF2:FF2)</f>
        <v>0</v>
      </c>
      <c r="FG12" s="13">
        <f>COUNTA(FG2:FG2)</f>
        <v>0</v>
      </c>
      <c r="FH12" s="13">
        <f>COUNTA(FH2:FH2)</f>
        <v>0</v>
      </c>
      <c r="FI12" s="13">
        <f>COUNTA(FI2:FI2)</f>
        <v>0</v>
      </c>
      <c r="FJ12" s="130"/>
      <c r="FK12" s="13">
        <f>COUNTA(FK2:FK2)</f>
        <v>1</v>
      </c>
      <c r="FL12" s="130"/>
      <c r="FM12" s="13">
        <f>COUNTA(FM2:FM2)</f>
        <v>1</v>
      </c>
      <c r="FN12" s="13">
        <f>COUNTA(FN2:FN2)</f>
        <v>1</v>
      </c>
      <c r="FO12" s="13">
        <f>COUNTA(FO2:FO2)</f>
        <v>1</v>
      </c>
      <c r="FP12" s="14"/>
      <c r="FQ12" s="13">
        <f t="shared" ref="FQ12:FV12" si="12">COUNTA(FQ2:FQ2)</f>
        <v>1</v>
      </c>
      <c r="FR12" s="13">
        <f t="shared" si="12"/>
        <v>0</v>
      </c>
      <c r="FS12" s="13">
        <f t="shared" si="12"/>
        <v>0</v>
      </c>
      <c r="FT12" s="13">
        <f t="shared" si="12"/>
        <v>0</v>
      </c>
      <c r="FU12" s="13">
        <f t="shared" si="12"/>
        <v>0</v>
      </c>
      <c r="FV12" s="13">
        <f t="shared" si="12"/>
        <v>1</v>
      </c>
      <c r="FW12" s="130"/>
      <c r="FX12" s="13">
        <f>COUNTA(FX2:FX2)</f>
        <v>1</v>
      </c>
      <c r="FY12" s="13">
        <f>COUNTA(FY2:FY2)</f>
        <v>1</v>
      </c>
      <c r="FZ12" s="13">
        <f>COUNTA(FZ2:FZ2)</f>
        <v>1</v>
      </c>
      <c r="GA12" s="14"/>
      <c r="GB12" s="13">
        <f>COUNTA(GB2:GB2)</f>
        <v>0</v>
      </c>
      <c r="GC12" s="13">
        <f>COUNTA(GC2:GC2)</f>
        <v>0</v>
      </c>
      <c r="GD12" s="13">
        <f>COUNTA(GD2:GD2)</f>
        <v>1</v>
      </c>
      <c r="GE12" s="13">
        <f>COUNTA(GE2:GE2)</f>
        <v>0</v>
      </c>
      <c r="GF12" s="130"/>
      <c r="GG12" s="13">
        <f>COUNTA(GG2:GG2)</f>
        <v>1</v>
      </c>
      <c r="GH12" s="13">
        <f>COUNTA(GH2:GH2)</f>
        <v>1</v>
      </c>
      <c r="GI12" s="13">
        <f>COUNTA(GI2:GI2)</f>
        <v>1</v>
      </c>
      <c r="GJ12" s="14"/>
      <c r="GK12" s="13">
        <f>COUNTA(GK2:GK2)</f>
        <v>0</v>
      </c>
      <c r="GL12" s="13">
        <f>COUNTA(GL2:GL2)</f>
        <v>0</v>
      </c>
      <c r="GM12" s="13">
        <f>COUNTA(GM2:GM2)</f>
        <v>0</v>
      </c>
      <c r="GN12" s="13">
        <f>COUNTA(GN2:GN2)</f>
        <v>0</v>
      </c>
      <c r="GO12" s="13">
        <f>COUNTA(GO2:GO2)</f>
        <v>1</v>
      </c>
      <c r="GP12" s="130"/>
      <c r="GQ12" s="13">
        <f>COUNTA(GQ2:GQ2)</f>
        <v>1</v>
      </c>
      <c r="GR12" s="13">
        <f>COUNTA(GR2:GR2)</f>
        <v>1</v>
      </c>
      <c r="GS12" s="13">
        <f>COUNTA(GS2:GS2)</f>
        <v>1</v>
      </c>
      <c r="GT12" s="14"/>
      <c r="GU12" s="13">
        <f>COUNTA(GU2:GU2)</f>
        <v>0</v>
      </c>
      <c r="GV12" s="13">
        <f>COUNTA(GV2:GV2)</f>
        <v>0</v>
      </c>
      <c r="GW12" s="13">
        <f>COUNTA(GW2:GW2)</f>
        <v>0</v>
      </c>
      <c r="GX12" s="13">
        <f>COUNTA(GX2:GX2)</f>
        <v>1</v>
      </c>
      <c r="GY12" s="130"/>
      <c r="GZ12" s="13">
        <f>COUNTA(GZ2:GZ2)</f>
        <v>1</v>
      </c>
      <c r="HA12" s="13">
        <f>COUNTA(HA2:HA2)</f>
        <v>1</v>
      </c>
      <c r="HB12" s="13">
        <f>COUNTA(HB2:HB2)</f>
        <v>1</v>
      </c>
      <c r="HC12" s="14"/>
      <c r="HD12" s="13">
        <f t="shared" ref="HD12:HI12" si="13">COUNTA(HD2:HD2)</f>
        <v>0</v>
      </c>
      <c r="HE12" s="13">
        <f t="shared" si="13"/>
        <v>0</v>
      </c>
      <c r="HF12" s="13">
        <f t="shared" si="13"/>
        <v>0</v>
      </c>
      <c r="HG12" s="13">
        <f t="shared" si="13"/>
        <v>0</v>
      </c>
      <c r="HH12" s="13">
        <f t="shared" si="13"/>
        <v>1</v>
      </c>
      <c r="HI12" s="13">
        <f t="shared" si="13"/>
        <v>1</v>
      </c>
      <c r="HJ12" s="130"/>
      <c r="HK12" s="13">
        <f>COUNTA(HK2:HK2)</f>
        <v>1</v>
      </c>
      <c r="HL12" s="13">
        <f>COUNTA(HL2:HL2)</f>
        <v>1</v>
      </c>
      <c r="HM12" s="13">
        <f>COUNTA(HM2:HM2)</f>
        <v>1</v>
      </c>
      <c r="HN12" s="14"/>
      <c r="HO12" s="13">
        <f>COUNTA(HO2:HO2)</f>
        <v>0</v>
      </c>
      <c r="HP12" s="13">
        <f>COUNTA(HP2:HP2)</f>
        <v>0</v>
      </c>
      <c r="HQ12" s="13">
        <f>COUNTA(HQ2:HQ2)</f>
        <v>0</v>
      </c>
      <c r="HR12" s="13">
        <f>COUNTA(HR2:HR2)</f>
        <v>1</v>
      </c>
      <c r="HS12" s="130"/>
      <c r="HT12" s="13">
        <f>COUNTA(HT2:HT2)</f>
        <v>1</v>
      </c>
      <c r="HU12" s="13">
        <f>COUNTA(HU2:HU2)</f>
        <v>0</v>
      </c>
      <c r="HV12" s="13">
        <f>COUNTA(HV2:HV2)</f>
        <v>0</v>
      </c>
      <c r="HW12" s="14"/>
      <c r="HX12" s="13">
        <f>COUNTA(HX2:HX2)</f>
        <v>0</v>
      </c>
      <c r="HY12" s="13">
        <f>COUNTA(HY2:HY2)</f>
        <v>0</v>
      </c>
      <c r="HZ12" s="13">
        <f>COUNTA(HZ2:HZ2)</f>
        <v>0</v>
      </c>
      <c r="IA12" s="13">
        <f>COUNTA(IA2:IA2)</f>
        <v>0</v>
      </c>
      <c r="IB12" s="130"/>
      <c r="IC12" s="13">
        <f>COUNTA(IC2:IC2)</f>
        <v>1</v>
      </c>
      <c r="ID12" s="13">
        <f>COUNTA(ID2:ID2)</f>
        <v>0</v>
      </c>
      <c r="IE12" s="13">
        <f>COUNTA(IE2:IE2)</f>
        <v>0</v>
      </c>
      <c r="IF12" s="14"/>
      <c r="IG12" s="13">
        <f>COUNTA(IG2:IG2)</f>
        <v>0</v>
      </c>
      <c r="IH12" s="13">
        <f>COUNTA(IH2:IH2)</f>
        <v>0</v>
      </c>
      <c r="II12" s="13">
        <f>COUNTA(II2:II2)</f>
        <v>0</v>
      </c>
      <c r="IJ12" s="130"/>
      <c r="IK12" s="13">
        <f>COUNTA(IK2:IK2)</f>
        <v>1</v>
      </c>
      <c r="IL12" s="13">
        <f>COUNTA(IL2:IL2)</f>
        <v>0</v>
      </c>
      <c r="IM12" s="13">
        <f>COUNTA(IM2:IM2)</f>
        <v>0</v>
      </c>
      <c r="IN12" s="14"/>
      <c r="IO12" s="13">
        <f>COUNTA(IO2:IO2)</f>
        <v>0</v>
      </c>
      <c r="IP12" s="130"/>
      <c r="IQ12" s="13">
        <f>COUNTA(IQ2:IQ2)</f>
        <v>1</v>
      </c>
      <c r="IR12" s="13">
        <f>COUNTA(IR2:IR2)</f>
        <v>1</v>
      </c>
      <c r="IS12" s="13">
        <f>COUNTA(IS2:IS2)</f>
        <v>1</v>
      </c>
      <c r="IT12" s="14"/>
      <c r="IU12" s="13">
        <f>COUNTA(IU2:IU2)</f>
        <v>0</v>
      </c>
      <c r="IV12" s="13">
        <f>COUNTA(IV2:IV2)</f>
        <v>0</v>
      </c>
      <c r="IW12" s="13">
        <f>COUNTA(IW2:IW2)</f>
        <v>0</v>
      </c>
      <c r="IX12" s="13">
        <f>COUNTA(IX2:IX2)</f>
        <v>1</v>
      </c>
      <c r="IY12" s="130"/>
      <c r="IZ12" s="13">
        <f>COUNTA(IZ2:IZ2)</f>
        <v>1</v>
      </c>
      <c r="JA12" s="13">
        <f>COUNTA(JA2:JA2)</f>
        <v>1</v>
      </c>
      <c r="JB12" s="13">
        <f>COUNTA(JB2:JB2)</f>
        <v>1</v>
      </c>
      <c r="JC12" s="14"/>
      <c r="JD12" s="13">
        <f>COUNTA(JD2:JD2)</f>
        <v>0</v>
      </c>
      <c r="JE12" s="13">
        <f>COUNTA(JE2:JE2)</f>
        <v>0</v>
      </c>
      <c r="JF12" s="13">
        <f>COUNTA(JF2:JF2)</f>
        <v>0</v>
      </c>
      <c r="JG12" s="13">
        <f>COUNTA(JG2:JG2)</f>
        <v>1</v>
      </c>
      <c r="JH12" s="130"/>
      <c r="JI12" s="13">
        <f>COUNTA(JI2:JI2)</f>
        <v>1</v>
      </c>
      <c r="JJ12" s="13">
        <f>COUNTA(JJ2:JJ2)</f>
        <v>1</v>
      </c>
      <c r="JK12" s="13">
        <f>COUNTA(JK2:JK2)</f>
        <v>1</v>
      </c>
      <c r="JL12" s="14"/>
      <c r="JM12" s="13">
        <f>COUNTA(JM2:JM2)</f>
        <v>0</v>
      </c>
      <c r="JN12" s="13">
        <f>COUNTA(JN2:JN2)</f>
        <v>0</v>
      </c>
      <c r="JO12" s="13">
        <f>COUNTA(JO2:JO2)</f>
        <v>1</v>
      </c>
      <c r="JP12" s="13">
        <f>COUNTA(JP2:JP2)</f>
        <v>1</v>
      </c>
      <c r="JQ12" s="13">
        <f>COUNTA(JQ2:JQ2)</f>
        <v>1</v>
      </c>
      <c r="JR12" s="130"/>
      <c r="JS12" s="13">
        <f>COUNTA(JS2:JS2)</f>
        <v>1</v>
      </c>
      <c r="JT12" s="13">
        <f>COUNTA(JT2:JT2)</f>
        <v>1</v>
      </c>
      <c r="JU12" s="13">
        <f>COUNTA(JU2:JU2)</f>
        <v>1</v>
      </c>
      <c r="JV12" s="14"/>
      <c r="JW12" s="13">
        <f t="shared" ref="JW12:KC12" si="14">COUNTA(JW2:JW2)</f>
        <v>0</v>
      </c>
      <c r="JX12" s="13">
        <f t="shared" si="14"/>
        <v>0</v>
      </c>
      <c r="JY12" s="13">
        <f t="shared" si="14"/>
        <v>0</v>
      </c>
      <c r="JZ12" s="13">
        <f t="shared" si="14"/>
        <v>1</v>
      </c>
      <c r="KA12" s="13">
        <f t="shared" si="14"/>
        <v>0</v>
      </c>
      <c r="KB12" s="13">
        <f t="shared" si="14"/>
        <v>1</v>
      </c>
      <c r="KC12" s="13">
        <f t="shared" si="14"/>
        <v>1</v>
      </c>
      <c r="KD12" s="130"/>
      <c r="KE12" s="13">
        <f>COUNTA(KE2:KE2)</f>
        <v>1</v>
      </c>
      <c r="KF12" s="13">
        <f>COUNTA(KF2:KF2)</f>
        <v>1</v>
      </c>
      <c r="KG12" s="13">
        <f>COUNTA(KG2:KG2)</f>
        <v>1</v>
      </c>
      <c r="KH12" s="14"/>
      <c r="KI12" s="13">
        <f>COUNTA(KI2:KI2)</f>
        <v>1</v>
      </c>
      <c r="KJ12" s="13">
        <f>COUNTA(KJ2:KJ2)</f>
        <v>1</v>
      </c>
      <c r="KK12" s="13">
        <f>COUNTA(KK2:KK2)</f>
        <v>1</v>
      </c>
      <c r="KL12" s="130"/>
      <c r="KM12" s="13">
        <f>COUNTA(KM2:KM2)</f>
        <v>1</v>
      </c>
      <c r="KN12" s="13">
        <f>COUNTA(KN2:KN2)</f>
        <v>0</v>
      </c>
      <c r="KO12" s="13">
        <f>COUNTA(KO2:KO2)</f>
        <v>0</v>
      </c>
      <c r="KP12" s="13">
        <f>COUNTA(KP2:KP2)</f>
        <v>0</v>
      </c>
      <c r="KQ12" s="130"/>
      <c r="KR12" s="13">
        <f>COUNTA(KR2:KR2)</f>
        <v>1</v>
      </c>
      <c r="KS12" s="13">
        <f>COUNTA(KS2:KS2)</f>
        <v>0</v>
      </c>
      <c r="KT12" s="13">
        <f>COUNTA(KT2:KT2)</f>
        <v>0</v>
      </c>
      <c r="KU12" s="13">
        <f>COUNTA(KU2:KU2)</f>
        <v>0</v>
      </c>
      <c r="KV12" s="130"/>
      <c r="KW12" s="13">
        <f>COUNTA(KW2:KW2)</f>
        <v>1</v>
      </c>
      <c r="KX12" s="13">
        <f>COUNTA(KX2:KX2)</f>
        <v>0</v>
      </c>
      <c r="KY12" s="13">
        <f>COUNTA(KY2:KY2)</f>
        <v>0</v>
      </c>
      <c r="KZ12" s="13">
        <f>COUNTA(KZ2:KZ2)</f>
        <v>0</v>
      </c>
      <c r="LA12" s="130"/>
      <c r="LB12" s="13">
        <f>COUNTA(LB2:LB2)</f>
        <v>1</v>
      </c>
      <c r="LC12" s="13">
        <f>COUNTA(LC2:LC2)</f>
        <v>0</v>
      </c>
      <c r="LD12" s="13">
        <f>COUNTA(LD2:LD2)</f>
        <v>0</v>
      </c>
      <c r="LE12" s="13">
        <f>COUNTA(LE2:LE2)</f>
        <v>0</v>
      </c>
      <c r="LF12" s="130"/>
      <c r="LG12" s="13">
        <f>COUNTA(LG2:LG2)</f>
        <v>1</v>
      </c>
      <c r="LH12" s="13">
        <f>COUNTA(LH2:LH2)</f>
        <v>0</v>
      </c>
      <c r="LI12" s="13">
        <f>COUNTA(LI2:LI2)</f>
        <v>0</v>
      </c>
      <c r="LJ12" s="14"/>
      <c r="LK12" s="130"/>
      <c r="LL12" s="13">
        <f>COUNTA(LL2:LL2)</f>
        <v>1</v>
      </c>
      <c r="LM12" s="13">
        <f>COUNTA(LM2:LM2)</f>
        <v>1</v>
      </c>
      <c r="LN12" s="130"/>
      <c r="LO12" s="14"/>
      <c r="LP12" s="13">
        <f t="shared" ref="LP12:MB12" si="15">COUNTA(LP2:LP2)</f>
        <v>0</v>
      </c>
      <c r="LQ12" s="13">
        <f t="shared" si="15"/>
        <v>1</v>
      </c>
      <c r="LR12" s="13">
        <f t="shared" si="15"/>
        <v>0</v>
      </c>
      <c r="LS12" s="13">
        <f t="shared" si="15"/>
        <v>1</v>
      </c>
      <c r="LT12" s="13">
        <f t="shared" si="15"/>
        <v>1</v>
      </c>
      <c r="LU12" s="13">
        <f t="shared" si="15"/>
        <v>0</v>
      </c>
      <c r="LV12" s="13">
        <f t="shared" si="15"/>
        <v>0</v>
      </c>
      <c r="LW12" s="13">
        <f t="shared" si="15"/>
        <v>0</v>
      </c>
      <c r="LX12" s="13">
        <f t="shared" si="15"/>
        <v>1</v>
      </c>
      <c r="LY12" s="13">
        <f t="shared" si="15"/>
        <v>1</v>
      </c>
      <c r="LZ12" s="13">
        <f t="shared" si="15"/>
        <v>1</v>
      </c>
      <c r="MA12" s="13">
        <f t="shared" si="15"/>
        <v>1</v>
      </c>
      <c r="MB12" s="13">
        <f t="shared" si="15"/>
        <v>1</v>
      </c>
      <c r="MC12" s="130"/>
      <c r="MD12" s="14"/>
      <c r="ME12" s="13">
        <f t="shared" ref="ME12:ND12" si="16">COUNTA(ME2:ME2)</f>
        <v>1</v>
      </c>
      <c r="MF12" s="13">
        <f t="shared" si="16"/>
        <v>0</v>
      </c>
      <c r="MG12" s="13">
        <f t="shared" si="16"/>
        <v>0</v>
      </c>
      <c r="MH12" s="13">
        <f t="shared" si="16"/>
        <v>0</v>
      </c>
      <c r="MI12" s="13">
        <f t="shared" si="16"/>
        <v>0</v>
      </c>
      <c r="MJ12" s="13">
        <f t="shared" si="16"/>
        <v>1</v>
      </c>
      <c r="MK12" s="13">
        <f t="shared" si="16"/>
        <v>1</v>
      </c>
      <c r="ML12" s="13">
        <f t="shared" si="16"/>
        <v>1</v>
      </c>
      <c r="MM12" s="13">
        <f t="shared" si="16"/>
        <v>1</v>
      </c>
      <c r="MN12" s="13">
        <f t="shared" si="16"/>
        <v>0</v>
      </c>
      <c r="MO12" s="13">
        <f t="shared" si="16"/>
        <v>1</v>
      </c>
      <c r="MP12" s="13">
        <f t="shared" si="16"/>
        <v>1</v>
      </c>
      <c r="MQ12" s="13">
        <f t="shared" si="16"/>
        <v>0</v>
      </c>
      <c r="MR12" s="13">
        <f t="shared" si="16"/>
        <v>0</v>
      </c>
      <c r="MS12" s="13">
        <f t="shared" si="16"/>
        <v>0</v>
      </c>
      <c r="MT12" s="13">
        <f t="shared" si="16"/>
        <v>0</v>
      </c>
      <c r="MU12" s="13">
        <f t="shared" si="16"/>
        <v>1</v>
      </c>
      <c r="MV12" s="13">
        <f t="shared" si="16"/>
        <v>0</v>
      </c>
      <c r="MW12" s="13">
        <f t="shared" si="16"/>
        <v>0</v>
      </c>
      <c r="MX12" s="13">
        <f t="shared" si="16"/>
        <v>1</v>
      </c>
      <c r="MY12" s="13">
        <f t="shared" si="16"/>
        <v>1</v>
      </c>
      <c r="MZ12" s="13">
        <f t="shared" si="16"/>
        <v>1</v>
      </c>
      <c r="NA12" s="13">
        <f t="shared" si="16"/>
        <v>1</v>
      </c>
      <c r="NB12" s="13">
        <f t="shared" si="16"/>
        <v>1</v>
      </c>
      <c r="NC12" s="13">
        <f t="shared" si="16"/>
        <v>1</v>
      </c>
      <c r="ND12" s="13">
        <f t="shared" si="16"/>
        <v>1</v>
      </c>
      <c r="NE12" s="130"/>
      <c r="NF12" s="13">
        <f>COUNTA(NF2:NF2)</f>
        <v>1</v>
      </c>
      <c r="NG12" s="13">
        <f>COUNTA(NG2:NG2)</f>
        <v>1</v>
      </c>
      <c r="NH12" s="13">
        <f>COUNTA(NH2:NH2)</f>
        <v>1</v>
      </c>
      <c r="NI12" s="13">
        <f>COUNTA(NI2:NI2)</f>
        <v>1</v>
      </c>
      <c r="NJ12" s="130"/>
      <c r="NK12" s="14"/>
      <c r="NL12" s="13">
        <f t="shared" ref="NL12:NT12" si="17">COUNTA(NL2:NL2)</f>
        <v>1</v>
      </c>
      <c r="NM12" s="13">
        <f t="shared" si="17"/>
        <v>1</v>
      </c>
      <c r="NN12" s="13">
        <f t="shared" si="17"/>
        <v>1</v>
      </c>
      <c r="NO12" s="13">
        <f t="shared" si="17"/>
        <v>1</v>
      </c>
      <c r="NP12" s="13">
        <f t="shared" si="17"/>
        <v>1</v>
      </c>
      <c r="NQ12" s="13">
        <f t="shared" si="17"/>
        <v>1</v>
      </c>
      <c r="NR12" s="13">
        <f t="shared" si="17"/>
        <v>1</v>
      </c>
      <c r="NS12" s="13">
        <f t="shared" si="17"/>
        <v>1</v>
      </c>
      <c r="NT12" s="13">
        <f t="shared" si="17"/>
        <v>0</v>
      </c>
      <c r="NU12" s="130"/>
      <c r="NV12" s="13">
        <f t="shared" ref="NV12:OB12" si="18">COUNTA(NV2:NV2)</f>
        <v>1</v>
      </c>
      <c r="NW12" s="13">
        <f t="shared" si="18"/>
        <v>1</v>
      </c>
      <c r="NX12" s="13">
        <f t="shared" si="18"/>
        <v>1</v>
      </c>
      <c r="NY12" s="13">
        <f t="shared" si="18"/>
        <v>0</v>
      </c>
      <c r="NZ12" s="13">
        <f t="shared" si="18"/>
        <v>1</v>
      </c>
      <c r="OA12" s="13">
        <f t="shared" si="18"/>
        <v>1</v>
      </c>
      <c r="OB12" s="13">
        <f t="shared" si="18"/>
        <v>1</v>
      </c>
    </row>
    <row r="13" spans="1:396" s="132" customFormat="1" ht="34" x14ac:dyDescent="0.2">
      <c r="A13" s="131" t="s">
        <v>929</v>
      </c>
      <c r="D13" s="131"/>
      <c r="G13" s="133">
        <f>G11/G12</f>
        <v>1</v>
      </c>
      <c r="K13" s="134"/>
      <c r="L13" s="135"/>
      <c r="M13" s="133"/>
      <c r="AA13" s="136"/>
      <c r="AI13" s="134"/>
      <c r="AK13" s="136"/>
      <c r="AY13" s="134"/>
      <c r="AZ13" s="137"/>
      <c r="BB13" s="133">
        <f>BB11/BB12</f>
        <v>0</v>
      </c>
      <c r="BF13" s="134"/>
      <c r="BI13" s="133"/>
      <c r="BL13" s="134"/>
      <c r="BO13" s="133"/>
      <c r="BR13" s="134"/>
      <c r="BU13" s="133"/>
      <c r="BX13" s="134"/>
      <c r="CA13" s="132">
        <f>CA11/CA12</f>
        <v>1</v>
      </c>
      <c r="CE13" s="133"/>
      <c r="CH13" s="134"/>
      <c r="CL13" s="133"/>
      <c r="CQ13" s="133"/>
      <c r="CT13" s="134"/>
      <c r="CV13" s="134"/>
      <c r="CX13" s="133"/>
      <c r="CY13" s="133"/>
      <c r="CZ13" s="133"/>
      <c r="DA13" s="133"/>
      <c r="DB13" s="134"/>
      <c r="DC13" s="133"/>
      <c r="DD13" s="133"/>
      <c r="DE13" s="133"/>
      <c r="DF13" s="133"/>
      <c r="DG13" s="133"/>
      <c r="DH13" s="134"/>
      <c r="DI13" s="133"/>
      <c r="DJ13" s="133"/>
      <c r="DK13" s="133"/>
      <c r="DL13" s="133"/>
      <c r="DM13" s="133"/>
      <c r="DN13" s="134"/>
      <c r="DO13" s="133"/>
      <c r="DP13" s="133"/>
      <c r="DQ13" s="133"/>
      <c r="DR13" s="133"/>
      <c r="DS13" s="133"/>
      <c r="DT13" s="134"/>
      <c r="DU13" s="133"/>
      <c r="DV13" s="133"/>
      <c r="DW13" s="133"/>
      <c r="DX13" s="133"/>
      <c r="DY13" s="133"/>
      <c r="DZ13" s="134"/>
      <c r="EA13" s="133"/>
      <c r="EB13" s="133"/>
      <c r="EC13" s="133"/>
      <c r="ED13" s="133"/>
      <c r="EE13" s="133"/>
      <c r="EF13" s="134"/>
      <c r="EG13" s="133"/>
      <c r="EH13" s="133"/>
      <c r="EI13" s="133"/>
      <c r="EJ13" s="133"/>
      <c r="EK13" s="133"/>
      <c r="EL13" s="134"/>
      <c r="EM13" s="133"/>
      <c r="EN13" s="133"/>
      <c r="EO13" s="133"/>
      <c r="EP13" s="133"/>
      <c r="EQ13" s="133"/>
      <c r="ER13" s="134"/>
      <c r="ES13" s="133"/>
      <c r="ET13" s="133"/>
      <c r="EU13" s="133"/>
      <c r="EV13" s="133"/>
      <c r="EW13" s="133"/>
      <c r="EX13" s="134"/>
      <c r="EY13" s="133"/>
      <c r="EZ13" s="133"/>
      <c r="FA13" s="133"/>
      <c r="FB13" s="133"/>
      <c r="FC13" s="133"/>
      <c r="FD13" s="134"/>
      <c r="FE13" s="133"/>
      <c r="FF13" s="133"/>
      <c r="FG13" s="133"/>
      <c r="FH13" s="133"/>
      <c r="FI13" s="133"/>
      <c r="FJ13" s="134"/>
      <c r="FK13" s="133"/>
      <c r="FL13" s="134"/>
      <c r="FM13" s="133"/>
      <c r="FN13" s="133"/>
      <c r="FO13" s="133"/>
      <c r="FP13" s="135"/>
      <c r="FQ13" s="133"/>
      <c r="FR13" s="133"/>
      <c r="FS13" s="133"/>
      <c r="FT13" s="133"/>
      <c r="FU13" s="133"/>
      <c r="FV13" s="133"/>
      <c r="FW13" s="134"/>
      <c r="FX13" s="133"/>
      <c r="FY13" s="133"/>
      <c r="FZ13" s="133"/>
      <c r="GA13" s="135"/>
      <c r="GB13" s="133"/>
      <c r="GC13" s="133"/>
      <c r="GD13" s="133"/>
      <c r="GE13" s="133"/>
      <c r="GF13" s="134"/>
      <c r="GG13" s="133"/>
      <c r="GH13" s="133"/>
      <c r="GI13" s="133"/>
      <c r="GJ13" s="135"/>
      <c r="GK13" s="133"/>
      <c r="GL13" s="133"/>
      <c r="GM13" s="133"/>
      <c r="GN13" s="133"/>
      <c r="GO13" s="133"/>
      <c r="GP13" s="134"/>
      <c r="GQ13" s="133"/>
      <c r="GR13" s="133"/>
      <c r="GS13" s="133"/>
      <c r="GT13" s="135"/>
      <c r="GU13" s="133"/>
      <c r="GV13" s="133"/>
      <c r="GW13" s="133"/>
      <c r="GX13" s="133"/>
      <c r="GY13" s="134"/>
      <c r="GZ13" s="133"/>
      <c r="HA13" s="133"/>
      <c r="HB13" s="133"/>
      <c r="HC13" s="135"/>
      <c r="HD13" s="133"/>
      <c r="HE13" s="133"/>
      <c r="HF13" s="133"/>
      <c r="HG13" s="133"/>
      <c r="HH13" s="133"/>
      <c r="HI13" s="133"/>
      <c r="HJ13" s="134"/>
      <c r="HK13" s="133"/>
      <c r="HL13" s="133"/>
      <c r="HM13" s="133"/>
      <c r="HN13" s="135"/>
      <c r="HO13" s="133"/>
      <c r="HP13" s="133"/>
      <c r="HQ13" s="133"/>
      <c r="HR13" s="133"/>
      <c r="HS13" s="134"/>
      <c r="HT13" s="133"/>
      <c r="HU13" s="133"/>
      <c r="HV13" s="133"/>
      <c r="HW13" s="135"/>
      <c r="HX13" s="133"/>
      <c r="HY13" s="133"/>
      <c r="HZ13" s="133"/>
      <c r="IA13" s="133"/>
      <c r="IB13" s="134"/>
      <c r="IC13" s="133"/>
      <c r="ID13" s="133"/>
      <c r="IE13" s="133"/>
      <c r="IF13" s="135"/>
      <c r="IG13" s="133"/>
      <c r="IH13" s="133"/>
      <c r="II13" s="133"/>
      <c r="IJ13" s="134"/>
      <c r="IK13" s="133"/>
      <c r="IL13" s="133"/>
      <c r="IM13" s="133"/>
      <c r="IN13" s="135"/>
      <c r="IO13" s="133"/>
      <c r="IP13" s="134"/>
      <c r="IQ13" s="133"/>
      <c r="IR13" s="133"/>
      <c r="IS13" s="133"/>
      <c r="IT13" s="135"/>
      <c r="IU13" s="133"/>
      <c r="IV13" s="133"/>
      <c r="IW13" s="133"/>
      <c r="IX13" s="133"/>
      <c r="IY13" s="134"/>
      <c r="IZ13" s="133"/>
      <c r="JA13" s="133"/>
      <c r="JB13" s="133"/>
      <c r="JC13" s="135"/>
      <c r="JD13" s="133"/>
      <c r="JE13" s="133"/>
      <c r="JF13" s="133"/>
      <c r="JG13" s="133"/>
      <c r="JH13" s="134"/>
      <c r="JI13" s="133"/>
      <c r="JJ13" s="133"/>
      <c r="JK13" s="133"/>
      <c r="JL13" s="135"/>
      <c r="JM13" s="133"/>
      <c r="JN13" s="133"/>
      <c r="JO13" s="133"/>
      <c r="JP13" s="133"/>
      <c r="JQ13" s="133"/>
      <c r="JR13" s="134"/>
      <c r="JS13" s="133"/>
      <c r="JT13" s="133"/>
      <c r="JU13" s="133"/>
      <c r="JV13" s="135"/>
      <c r="JW13" s="133"/>
      <c r="JX13" s="133"/>
      <c r="JY13" s="133"/>
      <c r="JZ13" s="133"/>
      <c r="KA13" s="133"/>
      <c r="KB13" s="133"/>
      <c r="KC13" s="133"/>
      <c r="KD13" s="134"/>
      <c r="KE13" s="133"/>
      <c r="KF13" s="133"/>
      <c r="KG13" s="133"/>
      <c r="KH13" s="135"/>
      <c r="KI13" s="133"/>
      <c r="KJ13" s="133"/>
      <c r="KK13" s="133"/>
      <c r="KL13" s="134"/>
      <c r="KM13" s="133"/>
      <c r="KN13" s="133"/>
      <c r="KO13" s="133"/>
      <c r="KP13" s="133"/>
      <c r="KQ13" s="134"/>
      <c r="KR13" s="133"/>
      <c r="KS13" s="133"/>
      <c r="KT13" s="133"/>
      <c r="KU13" s="133"/>
      <c r="KV13" s="134"/>
      <c r="KW13" s="133"/>
      <c r="KX13" s="133"/>
      <c r="KY13" s="133"/>
      <c r="KZ13" s="133"/>
      <c r="LA13" s="134"/>
      <c r="LB13" s="133"/>
      <c r="LC13" s="133"/>
      <c r="LD13" s="133"/>
      <c r="LE13" s="133"/>
      <c r="LF13" s="134"/>
      <c r="LG13" s="133"/>
      <c r="LH13" s="133"/>
      <c r="LI13" s="133"/>
      <c r="LJ13" s="135"/>
      <c r="LK13" s="134"/>
      <c r="LL13" s="133"/>
      <c r="LM13" s="133"/>
      <c r="LN13" s="134"/>
      <c r="LO13" s="135"/>
      <c r="LP13" s="133"/>
      <c r="LQ13" s="133"/>
      <c r="LR13" s="133"/>
      <c r="LS13" s="133"/>
      <c r="LT13" s="133"/>
      <c r="LU13" s="133"/>
      <c r="LV13" s="133"/>
      <c r="LW13" s="133"/>
      <c r="LX13" s="133"/>
      <c r="LY13" s="133"/>
      <c r="LZ13" s="133"/>
      <c r="MA13" s="133"/>
      <c r="MB13" s="133"/>
      <c r="MC13" s="134"/>
      <c r="MD13" s="135"/>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4"/>
      <c r="NF13" s="133"/>
      <c r="NG13" s="133"/>
      <c r="NH13" s="133"/>
      <c r="NI13" s="133"/>
      <c r="NJ13" s="134"/>
      <c r="NK13" s="135"/>
      <c r="NL13" s="133"/>
      <c r="NM13" s="133"/>
      <c r="NN13" s="133"/>
      <c r="NO13" s="133"/>
      <c r="NP13" s="133"/>
      <c r="NU13" s="134"/>
    </row>
  </sheetData>
  <autoFilter ref="A1:OF13" xr:uid="{B15E1A94-C599-5C4B-B555-583B3E36FC9E}"/>
  <conditionalFormatting sqref="B14:B1048576 B2">
    <cfRule type="duplicateValues" dxfId="7" priority="1"/>
  </conditionalFormatting>
  <pageMargins left="0.7" right="0.7" top="0.75" bottom="0.75" header="0.3" footer="0.3"/>
  <pageSetup orientation="portrait" horizontalDpi="0" verticalDpi="0"/>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EFB69-8212-C24B-B4E4-ABD5362E1E47}">
  <dimension ref="A1:OF16"/>
  <sheetViews>
    <sheetView zoomScale="90" zoomScaleNormal="90" workbookViewId="0">
      <pane xSplit="2" ySplit="1" topLeftCell="LH5" activePane="bottomRight" state="frozen"/>
      <selection activeCell="FE1" sqref="FE1"/>
      <selection pane="topRight" activeCell="FE1" sqref="FE1"/>
      <selection pane="bottomLeft" activeCell="FE1" sqref="FE1"/>
      <selection pane="bottomRight" activeCell="FE1" sqref="FE1"/>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1: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1:396" ht="255" x14ac:dyDescent="0.2">
      <c r="B2" s="19" t="s">
        <v>759</v>
      </c>
      <c r="C2" s="174" t="s">
        <v>1368</v>
      </c>
      <c r="D2" s="19">
        <v>5103</v>
      </c>
      <c r="E2" s="19">
        <v>62</v>
      </c>
      <c r="F2" s="84">
        <f>D2/E2</f>
        <v>82.306451612903231</v>
      </c>
      <c r="G2" s="19">
        <v>7</v>
      </c>
      <c r="H2" s="19" t="s">
        <v>269</v>
      </c>
      <c r="I2" s="19" t="s">
        <v>269</v>
      </c>
      <c r="J2" s="19">
        <v>0</v>
      </c>
      <c r="K2" s="126"/>
      <c r="L2" s="20"/>
      <c r="M2" s="19" t="s">
        <v>195</v>
      </c>
      <c r="P2" s="19" t="s">
        <v>198</v>
      </c>
      <c r="AA2" s="20"/>
      <c r="AB2" s="19">
        <v>1009</v>
      </c>
      <c r="AC2" s="19">
        <v>1636</v>
      </c>
      <c r="AD2" s="19">
        <v>1452</v>
      </c>
      <c r="AE2" s="19">
        <v>0</v>
      </c>
      <c r="AF2" s="19" t="s">
        <v>428</v>
      </c>
      <c r="AH2" s="19" t="s">
        <v>271</v>
      </c>
      <c r="AI2" s="126"/>
      <c r="AJ2" s="19" t="s">
        <v>271</v>
      </c>
      <c r="AK2" s="20"/>
      <c r="AP2" s="19" t="s">
        <v>218</v>
      </c>
      <c r="AQ2" s="19" t="s">
        <v>219</v>
      </c>
      <c r="AS2" s="19" t="s">
        <v>221</v>
      </c>
      <c r="AV2" s="19" t="s">
        <v>452</v>
      </c>
      <c r="AW2" s="19">
        <v>7</v>
      </c>
      <c r="AX2" s="19">
        <v>315</v>
      </c>
      <c r="AY2" s="126"/>
      <c r="AZ2" s="112" t="s">
        <v>271</v>
      </c>
      <c r="BA2" s="19">
        <v>3</v>
      </c>
      <c r="BB2" s="19">
        <v>350</v>
      </c>
      <c r="BC2" s="156" t="s">
        <v>324</v>
      </c>
      <c r="BE2" s="19" t="s">
        <v>269</v>
      </c>
      <c r="BF2" s="126"/>
      <c r="BJ2" s="152"/>
      <c r="BL2" s="126"/>
      <c r="BP2" s="148"/>
      <c r="BR2" s="126"/>
      <c r="BV2" s="150"/>
      <c r="BX2" s="126"/>
      <c r="BY2" s="19" t="s">
        <v>271</v>
      </c>
      <c r="BZ2" s="19">
        <v>34</v>
      </c>
      <c r="CA2" s="19">
        <v>55</v>
      </c>
      <c r="CB2" s="152" t="s">
        <v>325</v>
      </c>
      <c r="CD2" s="148" t="s">
        <v>280</v>
      </c>
      <c r="CF2" s="157" t="s">
        <v>1311</v>
      </c>
      <c r="CG2" s="19" t="s">
        <v>369</v>
      </c>
      <c r="CH2" s="126"/>
      <c r="CI2" s="19" t="s">
        <v>269</v>
      </c>
      <c r="CL2" s="156"/>
      <c r="CN2" s="152"/>
      <c r="CP2" s="148"/>
      <c r="CR2" s="150"/>
      <c r="CT2" s="126"/>
      <c r="CU2" s="170" t="s">
        <v>271</v>
      </c>
      <c r="CV2" s="126"/>
      <c r="CW2" s="92" t="s">
        <v>271</v>
      </c>
      <c r="CX2" s="19">
        <v>3</v>
      </c>
      <c r="CY2" s="19">
        <v>15</v>
      </c>
      <c r="CZ2" s="181" t="s">
        <v>429</v>
      </c>
      <c r="DA2" s="181" t="s">
        <v>280</v>
      </c>
      <c r="DB2" s="126"/>
      <c r="DC2" s="19" t="s">
        <v>271</v>
      </c>
      <c r="DD2" s="19">
        <v>2</v>
      </c>
      <c r="DE2" s="19">
        <v>15</v>
      </c>
      <c r="DF2" s="181" t="s">
        <v>429</v>
      </c>
      <c r="DG2" s="181" t="s">
        <v>281</v>
      </c>
      <c r="DH2" s="126"/>
      <c r="DI2" s="19" t="s">
        <v>271</v>
      </c>
      <c r="DJ2" s="19">
        <v>1</v>
      </c>
      <c r="DK2" s="19">
        <v>20</v>
      </c>
      <c r="DL2" s="181" t="s">
        <v>429</v>
      </c>
      <c r="DM2" s="181" t="s">
        <v>281</v>
      </c>
      <c r="DN2" s="126"/>
      <c r="DO2" s="19" t="s">
        <v>269</v>
      </c>
      <c r="DT2" s="126"/>
      <c r="DU2" s="19" t="s">
        <v>269</v>
      </c>
      <c r="DZ2" s="126"/>
      <c r="EA2" s="19" t="s">
        <v>269</v>
      </c>
      <c r="EF2" s="126"/>
      <c r="EG2" s="174" t="s">
        <v>269</v>
      </c>
      <c r="EL2" s="126"/>
      <c r="EM2" s="174" t="s">
        <v>269</v>
      </c>
      <c r="ER2" s="126"/>
      <c r="ES2" s="174" t="s">
        <v>269</v>
      </c>
      <c r="EX2" s="126"/>
      <c r="EY2" s="174" t="s">
        <v>269</v>
      </c>
      <c r="FD2" s="126"/>
      <c r="FE2" s="174" t="s">
        <v>269</v>
      </c>
      <c r="FJ2" s="126"/>
      <c r="FK2" s="19" t="s">
        <v>271</v>
      </c>
      <c r="FL2" s="126"/>
      <c r="FM2" s="19" t="s">
        <v>271</v>
      </c>
      <c r="FN2" s="19">
        <v>3</v>
      </c>
      <c r="FO2" s="19">
        <v>30</v>
      </c>
      <c r="FP2" s="20"/>
      <c r="FQ2" s="19" t="s">
        <v>225</v>
      </c>
      <c r="FV2" s="19" t="s">
        <v>269</v>
      </c>
      <c r="FW2" s="126"/>
      <c r="FX2" s="19" t="s">
        <v>271</v>
      </c>
      <c r="FY2" s="19">
        <v>2</v>
      </c>
      <c r="FZ2" s="19">
        <v>130</v>
      </c>
      <c r="GA2" s="20"/>
      <c r="GD2" s="19" t="s">
        <v>229</v>
      </c>
      <c r="GF2" s="126"/>
      <c r="GG2" s="19" t="s">
        <v>269</v>
      </c>
      <c r="GJ2" s="20"/>
      <c r="GP2" s="126"/>
      <c r="GQ2" s="19" t="s">
        <v>269</v>
      </c>
      <c r="GT2" s="20"/>
      <c r="GY2" s="126"/>
      <c r="GZ2" s="19" t="s">
        <v>269</v>
      </c>
      <c r="HC2" s="20"/>
      <c r="HJ2" s="126"/>
      <c r="HK2" s="19" t="s">
        <v>269</v>
      </c>
      <c r="HN2" s="20"/>
      <c r="HS2" s="126"/>
      <c r="HT2" s="19" t="s">
        <v>269</v>
      </c>
      <c r="HW2" s="20"/>
      <c r="IB2" s="126"/>
      <c r="IC2" s="19" t="s">
        <v>269</v>
      </c>
      <c r="IF2" s="20"/>
      <c r="IJ2" s="126"/>
      <c r="IK2" s="19" t="s">
        <v>269</v>
      </c>
      <c r="IN2" s="20"/>
      <c r="IP2" s="126"/>
      <c r="IQ2" s="19" t="s">
        <v>269</v>
      </c>
      <c r="IT2" s="20"/>
      <c r="IY2" s="126"/>
      <c r="IZ2" s="19" t="s">
        <v>271</v>
      </c>
      <c r="JA2" s="19">
        <v>4</v>
      </c>
      <c r="JB2" s="19">
        <v>25</v>
      </c>
      <c r="JC2" s="20"/>
      <c r="JD2" s="19" t="s">
        <v>225</v>
      </c>
      <c r="JG2" s="19" t="s">
        <v>229</v>
      </c>
      <c r="JH2" s="126"/>
      <c r="JI2" s="19" t="s">
        <v>269</v>
      </c>
      <c r="JL2" s="20"/>
      <c r="JR2" s="126"/>
      <c r="JS2" s="19" t="s">
        <v>271</v>
      </c>
      <c r="JT2" s="19">
        <v>2</v>
      </c>
      <c r="JU2" s="19">
        <v>740</v>
      </c>
      <c r="JV2" s="20"/>
      <c r="JZ2" s="19" t="s">
        <v>229</v>
      </c>
      <c r="KB2" s="19" t="s">
        <v>309</v>
      </c>
      <c r="KC2" s="19" t="s">
        <v>269</v>
      </c>
      <c r="KD2" s="126"/>
      <c r="KE2" s="19" t="s">
        <v>269</v>
      </c>
      <c r="KH2" s="20"/>
      <c r="KL2" s="126"/>
      <c r="KM2" s="171" t="s">
        <v>269</v>
      </c>
      <c r="KQ2" s="126"/>
      <c r="KR2" s="174" t="s">
        <v>269</v>
      </c>
      <c r="KV2" s="126"/>
      <c r="KW2" s="171" t="s">
        <v>269</v>
      </c>
      <c r="LA2" s="126"/>
      <c r="LB2" s="171" t="s">
        <v>269</v>
      </c>
      <c r="LF2" s="126"/>
      <c r="LG2" s="171" t="s">
        <v>269</v>
      </c>
      <c r="LJ2" s="20"/>
      <c r="LK2" s="126"/>
      <c r="LL2" s="19" t="s">
        <v>271</v>
      </c>
      <c r="LM2" s="19" t="s">
        <v>762</v>
      </c>
      <c r="LN2" s="126"/>
      <c r="LO2" s="20"/>
      <c r="LQ2" s="19" t="s">
        <v>231</v>
      </c>
      <c r="LS2" s="19" t="s">
        <v>233</v>
      </c>
      <c r="LZ2" s="19">
        <v>29</v>
      </c>
      <c r="MA2" s="19" t="s">
        <v>269</v>
      </c>
      <c r="MC2" s="126"/>
      <c r="MD2" s="20"/>
      <c r="ME2" s="19" t="s">
        <v>238</v>
      </c>
      <c r="MJ2" s="19" t="s">
        <v>243</v>
      </c>
      <c r="MK2" s="19" t="s">
        <v>244</v>
      </c>
      <c r="ML2" s="19" t="s">
        <v>245</v>
      </c>
      <c r="MN2" s="19" t="s">
        <v>247</v>
      </c>
      <c r="MT2" s="19" t="s">
        <v>253</v>
      </c>
      <c r="MW2" s="19" t="s">
        <v>256</v>
      </c>
      <c r="MY2" s="19">
        <v>40</v>
      </c>
      <c r="MZ2" s="19">
        <v>40</v>
      </c>
      <c r="NA2" s="19" t="s">
        <v>763</v>
      </c>
      <c r="NB2" s="138" t="s">
        <v>269</v>
      </c>
      <c r="NC2" s="19" t="s">
        <v>822</v>
      </c>
      <c r="ND2" s="138" t="s">
        <v>269</v>
      </c>
      <c r="NE2" s="126"/>
      <c r="NF2" s="19" t="s">
        <v>271</v>
      </c>
      <c r="NG2" s="19" t="s">
        <v>269</v>
      </c>
      <c r="NH2" s="19" t="s">
        <v>764</v>
      </c>
      <c r="NI2" s="19" t="s">
        <v>271</v>
      </c>
      <c r="NJ2" s="126"/>
      <c r="NK2" s="20"/>
      <c r="NP2" s="19" t="s">
        <v>261</v>
      </c>
      <c r="NU2" s="126"/>
      <c r="NW2" s="145" t="s">
        <v>271</v>
      </c>
      <c r="NX2" s="182" t="s">
        <v>324</v>
      </c>
      <c r="NY2" s="163"/>
      <c r="NZ2" s="152" t="s">
        <v>325</v>
      </c>
      <c r="OA2" s="148" t="s">
        <v>280</v>
      </c>
      <c r="OB2" s="157" t="s">
        <v>1311</v>
      </c>
      <c r="OC2" s="89">
        <v>647828</v>
      </c>
      <c r="OD2" s="88">
        <v>604.4</v>
      </c>
      <c r="OE2" s="84">
        <f>OC2/OD2</f>
        <v>1071.8530774321641</v>
      </c>
      <c r="OF2" s="91">
        <f>D2/OC2</f>
        <v>7.8770908327519037E-3</v>
      </c>
    </row>
    <row r="3" spans="1:396" ht="187" x14ac:dyDescent="0.2">
      <c r="B3" s="19" t="s">
        <v>639</v>
      </c>
      <c r="C3" s="174" t="s">
        <v>1368</v>
      </c>
      <c r="D3" s="19">
        <v>10799</v>
      </c>
      <c r="E3" s="19">
        <v>64</v>
      </c>
      <c r="F3" s="84">
        <f>D3/E3</f>
        <v>168.734375</v>
      </c>
      <c r="G3" s="19">
        <v>7</v>
      </c>
      <c r="H3" s="19" t="s">
        <v>269</v>
      </c>
      <c r="I3" s="19" t="s">
        <v>269</v>
      </c>
      <c r="J3" s="19">
        <v>1</v>
      </c>
      <c r="K3" s="126"/>
      <c r="L3" s="20"/>
      <c r="P3" s="19" t="s">
        <v>198</v>
      </c>
      <c r="Q3" s="19" t="s">
        <v>199</v>
      </c>
      <c r="AA3" s="20"/>
      <c r="AB3" s="19">
        <v>5744</v>
      </c>
      <c r="AC3" s="19">
        <v>3486</v>
      </c>
      <c r="AD3" s="19">
        <v>609</v>
      </c>
      <c r="AE3" s="19">
        <v>0</v>
      </c>
      <c r="AF3" s="174" t="s">
        <v>270</v>
      </c>
      <c r="AH3" s="19" t="s">
        <v>269</v>
      </c>
      <c r="AI3" s="126"/>
      <c r="AJ3" s="19" t="s">
        <v>271</v>
      </c>
      <c r="AK3" s="20"/>
      <c r="AL3" s="19" t="s">
        <v>214</v>
      </c>
      <c r="AN3" s="19" t="s">
        <v>216</v>
      </c>
      <c r="AO3" s="19" t="s">
        <v>217</v>
      </c>
      <c r="AV3" s="174" t="s">
        <v>273</v>
      </c>
      <c r="AW3" s="19">
        <v>5</v>
      </c>
      <c r="AX3" s="19">
        <v>535</v>
      </c>
      <c r="AY3" s="126"/>
      <c r="AZ3" s="112" t="s">
        <v>269</v>
      </c>
      <c r="BC3" s="156"/>
      <c r="BF3" s="126"/>
      <c r="BG3" s="19" t="s">
        <v>269</v>
      </c>
      <c r="BJ3" s="152"/>
      <c r="BL3" s="126"/>
      <c r="BM3" s="19" t="s">
        <v>269</v>
      </c>
      <c r="BP3" s="148"/>
      <c r="BR3" s="126"/>
      <c r="BS3" s="19" t="s">
        <v>269</v>
      </c>
      <c r="BV3" s="150"/>
      <c r="BX3" s="126"/>
      <c r="BY3" s="19" t="s">
        <v>269</v>
      </c>
      <c r="CB3" s="152"/>
      <c r="CD3" s="148"/>
      <c r="CF3" s="150"/>
      <c r="CH3" s="126"/>
      <c r="CI3" s="19" t="s">
        <v>271</v>
      </c>
      <c r="CJ3" s="19">
        <v>48</v>
      </c>
      <c r="CK3" s="19">
        <v>135</v>
      </c>
      <c r="CL3" s="156" t="s">
        <v>394</v>
      </c>
      <c r="CN3" s="152" t="s">
        <v>405</v>
      </c>
      <c r="CP3" s="148" t="s">
        <v>325</v>
      </c>
      <c r="CR3" s="150" t="s">
        <v>281</v>
      </c>
      <c r="CS3" s="19" t="s">
        <v>642</v>
      </c>
      <c r="CT3" s="126"/>
      <c r="CU3" s="170" t="s">
        <v>271</v>
      </c>
      <c r="CV3" s="126"/>
      <c r="CW3" s="92" t="s">
        <v>271</v>
      </c>
      <c r="CX3" s="19">
        <v>2</v>
      </c>
      <c r="CY3" s="19">
        <v>60</v>
      </c>
      <c r="CZ3" s="19" t="s">
        <v>429</v>
      </c>
      <c r="DA3" s="19" t="s">
        <v>281</v>
      </c>
      <c r="DB3" s="126"/>
      <c r="DC3" s="19" t="s">
        <v>271</v>
      </c>
      <c r="DD3" s="19" t="s">
        <v>644</v>
      </c>
      <c r="DE3" s="19">
        <v>28</v>
      </c>
      <c r="DF3" s="19" t="s">
        <v>286</v>
      </c>
      <c r="DG3" s="19" t="s">
        <v>281</v>
      </c>
      <c r="DH3" s="126"/>
      <c r="DI3" s="19" t="s">
        <v>271</v>
      </c>
      <c r="DJ3" s="19" t="s">
        <v>645</v>
      </c>
      <c r="DK3" s="19">
        <v>15</v>
      </c>
      <c r="DL3" s="19" t="s">
        <v>286</v>
      </c>
      <c r="DM3" s="171" t="s">
        <v>281</v>
      </c>
      <c r="DN3" s="126"/>
      <c r="DO3" s="19" t="s">
        <v>269</v>
      </c>
      <c r="DT3" s="126"/>
      <c r="DU3" s="19" t="s">
        <v>269</v>
      </c>
      <c r="DZ3" s="126"/>
      <c r="EA3" s="19" t="s">
        <v>269</v>
      </c>
      <c r="EF3" s="126"/>
      <c r="EG3" s="174" t="s">
        <v>269</v>
      </c>
      <c r="EL3" s="126"/>
      <c r="EM3" s="174" t="s">
        <v>269</v>
      </c>
      <c r="ER3" s="126"/>
      <c r="ES3" s="174" t="s">
        <v>269</v>
      </c>
      <c r="EX3" s="126"/>
      <c r="EY3" s="174" t="s">
        <v>269</v>
      </c>
      <c r="FD3" s="126"/>
      <c r="FE3" s="174" t="s">
        <v>269</v>
      </c>
      <c r="FJ3" s="126"/>
      <c r="FK3" s="19" t="s">
        <v>271</v>
      </c>
      <c r="FL3" s="126"/>
      <c r="FM3" s="19" t="s">
        <v>269</v>
      </c>
      <c r="FP3" s="20"/>
      <c r="FW3" s="126"/>
      <c r="FX3" s="19" t="s">
        <v>271</v>
      </c>
      <c r="FY3" s="19">
        <v>1</v>
      </c>
      <c r="FZ3" s="19">
        <v>700</v>
      </c>
      <c r="GA3" s="20"/>
      <c r="GE3" s="19" t="s">
        <v>646</v>
      </c>
      <c r="GF3" s="126"/>
      <c r="GG3" s="19" t="s">
        <v>271</v>
      </c>
      <c r="GH3" s="19">
        <v>3</v>
      </c>
      <c r="GI3" s="19">
        <v>90</v>
      </c>
      <c r="GJ3" s="20"/>
      <c r="GL3" s="19" t="s">
        <v>226</v>
      </c>
      <c r="GN3" s="19" t="s">
        <v>228</v>
      </c>
      <c r="GO3" s="19" t="s">
        <v>229</v>
      </c>
      <c r="GP3" s="126"/>
      <c r="GQ3" s="19" t="s">
        <v>271</v>
      </c>
      <c r="GR3" s="19">
        <v>1</v>
      </c>
      <c r="GS3" s="19">
        <v>90</v>
      </c>
      <c r="GT3" s="20"/>
      <c r="GU3" s="19" t="s">
        <v>225</v>
      </c>
      <c r="GW3" s="19" t="s">
        <v>228</v>
      </c>
      <c r="GX3" s="19" t="s">
        <v>229</v>
      </c>
      <c r="GY3" s="126"/>
      <c r="GZ3" s="19" t="s">
        <v>269</v>
      </c>
      <c r="HC3" s="20"/>
      <c r="HJ3" s="126"/>
      <c r="HK3" s="19" t="s">
        <v>271</v>
      </c>
      <c r="HL3" s="19" t="s">
        <v>647</v>
      </c>
      <c r="HM3" s="19">
        <v>75</v>
      </c>
      <c r="HN3" s="20"/>
      <c r="HO3" s="19" t="s">
        <v>225</v>
      </c>
      <c r="HQ3" s="19" t="s">
        <v>228</v>
      </c>
      <c r="HR3" s="19" t="s">
        <v>229</v>
      </c>
      <c r="HS3" s="126"/>
      <c r="HT3" s="19" t="s">
        <v>271</v>
      </c>
      <c r="HU3" s="19">
        <v>1</v>
      </c>
      <c r="HV3" s="19">
        <v>55</v>
      </c>
      <c r="HW3" s="20"/>
      <c r="HX3" s="19" t="s">
        <v>225</v>
      </c>
      <c r="HZ3" s="19" t="s">
        <v>228</v>
      </c>
      <c r="IA3" s="19" t="s">
        <v>229</v>
      </c>
      <c r="IB3" s="126"/>
      <c r="IC3" s="19" t="s">
        <v>269</v>
      </c>
      <c r="IF3" s="20"/>
      <c r="IJ3" s="126"/>
      <c r="IK3" s="19" t="s">
        <v>269</v>
      </c>
      <c r="IN3" s="20"/>
      <c r="IP3" s="126"/>
      <c r="IQ3" s="19" t="s">
        <v>271</v>
      </c>
      <c r="IR3" s="19">
        <v>4</v>
      </c>
      <c r="IS3" s="19">
        <v>55</v>
      </c>
      <c r="IT3" s="20"/>
      <c r="IW3" s="19" t="s">
        <v>228</v>
      </c>
      <c r="IX3" s="19" t="s">
        <v>229</v>
      </c>
      <c r="IY3" s="126"/>
      <c r="IZ3" s="19" t="s">
        <v>269</v>
      </c>
      <c r="JC3" s="20"/>
      <c r="JH3" s="126"/>
      <c r="JI3" s="19" t="s">
        <v>271</v>
      </c>
      <c r="JJ3" s="19">
        <v>2</v>
      </c>
      <c r="JK3" s="19">
        <v>500</v>
      </c>
      <c r="JL3" s="20"/>
      <c r="JO3" s="19" t="s">
        <v>229</v>
      </c>
      <c r="JP3" s="19" t="s">
        <v>273</v>
      </c>
      <c r="JQ3" s="19" t="s">
        <v>271</v>
      </c>
      <c r="JR3" s="126"/>
      <c r="JS3" s="19" t="s">
        <v>271</v>
      </c>
      <c r="JT3" s="19">
        <v>2</v>
      </c>
      <c r="JU3" s="19">
        <v>525</v>
      </c>
      <c r="JV3" s="20"/>
      <c r="JW3" s="19" t="s">
        <v>225</v>
      </c>
      <c r="JZ3" s="19" t="s">
        <v>229</v>
      </c>
      <c r="KB3" s="19" t="s">
        <v>347</v>
      </c>
      <c r="KC3" s="19" t="s">
        <v>271</v>
      </c>
      <c r="KD3" s="126"/>
      <c r="KE3" s="19" t="s">
        <v>269</v>
      </c>
      <c r="KH3" s="20"/>
      <c r="KL3" s="126"/>
      <c r="KM3" s="171" t="s">
        <v>269</v>
      </c>
      <c r="KQ3" s="126"/>
      <c r="KR3" s="174" t="s">
        <v>269</v>
      </c>
      <c r="KV3" s="126"/>
      <c r="KW3" s="171" t="s">
        <v>269</v>
      </c>
      <c r="LA3" s="126"/>
      <c r="LB3" s="171" t="s">
        <v>269</v>
      </c>
      <c r="LF3" s="126"/>
      <c r="LG3" s="171" t="s">
        <v>269</v>
      </c>
      <c r="LJ3" s="20"/>
      <c r="LK3" s="126"/>
      <c r="LL3" s="19" t="s">
        <v>271</v>
      </c>
      <c r="LM3" s="19" t="s">
        <v>652</v>
      </c>
      <c r="LN3" s="126"/>
      <c r="LO3" s="20"/>
      <c r="LQ3" s="19" t="s">
        <v>231</v>
      </c>
      <c r="LS3" s="19" t="s">
        <v>233</v>
      </c>
      <c r="LW3" s="19" t="s">
        <v>237</v>
      </c>
      <c r="LY3" s="19" t="s">
        <v>653</v>
      </c>
      <c r="LZ3" s="19">
        <v>188</v>
      </c>
      <c r="MA3" s="19" t="s">
        <v>269</v>
      </c>
      <c r="MC3" s="126"/>
      <c r="MD3" s="20"/>
      <c r="ME3" s="19" t="s">
        <v>238</v>
      </c>
      <c r="MJ3" s="19" t="s">
        <v>243</v>
      </c>
      <c r="MK3" s="19" t="s">
        <v>244</v>
      </c>
      <c r="ML3" s="19" t="s">
        <v>245</v>
      </c>
      <c r="MM3" s="19" t="s">
        <v>246</v>
      </c>
      <c r="MP3" s="19" t="s">
        <v>249</v>
      </c>
      <c r="MQ3" s="19" t="s">
        <v>250</v>
      </c>
      <c r="MT3" s="19" t="s">
        <v>253</v>
      </c>
      <c r="MU3" s="19" t="s">
        <v>254</v>
      </c>
      <c r="MV3" s="19" t="s">
        <v>255</v>
      </c>
      <c r="MW3" s="19" t="s">
        <v>256</v>
      </c>
      <c r="MX3" s="19" t="s">
        <v>654</v>
      </c>
      <c r="MY3" s="19" t="s">
        <v>314</v>
      </c>
      <c r="MZ3" s="19">
        <v>35</v>
      </c>
      <c r="NA3" s="19" t="s">
        <v>655</v>
      </c>
      <c r="NB3" s="19" t="s">
        <v>656</v>
      </c>
      <c r="NC3" s="19" t="s">
        <v>657</v>
      </c>
      <c r="ND3" s="138" t="s">
        <v>269</v>
      </c>
      <c r="NE3" s="126"/>
      <c r="NF3" s="19" t="s">
        <v>271</v>
      </c>
      <c r="NG3" s="92" t="s">
        <v>269</v>
      </c>
      <c r="NH3" s="19" t="s">
        <v>658</v>
      </c>
      <c r="NI3" s="19" t="s">
        <v>269</v>
      </c>
      <c r="NJ3" s="126"/>
      <c r="NK3" s="20"/>
      <c r="NU3" s="126"/>
      <c r="NW3" s="145" t="s">
        <v>271</v>
      </c>
      <c r="NX3" s="156"/>
      <c r="NY3" s="183" t="s">
        <v>394</v>
      </c>
      <c r="NZ3" s="184" t="s">
        <v>405</v>
      </c>
      <c r="OA3" s="148" t="s">
        <v>325</v>
      </c>
      <c r="OB3" s="150" t="s">
        <v>281</v>
      </c>
      <c r="OC3" s="89">
        <v>580937</v>
      </c>
      <c r="OD3" s="88">
        <v>183.8</v>
      </c>
      <c r="OE3" s="84">
        <f>OC3/OD3</f>
        <v>3160.7018498367788</v>
      </c>
      <c r="OF3" s="91">
        <f>D3/OC3</f>
        <v>1.858893477261734E-2</v>
      </c>
    </row>
    <row r="4" spans="1:396" ht="68" x14ac:dyDescent="0.2">
      <c r="B4" s="19" t="s">
        <v>817</v>
      </c>
      <c r="C4" s="174" t="s">
        <v>1368</v>
      </c>
      <c r="D4" s="19">
        <v>6502</v>
      </c>
      <c r="E4" s="19">
        <v>78</v>
      </c>
      <c r="F4" s="84">
        <f>D4/E4</f>
        <v>83.358974358974365</v>
      </c>
      <c r="G4" s="19">
        <v>7</v>
      </c>
      <c r="H4" s="19" t="s">
        <v>269</v>
      </c>
      <c r="I4" s="19" t="s">
        <v>269</v>
      </c>
      <c r="J4" s="19">
        <v>2</v>
      </c>
      <c r="K4" s="126"/>
      <c r="L4" s="20"/>
      <c r="P4" s="19" t="s">
        <v>198</v>
      </c>
      <c r="Q4" s="19" t="s">
        <v>199</v>
      </c>
      <c r="AA4" s="20"/>
      <c r="AB4" s="19">
        <v>1221</v>
      </c>
      <c r="AC4" s="19">
        <v>656</v>
      </c>
      <c r="AD4" s="19">
        <v>759</v>
      </c>
      <c r="AE4" s="19">
        <v>5</v>
      </c>
      <c r="AF4" s="19" t="s">
        <v>428</v>
      </c>
      <c r="AH4" s="19" t="s">
        <v>271</v>
      </c>
      <c r="AI4" s="126"/>
      <c r="AJ4" s="19" t="s">
        <v>271</v>
      </c>
      <c r="AK4" s="20"/>
      <c r="AM4" s="19" t="s">
        <v>215</v>
      </c>
      <c r="AQ4" s="19" t="s">
        <v>219</v>
      </c>
      <c r="AR4" s="19" t="s">
        <v>220</v>
      </c>
      <c r="AV4" s="19" t="s">
        <v>309</v>
      </c>
      <c r="AW4" s="19">
        <v>2</v>
      </c>
      <c r="AX4" s="19">
        <v>120</v>
      </c>
      <c r="AY4" s="126"/>
      <c r="AZ4" s="112" t="s">
        <v>271</v>
      </c>
      <c r="BA4" s="19">
        <v>4</v>
      </c>
      <c r="BB4" s="19">
        <v>348</v>
      </c>
      <c r="BC4" s="156" t="s">
        <v>229</v>
      </c>
      <c r="BE4" s="19" t="s">
        <v>271</v>
      </c>
      <c r="BF4" s="126"/>
      <c r="BG4" s="19" t="s">
        <v>269</v>
      </c>
      <c r="BJ4" s="152"/>
      <c r="BL4" s="126"/>
      <c r="BM4" s="19" t="s">
        <v>269</v>
      </c>
      <c r="BP4" s="148"/>
      <c r="BR4" s="126"/>
      <c r="BS4" s="19" t="s">
        <v>269</v>
      </c>
      <c r="BV4" s="150"/>
      <c r="BX4" s="126"/>
      <c r="BY4" s="19" t="s">
        <v>271</v>
      </c>
      <c r="BZ4" s="19">
        <v>41</v>
      </c>
      <c r="CA4" s="19">
        <v>172</v>
      </c>
      <c r="CB4" s="152" t="s">
        <v>325</v>
      </c>
      <c r="CD4" s="148" t="s">
        <v>280</v>
      </c>
      <c r="CF4" s="150" t="s">
        <v>326</v>
      </c>
      <c r="CH4" s="126"/>
      <c r="CI4" s="19" t="s">
        <v>269</v>
      </c>
      <c r="CL4" s="156"/>
      <c r="CN4" s="152"/>
      <c r="CP4" s="148"/>
      <c r="CR4" s="150"/>
      <c r="CT4" s="126"/>
      <c r="CU4" s="170" t="s">
        <v>271</v>
      </c>
      <c r="CV4" s="126"/>
      <c r="CW4" s="145" t="s">
        <v>271</v>
      </c>
      <c r="CX4" s="19">
        <v>3</v>
      </c>
      <c r="CY4" s="19">
        <v>26</v>
      </c>
      <c r="CZ4" s="19" t="s">
        <v>286</v>
      </c>
      <c r="DA4" s="19" t="s">
        <v>281</v>
      </c>
      <c r="DB4" s="126"/>
      <c r="DC4" s="19" t="s">
        <v>271</v>
      </c>
      <c r="DD4" s="19">
        <v>3</v>
      </c>
      <c r="DE4" s="19">
        <v>25</v>
      </c>
      <c r="DF4" s="19" t="s">
        <v>286</v>
      </c>
      <c r="DG4" s="19" t="s">
        <v>281</v>
      </c>
      <c r="DH4" s="126"/>
      <c r="DI4" s="19" t="s">
        <v>271</v>
      </c>
      <c r="DJ4" s="19">
        <v>2</v>
      </c>
      <c r="DK4" s="19">
        <v>24</v>
      </c>
      <c r="DL4" s="19" t="s">
        <v>286</v>
      </c>
      <c r="DM4" s="181" t="s">
        <v>281</v>
      </c>
      <c r="DN4" s="126"/>
      <c r="DO4" s="19" t="s">
        <v>269</v>
      </c>
      <c r="DT4" s="126"/>
      <c r="DU4" s="19" t="s">
        <v>269</v>
      </c>
      <c r="DZ4" s="126"/>
      <c r="EA4" s="19" t="s">
        <v>269</v>
      </c>
      <c r="EF4" s="126"/>
      <c r="EG4" s="174" t="s">
        <v>269</v>
      </c>
      <c r="EL4" s="126"/>
      <c r="EM4" s="174" t="s">
        <v>269</v>
      </c>
      <c r="ER4" s="126"/>
      <c r="ES4" s="174" t="s">
        <v>269</v>
      </c>
      <c r="EX4" s="126"/>
      <c r="EY4" s="174" t="s">
        <v>269</v>
      </c>
      <c r="FD4" s="126"/>
      <c r="FE4" s="174" t="s">
        <v>269</v>
      </c>
      <c r="FJ4" s="126"/>
      <c r="FK4" s="19" t="s">
        <v>271</v>
      </c>
      <c r="FL4" s="126"/>
      <c r="FM4" s="19" t="s">
        <v>269</v>
      </c>
      <c r="FP4" s="20"/>
      <c r="FW4" s="126"/>
      <c r="FX4" s="19" t="s">
        <v>271</v>
      </c>
      <c r="FY4" s="19">
        <v>4</v>
      </c>
      <c r="FZ4" s="19">
        <v>22</v>
      </c>
      <c r="GA4" s="20"/>
      <c r="GD4" s="19" t="s">
        <v>229</v>
      </c>
      <c r="GF4" s="126"/>
      <c r="GG4" s="19" t="s">
        <v>271</v>
      </c>
      <c r="GH4" s="19">
        <v>8</v>
      </c>
      <c r="GI4" s="19">
        <v>42</v>
      </c>
      <c r="GJ4" s="20"/>
      <c r="GN4" s="19" t="s">
        <v>228</v>
      </c>
      <c r="GP4" s="126"/>
      <c r="GQ4" s="19" t="s">
        <v>269</v>
      </c>
      <c r="GT4" s="20"/>
      <c r="GY4" s="126"/>
      <c r="GZ4" s="19" t="s">
        <v>269</v>
      </c>
      <c r="HC4" s="20"/>
      <c r="HJ4" s="126"/>
      <c r="HK4" s="19" t="s">
        <v>271</v>
      </c>
      <c r="HL4" s="19">
        <v>5</v>
      </c>
      <c r="HM4" s="19">
        <v>31</v>
      </c>
      <c r="HN4" s="20"/>
      <c r="HO4" s="19" t="s">
        <v>225</v>
      </c>
      <c r="HQ4" s="19" t="s">
        <v>228</v>
      </c>
      <c r="HS4" s="126"/>
      <c r="HT4" s="19" t="s">
        <v>269</v>
      </c>
      <c r="HW4" s="20"/>
      <c r="IB4" s="126"/>
      <c r="IC4" s="19" t="s">
        <v>269</v>
      </c>
      <c r="IF4" s="20"/>
      <c r="IJ4" s="126"/>
      <c r="IK4" s="19" t="s">
        <v>269</v>
      </c>
      <c r="IN4" s="20"/>
      <c r="IP4" s="126"/>
      <c r="IQ4" s="19" t="s">
        <v>269</v>
      </c>
      <c r="IT4" s="20"/>
      <c r="IY4" s="126"/>
      <c r="IZ4" s="19" t="s">
        <v>271</v>
      </c>
      <c r="JA4" s="19">
        <v>4</v>
      </c>
      <c r="JB4" s="19">
        <v>57</v>
      </c>
      <c r="JC4" s="20"/>
      <c r="JF4" s="19" t="s">
        <v>228</v>
      </c>
      <c r="JH4" s="126"/>
      <c r="JI4" s="19" t="s">
        <v>271</v>
      </c>
      <c r="JJ4" s="19">
        <v>2</v>
      </c>
      <c r="JK4" s="19">
        <v>600</v>
      </c>
      <c r="JL4" s="20"/>
      <c r="JO4" s="19" t="s">
        <v>229</v>
      </c>
      <c r="JP4" s="19" t="s">
        <v>273</v>
      </c>
      <c r="JQ4" s="19" t="s">
        <v>269</v>
      </c>
      <c r="JR4" s="126"/>
      <c r="JS4" s="19" t="s">
        <v>271</v>
      </c>
      <c r="JT4" s="19">
        <v>4</v>
      </c>
      <c r="JU4" s="19">
        <v>225</v>
      </c>
      <c r="JV4" s="20"/>
      <c r="JY4" s="19" t="s">
        <v>228</v>
      </c>
      <c r="JZ4" s="19" t="s">
        <v>229</v>
      </c>
      <c r="KB4" s="19" t="s">
        <v>309</v>
      </c>
      <c r="KC4" s="19" t="s">
        <v>269</v>
      </c>
      <c r="KD4" s="126"/>
      <c r="KE4" s="171" t="s">
        <v>271</v>
      </c>
      <c r="KF4" s="19">
        <v>4</v>
      </c>
      <c r="KG4" s="19">
        <v>680</v>
      </c>
      <c r="KH4" s="20"/>
      <c r="KI4" s="171" t="s">
        <v>229</v>
      </c>
      <c r="KL4" s="126"/>
      <c r="KM4" s="171" t="s">
        <v>269</v>
      </c>
      <c r="KQ4" s="126"/>
      <c r="KR4" s="174" t="s">
        <v>269</v>
      </c>
      <c r="KV4" s="126"/>
      <c r="KW4" s="171" t="s">
        <v>269</v>
      </c>
      <c r="LA4" s="126"/>
      <c r="LB4" s="171" t="s">
        <v>269</v>
      </c>
      <c r="LF4" s="126"/>
      <c r="LG4" s="171" t="s">
        <v>269</v>
      </c>
      <c r="LJ4" s="20"/>
      <c r="LK4" s="126"/>
      <c r="LL4" s="19" t="s">
        <v>271</v>
      </c>
      <c r="LM4" s="19" t="s">
        <v>821</v>
      </c>
      <c r="LN4" s="126"/>
      <c r="LO4" s="20"/>
      <c r="LQ4" s="19" t="s">
        <v>231</v>
      </c>
      <c r="LS4" s="19" t="s">
        <v>233</v>
      </c>
      <c r="LT4" s="19" t="s">
        <v>234</v>
      </c>
      <c r="LU4" s="19" t="s">
        <v>235</v>
      </c>
      <c r="LW4" s="19" t="s">
        <v>237</v>
      </c>
      <c r="LZ4" s="19">
        <v>125</v>
      </c>
      <c r="MA4" s="19" t="s">
        <v>271</v>
      </c>
      <c r="MB4" s="19">
        <v>7</v>
      </c>
      <c r="MC4" s="126"/>
      <c r="MD4" s="20"/>
      <c r="ME4" s="19" t="s">
        <v>238</v>
      </c>
      <c r="MF4" s="19" t="s">
        <v>239</v>
      </c>
      <c r="MI4" s="19" t="s">
        <v>242</v>
      </c>
      <c r="MJ4" s="19" t="s">
        <v>243</v>
      </c>
      <c r="MK4" s="19" t="s">
        <v>244</v>
      </c>
      <c r="ML4" s="19" t="s">
        <v>245</v>
      </c>
      <c r="MM4" s="19" t="s">
        <v>246</v>
      </c>
      <c r="MN4" s="19" t="s">
        <v>247</v>
      </c>
      <c r="MO4" s="19" t="s">
        <v>248</v>
      </c>
      <c r="MP4" s="19" t="s">
        <v>249</v>
      </c>
      <c r="MU4" s="19" t="s">
        <v>254</v>
      </c>
      <c r="MV4" s="19" t="s">
        <v>255</v>
      </c>
      <c r="MY4" s="19" t="s">
        <v>314</v>
      </c>
      <c r="MZ4" s="19">
        <v>30</v>
      </c>
      <c r="NA4" s="19" t="s">
        <v>369</v>
      </c>
      <c r="NB4" s="19" t="s">
        <v>269</v>
      </c>
      <c r="NC4" s="19" t="s">
        <v>822</v>
      </c>
      <c r="ND4" s="19" t="s">
        <v>269</v>
      </c>
      <c r="NE4" s="126"/>
      <c r="NF4" s="19" t="s">
        <v>271</v>
      </c>
      <c r="NG4" s="19" t="s">
        <v>269</v>
      </c>
      <c r="NH4" s="19" t="s">
        <v>823</v>
      </c>
      <c r="NI4" s="19" t="s">
        <v>271</v>
      </c>
      <c r="NJ4" s="126"/>
      <c r="NK4" s="20"/>
      <c r="NL4" s="19" t="s">
        <v>257</v>
      </c>
      <c r="NM4" s="19" t="s">
        <v>258</v>
      </c>
      <c r="NN4" s="19" t="s">
        <v>259</v>
      </c>
      <c r="NO4" s="19" t="s">
        <v>260</v>
      </c>
      <c r="NP4" s="19" t="s">
        <v>261</v>
      </c>
      <c r="NQ4" s="19" t="s">
        <v>262</v>
      </c>
      <c r="NR4" s="19" t="s">
        <v>263</v>
      </c>
      <c r="NS4" s="19" t="s">
        <v>264</v>
      </c>
      <c r="NU4" s="126"/>
      <c r="NW4" s="145" t="s">
        <v>271</v>
      </c>
      <c r="NX4" s="156" t="s">
        <v>229</v>
      </c>
      <c r="NY4" s="163"/>
      <c r="NZ4" s="184" t="s">
        <v>325</v>
      </c>
      <c r="OA4" s="185" t="s">
        <v>280</v>
      </c>
      <c r="OB4" s="157" t="s">
        <v>281</v>
      </c>
      <c r="OC4" s="89">
        <v>563159</v>
      </c>
      <c r="OD4" s="88">
        <v>943.9</v>
      </c>
      <c r="OE4" s="84">
        <f>OC4/OD4</f>
        <v>596.62993961224709</v>
      </c>
      <c r="OF4" s="91">
        <f>D4/OC4</f>
        <v>1.1545584817076527E-2</v>
      </c>
    </row>
    <row r="5" spans="1:396" ht="119" x14ac:dyDescent="0.2">
      <c r="B5" s="19" t="s">
        <v>774</v>
      </c>
      <c r="C5" s="174" t="s">
        <v>1368</v>
      </c>
      <c r="D5" s="19">
        <v>6487</v>
      </c>
      <c r="E5" s="19">
        <v>57</v>
      </c>
      <c r="F5" s="84">
        <f>D5/E5</f>
        <v>113.80701754385964</v>
      </c>
      <c r="G5" s="19">
        <v>7</v>
      </c>
      <c r="H5" s="19" t="s">
        <v>269</v>
      </c>
      <c r="I5" s="19" t="s">
        <v>269</v>
      </c>
      <c r="J5" s="19">
        <v>8</v>
      </c>
      <c r="K5" s="126"/>
      <c r="L5" s="20"/>
      <c r="P5" s="19" t="s">
        <v>198</v>
      </c>
      <c r="Q5" s="19" t="s">
        <v>199</v>
      </c>
      <c r="AA5" s="20"/>
      <c r="AB5" s="19">
        <v>1375</v>
      </c>
      <c r="AC5" s="19">
        <v>909</v>
      </c>
      <c r="AD5" s="19">
        <v>1913</v>
      </c>
      <c r="AE5" s="19">
        <v>2</v>
      </c>
      <c r="AF5" s="19" t="s">
        <v>270</v>
      </c>
      <c r="AH5" s="19" t="s">
        <v>269</v>
      </c>
      <c r="AI5" s="126"/>
      <c r="AJ5" s="19" t="s">
        <v>271</v>
      </c>
      <c r="AK5" s="20"/>
      <c r="AL5" s="19" t="s">
        <v>214</v>
      </c>
      <c r="AN5" s="19" t="s">
        <v>216</v>
      </c>
      <c r="AO5" s="19" t="s">
        <v>217</v>
      </c>
      <c r="AP5" s="19" t="s">
        <v>218</v>
      </c>
      <c r="AQ5" s="19" t="s">
        <v>219</v>
      </c>
      <c r="AS5" s="19" t="s">
        <v>221</v>
      </c>
      <c r="AV5" s="19" t="s">
        <v>273</v>
      </c>
      <c r="AW5" s="19">
        <v>10</v>
      </c>
      <c r="AX5" s="19">
        <v>602</v>
      </c>
      <c r="AY5" s="126"/>
      <c r="AZ5" s="112" t="s">
        <v>269</v>
      </c>
      <c r="BC5" s="156"/>
      <c r="BF5" s="126"/>
      <c r="BG5" s="19" t="s">
        <v>269</v>
      </c>
      <c r="BJ5" s="152"/>
      <c r="BL5" s="126"/>
      <c r="BM5" s="19" t="s">
        <v>269</v>
      </c>
      <c r="BP5" s="148"/>
      <c r="BR5" s="126"/>
      <c r="BS5" s="19" t="s">
        <v>269</v>
      </c>
      <c r="BV5" s="150"/>
      <c r="BX5" s="126"/>
      <c r="BY5" s="19" t="s">
        <v>271</v>
      </c>
      <c r="BZ5" s="19">
        <v>52</v>
      </c>
      <c r="CA5" s="19">
        <v>63</v>
      </c>
      <c r="CB5" s="152" t="s">
        <v>405</v>
      </c>
      <c r="CD5" s="148" t="s">
        <v>325</v>
      </c>
      <c r="CF5" s="150" t="s">
        <v>325</v>
      </c>
      <c r="CH5" s="126"/>
      <c r="CI5" s="19" t="s">
        <v>269</v>
      </c>
      <c r="CL5" s="156"/>
      <c r="CN5" s="152"/>
      <c r="CP5" s="148"/>
      <c r="CR5" s="150"/>
      <c r="CT5" s="126"/>
      <c r="CU5" s="170" t="s">
        <v>271</v>
      </c>
      <c r="CV5" s="126"/>
      <c r="CW5" s="145" t="s">
        <v>271</v>
      </c>
      <c r="CX5" s="19">
        <v>5</v>
      </c>
      <c r="CY5" s="19">
        <v>20</v>
      </c>
      <c r="CZ5" s="19" t="s">
        <v>429</v>
      </c>
      <c r="DA5" s="19" t="s">
        <v>281</v>
      </c>
      <c r="DB5" s="126"/>
      <c r="DC5" s="19" t="s">
        <v>271</v>
      </c>
      <c r="DD5" s="19">
        <v>7</v>
      </c>
      <c r="DE5" s="19">
        <v>23</v>
      </c>
      <c r="DF5" s="19" t="s">
        <v>429</v>
      </c>
      <c r="DG5" s="19" t="s">
        <v>281</v>
      </c>
      <c r="DH5" s="126"/>
      <c r="DI5" s="19" t="s">
        <v>271</v>
      </c>
      <c r="DJ5" s="19">
        <v>2</v>
      </c>
      <c r="DK5" s="19">
        <v>5</v>
      </c>
      <c r="DL5" s="181" t="s">
        <v>429</v>
      </c>
      <c r="DM5" s="19" t="s">
        <v>281</v>
      </c>
      <c r="DN5" s="126"/>
      <c r="DO5" s="19" t="s">
        <v>269</v>
      </c>
      <c r="DT5" s="126"/>
      <c r="DU5" s="19" t="s">
        <v>269</v>
      </c>
      <c r="DZ5" s="126"/>
      <c r="EA5" s="19" t="s">
        <v>269</v>
      </c>
      <c r="EF5" s="126"/>
      <c r="EG5" s="174" t="s">
        <v>269</v>
      </c>
      <c r="EL5" s="126"/>
      <c r="EM5" s="174" t="s">
        <v>269</v>
      </c>
      <c r="ER5" s="126"/>
      <c r="ES5" s="174" t="s">
        <v>269</v>
      </c>
      <c r="EX5" s="126"/>
      <c r="EY5" s="174" t="s">
        <v>269</v>
      </c>
      <c r="FD5" s="126"/>
      <c r="FE5" s="174" t="s">
        <v>271</v>
      </c>
      <c r="FF5" s="19">
        <v>2</v>
      </c>
      <c r="FG5" s="19">
        <v>2</v>
      </c>
      <c r="FH5" s="181" t="s">
        <v>286</v>
      </c>
      <c r="FI5" s="19" t="s">
        <v>281</v>
      </c>
      <c r="FJ5" s="126"/>
      <c r="FK5" s="19" t="s">
        <v>271</v>
      </c>
      <c r="FL5" s="126"/>
      <c r="FM5" s="19" t="s">
        <v>271</v>
      </c>
      <c r="FN5" s="19">
        <v>8</v>
      </c>
      <c r="FO5" s="19">
        <v>325</v>
      </c>
      <c r="FP5" s="20"/>
      <c r="FU5" s="19" t="s">
        <v>778</v>
      </c>
      <c r="FV5" s="19" t="s">
        <v>269</v>
      </c>
      <c r="FW5" s="126"/>
      <c r="FX5" s="19" t="s">
        <v>269</v>
      </c>
      <c r="GA5" s="20"/>
      <c r="GF5" s="126"/>
      <c r="GG5" s="19" t="s">
        <v>271</v>
      </c>
      <c r="GH5" s="19">
        <v>12</v>
      </c>
      <c r="GI5" s="19">
        <v>13</v>
      </c>
      <c r="GJ5" s="20"/>
      <c r="GM5" s="19" t="s">
        <v>227</v>
      </c>
      <c r="GN5" s="19" t="s">
        <v>228</v>
      </c>
      <c r="GP5" s="126"/>
      <c r="GQ5" s="19" t="s">
        <v>269</v>
      </c>
      <c r="GT5" s="20"/>
      <c r="GY5" s="126"/>
      <c r="GZ5" s="19" t="s">
        <v>269</v>
      </c>
      <c r="HC5" s="20"/>
      <c r="HJ5" s="126"/>
      <c r="HK5" s="19" t="s">
        <v>271</v>
      </c>
      <c r="HL5" s="19">
        <v>7</v>
      </c>
      <c r="HM5" s="19">
        <v>14</v>
      </c>
      <c r="HN5" s="20"/>
      <c r="HQ5" s="19" t="s">
        <v>228</v>
      </c>
      <c r="HS5" s="126"/>
      <c r="HT5" s="19" t="s">
        <v>269</v>
      </c>
      <c r="HW5" s="20"/>
      <c r="IB5" s="126"/>
      <c r="IC5" s="19" t="s">
        <v>269</v>
      </c>
      <c r="IF5" s="20"/>
      <c r="IJ5" s="126"/>
      <c r="IK5" s="19" t="s">
        <v>269</v>
      </c>
      <c r="IN5" s="20"/>
      <c r="IP5" s="126"/>
      <c r="IQ5" s="19" t="s">
        <v>269</v>
      </c>
      <c r="IT5" s="20"/>
      <c r="IY5" s="126"/>
      <c r="IZ5" s="19" t="s">
        <v>271</v>
      </c>
      <c r="JA5" s="19">
        <v>2</v>
      </c>
      <c r="JB5" s="19">
        <v>32</v>
      </c>
      <c r="JC5" s="20"/>
      <c r="JD5" s="19" t="s">
        <v>225</v>
      </c>
      <c r="JF5" s="19" t="s">
        <v>228</v>
      </c>
      <c r="JH5" s="126"/>
      <c r="JI5" s="19" t="s">
        <v>271</v>
      </c>
      <c r="JJ5" s="19">
        <v>1</v>
      </c>
      <c r="JK5" s="19">
        <v>1103</v>
      </c>
      <c r="JL5" s="20"/>
      <c r="JN5" s="19" t="s">
        <v>228</v>
      </c>
      <c r="JP5" s="19" t="s">
        <v>273</v>
      </c>
      <c r="JQ5" s="19" t="s">
        <v>271</v>
      </c>
      <c r="JR5" s="126"/>
      <c r="JS5" s="19" t="s">
        <v>271</v>
      </c>
      <c r="JT5" s="19">
        <v>6</v>
      </c>
      <c r="JU5" s="19">
        <v>486</v>
      </c>
      <c r="JV5" s="20"/>
      <c r="JW5" s="19" t="s">
        <v>225</v>
      </c>
      <c r="JY5" s="19" t="s">
        <v>228</v>
      </c>
      <c r="KB5" s="19" t="s">
        <v>273</v>
      </c>
      <c r="KC5" s="19" t="s">
        <v>271</v>
      </c>
      <c r="KD5" s="126"/>
      <c r="KE5" s="19" t="s">
        <v>269</v>
      </c>
      <c r="KH5" s="20"/>
      <c r="KL5" s="126"/>
      <c r="KM5" s="171" t="s">
        <v>269</v>
      </c>
      <c r="KQ5" s="126"/>
      <c r="KR5" s="174" t="s">
        <v>269</v>
      </c>
      <c r="KV5" s="126"/>
      <c r="KW5" s="171" t="s">
        <v>269</v>
      </c>
      <c r="LA5" s="126"/>
      <c r="LB5" s="171" t="s">
        <v>269</v>
      </c>
      <c r="LF5" s="126"/>
      <c r="LG5" s="171" t="s">
        <v>269</v>
      </c>
      <c r="LJ5" s="20"/>
      <c r="LK5" s="126"/>
      <c r="LL5" s="19" t="s">
        <v>271</v>
      </c>
      <c r="LM5" s="19" t="s">
        <v>779</v>
      </c>
      <c r="LN5" s="126"/>
      <c r="LO5" s="20"/>
      <c r="LQ5" s="19" t="s">
        <v>231</v>
      </c>
      <c r="LR5" s="19" t="s">
        <v>232</v>
      </c>
      <c r="LT5" s="19" t="s">
        <v>234</v>
      </c>
      <c r="LU5" s="19" t="s">
        <v>235</v>
      </c>
      <c r="LZ5" s="19">
        <v>269</v>
      </c>
      <c r="MA5" s="19" t="s">
        <v>271</v>
      </c>
      <c r="MB5" s="19">
        <v>5</v>
      </c>
      <c r="MC5" s="126"/>
      <c r="MD5" s="20"/>
      <c r="ME5" s="19" t="s">
        <v>238</v>
      </c>
      <c r="MJ5" s="19" t="s">
        <v>243</v>
      </c>
      <c r="MK5" s="19" t="s">
        <v>244</v>
      </c>
      <c r="ML5" s="19" t="s">
        <v>245</v>
      </c>
      <c r="MM5" s="19" t="s">
        <v>246</v>
      </c>
      <c r="MP5" s="19" t="s">
        <v>249</v>
      </c>
      <c r="MQ5" s="19" t="s">
        <v>250</v>
      </c>
      <c r="MT5" s="19" t="s">
        <v>253</v>
      </c>
      <c r="MU5" s="19" t="s">
        <v>254</v>
      </c>
      <c r="MV5" s="19" t="s">
        <v>255</v>
      </c>
      <c r="MY5" s="19">
        <v>40</v>
      </c>
      <c r="MZ5" s="19">
        <v>40</v>
      </c>
      <c r="NA5" s="19" t="s">
        <v>369</v>
      </c>
      <c r="NB5" s="19" t="s">
        <v>269</v>
      </c>
      <c r="NC5" s="19" t="s">
        <v>269</v>
      </c>
      <c r="ND5" s="19" t="s">
        <v>269</v>
      </c>
      <c r="NE5" s="126"/>
      <c r="NF5" s="19" t="s">
        <v>271</v>
      </c>
      <c r="NG5" s="19" t="s">
        <v>1283</v>
      </c>
      <c r="NH5" s="19" t="s">
        <v>781</v>
      </c>
      <c r="NI5" s="19" t="s">
        <v>271</v>
      </c>
      <c r="NJ5" s="126"/>
      <c r="NK5" s="20"/>
      <c r="NL5" s="19" t="s">
        <v>257</v>
      </c>
      <c r="NM5" s="19" t="s">
        <v>258</v>
      </c>
      <c r="NP5" s="19" t="s">
        <v>261</v>
      </c>
      <c r="NS5" s="19" t="s">
        <v>264</v>
      </c>
      <c r="NU5" s="126"/>
      <c r="NV5" s="19" t="s">
        <v>782</v>
      </c>
      <c r="NW5" s="145" t="s">
        <v>271</v>
      </c>
      <c r="NX5" s="156"/>
      <c r="NY5" s="163"/>
      <c r="NZ5" s="152" t="s">
        <v>405</v>
      </c>
      <c r="OA5" s="185" t="s">
        <v>325</v>
      </c>
      <c r="OB5" s="150" t="s">
        <v>325</v>
      </c>
      <c r="OC5" s="89">
        <v>877643</v>
      </c>
      <c r="OD5" s="88">
        <v>483</v>
      </c>
      <c r="OE5" s="84">
        <f>OC5/OD5</f>
        <v>1817.0662525879918</v>
      </c>
      <c r="OF5" s="91">
        <f>D5/OC5</f>
        <v>7.3913880700922814E-3</v>
      </c>
    </row>
    <row r="6" spans="1:396" s="94" customFormat="1" ht="17" x14ac:dyDescent="0.2">
      <c r="A6" s="93" t="s">
        <v>919</v>
      </c>
      <c r="D6" s="93">
        <f>SUM(D2:D5)</f>
        <v>28891</v>
      </c>
      <c r="E6" s="93">
        <f>SUM(E2:E5)</f>
        <v>261</v>
      </c>
      <c r="F6" s="93"/>
      <c r="G6" s="93"/>
      <c r="J6" s="93">
        <f>SUM(J2:J5)</f>
        <v>11</v>
      </c>
      <c r="K6" s="127"/>
      <c r="L6" s="95"/>
      <c r="AA6" s="95"/>
      <c r="AB6" s="93">
        <f>SUM(AB2:AB5)</f>
        <v>9349</v>
      </c>
      <c r="AC6" s="93">
        <f>SUM(AC2:AC5)</f>
        <v>6687</v>
      </c>
      <c r="AD6" s="93">
        <f>SUM(AD2:AD5)</f>
        <v>4733</v>
      </c>
      <c r="AE6" s="93">
        <f>SUM(AE2:AE5)</f>
        <v>7</v>
      </c>
      <c r="AI6" s="127"/>
      <c r="AK6" s="95"/>
      <c r="AN6" s="96"/>
      <c r="AP6" s="96"/>
      <c r="AR6" s="96"/>
      <c r="AT6" s="96"/>
      <c r="AW6" s="93">
        <f>SUM(AW2:AW5)</f>
        <v>24</v>
      </c>
      <c r="AX6" s="93">
        <f>SUM(AX2:AX5)</f>
        <v>1572</v>
      </c>
      <c r="AY6" s="127"/>
      <c r="AZ6" s="113"/>
      <c r="BA6" s="93">
        <f>SUM(BA2:BA5)</f>
        <v>7</v>
      </c>
      <c r="BB6" s="93">
        <f>SUM(BB2:BB5)</f>
        <v>698</v>
      </c>
      <c r="BF6" s="127"/>
      <c r="BH6" s="93">
        <f>SUM(BH2:BH5)</f>
        <v>0</v>
      </c>
      <c r="BI6" s="93">
        <f>SUM(BI2:BI5)</f>
        <v>0</v>
      </c>
      <c r="BL6" s="127"/>
      <c r="BN6" s="93">
        <f>SUM(BN2:BN5)</f>
        <v>0</v>
      </c>
      <c r="BO6" s="93">
        <f>SUM(BO2:BO5)</f>
        <v>0</v>
      </c>
      <c r="BR6" s="127"/>
      <c r="BT6" s="93">
        <f>SUM(BT2:BT5)</f>
        <v>0</v>
      </c>
      <c r="BU6" s="93">
        <f>SUM(BU2:BU5)</f>
        <v>0</v>
      </c>
      <c r="BX6" s="127"/>
      <c r="BZ6" s="93">
        <f>SUM(BZ2:BZ5)</f>
        <v>127</v>
      </c>
      <c r="CA6" s="93">
        <f>SUM(CA2:CA5)</f>
        <v>290</v>
      </c>
      <c r="CH6" s="127"/>
      <c r="CJ6" s="93">
        <f>SUM(CJ2:CJ5)</f>
        <v>48</v>
      </c>
      <c r="CK6" s="93">
        <f>SUM(CK2:CK5)</f>
        <v>135</v>
      </c>
      <c r="CT6" s="127"/>
      <c r="CV6" s="127"/>
      <c r="CX6" s="93">
        <f>SUM(CX2:CX5)</f>
        <v>13</v>
      </c>
      <c r="CY6" s="93">
        <f>SUM(CY2:CY5)</f>
        <v>121</v>
      </c>
      <c r="DB6" s="127"/>
      <c r="DD6" s="93">
        <f>SUM(DD2:DD5)</f>
        <v>12</v>
      </c>
      <c r="DE6" s="93">
        <f>SUM(DE2:DE5)</f>
        <v>91</v>
      </c>
      <c r="DH6" s="127"/>
      <c r="DJ6" s="93">
        <f>SUM(DJ2:DJ5)</f>
        <v>5</v>
      </c>
      <c r="DK6" s="93">
        <f>SUM(DK2:DK5)</f>
        <v>64</v>
      </c>
      <c r="DN6" s="127"/>
      <c r="DP6" s="93">
        <f>SUM(DP2:DP5)</f>
        <v>0</v>
      </c>
      <c r="DQ6" s="93">
        <f>SUM(DQ2:DQ5)</f>
        <v>0</v>
      </c>
      <c r="DT6" s="127"/>
      <c r="DV6" s="93">
        <f>SUM(DV2:DV5)</f>
        <v>0</v>
      </c>
      <c r="DW6" s="93">
        <f>SUM(DW2:DW5)</f>
        <v>0</v>
      </c>
      <c r="DZ6" s="127"/>
      <c r="EB6" s="93">
        <f>SUM(EB2:EB5)</f>
        <v>0</v>
      </c>
      <c r="EC6" s="93">
        <f>SUM(EC2:EC5)</f>
        <v>0</v>
      </c>
      <c r="EF6" s="127"/>
      <c r="EG6" s="93"/>
      <c r="EH6" s="93">
        <f>SUM(EH2:EH5)</f>
        <v>0</v>
      </c>
      <c r="EI6" s="93">
        <f>SUM(EI2:EI5)</f>
        <v>0</v>
      </c>
      <c r="EL6" s="127"/>
      <c r="EN6" s="93">
        <f>SUM(EN2:EN5)</f>
        <v>0</v>
      </c>
      <c r="EO6" s="93">
        <f>SUM(EO2:EO5)</f>
        <v>0</v>
      </c>
      <c r="ER6" s="127"/>
      <c r="ET6" s="93">
        <f>SUM(ET2:ET5)</f>
        <v>0</v>
      </c>
      <c r="EU6" s="93">
        <f>SUM(EU2:EU5)</f>
        <v>0</v>
      </c>
      <c r="EX6" s="127"/>
      <c r="EZ6" s="93">
        <f>SUM(EZ2:EZ5)</f>
        <v>0</v>
      </c>
      <c r="FA6" s="93">
        <f>SUM(FA2:FA5)</f>
        <v>0</v>
      </c>
      <c r="FD6" s="127"/>
      <c r="FF6" s="93">
        <f>SUM(FF2:FF5)</f>
        <v>2</v>
      </c>
      <c r="FG6" s="93">
        <f>SUM(FG2:FG5)</f>
        <v>2</v>
      </c>
      <c r="FJ6" s="127"/>
      <c r="FL6" s="127"/>
      <c r="FN6" s="93">
        <f>SUM(FN2:FN5)</f>
        <v>11</v>
      </c>
      <c r="FO6" s="93">
        <f>SUM(FO2:FO5)</f>
        <v>355</v>
      </c>
      <c r="FP6" s="95"/>
      <c r="FW6" s="127"/>
      <c r="FY6" s="93">
        <f>SUM(FY2:FY5)</f>
        <v>7</v>
      </c>
      <c r="FZ6" s="93">
        <f>SUM(FZ2:FZ5)</f>
        <v>852</v>
      </c>
      <c r="GA6" s="95"/>
      <c r="GF6" s="127"/>
      <c r="GH6" s="93">
        <f>SUM(GH2:GH5)</f>
        <v>23</v>
      </c>
      <c r="GI6" s="93">
        <f>SUM(GI2:GI5)</f>
        <v>145</v>
      </c>
      <c r="GJ6" s="95"/>
      <c r="GP6" s="127"/>
      <c r="GR6" s="93">
        <f>SUM(GR2:GR5)</f>
        <v>1</v>
      </c>
      <c r="GS6" s="93">
        <f>SUM(GS2:GS5)</f>
        <v>90</v>
      </c>
      <c r="GT6" s="95"/>
      <c r="GY6" s="127"/>
      <c r="HA6" s="93">
        <f>SUM(HA2:HA5)</f>
        <v>0</v>
      </c>
      <c r="HB6" s="93">
        <f>SUM(HB2:HB5)</f>
        <v>0</v>
      </c>
      <c r="HC6" s="95"/>
      <c r="HJ6" s="127"/>
      <c r="HL6" s="93">
        <f>SUM(HL2:HL5)</f>
        <v>12</v>
      </c>
      <c r="HM6" s="93">
        <f>SUM(HM2:HM5)</f>
        <v>120</v>
      </c>
      <c r="HN6" s="95"/>
      <c r="HS6" s="127"/>
      <c r="HU6" s="93">
        <f>SUM(HU2:HU5)</f>
        <v>1</v>
      </c>
      <c r="HV6" s="93">
        <f>SUM(HV2:HV5)</f>
        <v>55</v>
      </c>
      <c r="HW6" s="95"/>
      <c r="IB6" s="127"/>
      <c r="ID6" s="93">
        <f>SUM(ID2:ID5)</f>
        <v>0</v>
      </c>
      <c r="IE6" s="93">
        <f>SUM(IE2:IE5)</f>
        <v>0</v>
      </c>
      <c r="IF6" s="95"/>
      <c r="IJ6" s="127"/>
      <c r="IL6" s="93">
        <f>SUM(IL2:IL5)</f>
        <v>0</v>
      </c>
      <c r="IM6" s="93">
        <f>SUM(IM2:IM5)</f>
        <v>0</v>
      </c>
      <c r="IN6" s="95"/>
      <c r="IP6" s="127"/>
      <c r="IR6" s="93">
        <f>SUM(IR2:IR5)</f>
        <v>4</v>
      </c>
      <c r="IS6" s="93">
        <f>SUM(IS2:IS5)</f>
        <v>55</v>
      </c>
      <c r="IT6" s="95"/>
      <c r="IY6" s="127"/>
      <c r="JA6" s="93">
        <f>SUM(JA2:JA5)</f>
        <v>10</v>
      </c>
      <c r="JB6" s="93">
        <f>SUM(JB2:JB5)</f>
        <v>114</v>
      </c>
      <c r="JC6" s="95"/>
      <c r="JH6" s="127"/>
      <c r="JJ6" s="93">
        <f>SUM(JJ2:JJ5)</f>
        <v>5</v>
      </c>
      <c r="JK6" s="93">
        <f>SUM(JK2:JK5)</f>
        <v>2203</v>
      </c>
      <c r="JL6" s="95"/>
      <c r="JR6" s="127"/>
      <c r="JT6" s="93">
        <f>SUM(JT2:JT5)</f>
        <v>14</v>
      </c>
      <c r="JU6" s="93">
        <f>SUM(JU2:JU5)</f>
        <v>1976</v>
      </c>
      <c r="JV6" s="95"/>
      <c r="KD6" s="127"/>
      <c r="KF6" s="93">
        <f>SUM(KF2:KF5)</f>
        <v>4</v>
      </c>
      <c r="KG6" s="93">
        <f>SUM(KG2:KG5)</f>
        <v>680</v>
      </c>
      <c r="KH6" s="95"/>
      <c r="KL6" s="127"/>
      <c r="KN6" s="93">
        <f>SUM(KN2:KN5)</f>
        <v>0</v>
      </c>
      <c r="KO6" s="93">
        <f>SUM(KO2:KO5)</f>
        <v>0</v>
      </c>
      <c r="KP6" s="93"/>
      <c r="KQ6" s="127"/>
      <c r="KS6" s="93">
        <f>SUM(KS2:KS5)</f>
        <v>0</v>
      </c>
      <c r="KT6" s="93">
        <f>SUM(KT2:KT5)</f>
        <v>0</v>
      </c>
      <c r="KU6" s="93"/>
      <c r="KV6" s="127"/>
      <c r="KX6" s="93">
        <f>SUM(KX2:KX5)</f>
        <v>0</v>
      </c>
      <c r="KY6" s="93">
        <f>SUM(KY2:KY5)</f>
        <v>0</v>
      </c>
      <c r="KZ6" s="93"/>
      <c r="LA6" s="127"/>
      <c r="LC6" s="93">
        <f>SUM(LC2:LC5)</f>
        <v>0</v>
      </c>
      <c r="LD6" s="93">
        <f>SUM(LD2:LD5)</f>
        <v>0</v>
      </c>
      <c r="LE6" s="93"/>
      <c r="LF6" s="127"/>
      <c r="LH6" s="93">
        <f>SUM(LH2:LH5)</f>
        <v>0</v>
      </c>
      <c r="LI6" s="93">
        <f>SUM(LI2:LI5)</f>
        <v>0</v>
      </c>
      <c r="LJ6" s="95"/>
      <c r="LK6" s="127"/>
      <c r="LN6" s="127"/>
      <c r="LO6" s="95"/>
      <c r="LZ6" s="93">
        <f>SUM(LZ2:LZ5)</f>
        <v>611</v>
      </c>
      <c r="MB6" s="93">
        <f>SUM(MB2:MB5)</f>
        <v>12</v>
      </c>
      <c r="MC6" s="127"/>
      <c r="MD6" s="95"/>
      <c r="NE6" s="127"/>
      <c r="NJ6" s="127"/>
      <c r="NK6" s="95"/>
      <c r="NP6" s="96"/>
      <c r="NU6" s="127"/>
    </row>
    <row r="7" spans="1:396" s="98" customFormat="1" ht="17" x14ac:dyDescent="0.2">
      <c r="A7" s="97" t="s">
        <v>920</v>
      </c>
      <c r="D7" s="97">
        <f>AVERAGE(D2:D5)</f>
        <v>7222.75</v>
      </c>
      <c r="E7" s="97">
        <f>AVERAGE(E2:E5)</f>
        <v>65.25</v>
      </c>
      <c r="F7" s="97">
        <f>AVERAGE(F2:F5)</f>
        <v>112.05170462893432</v>
      </c>
      <c r="G7" s="97">
        <f>AVERAGE(G2:G5)</f>
        <v>7</v>
      </c>
      <c r="J7" s="97">
        <f>AVERAGE(J2:J5)</f>
        <v>2.75</v>
      </c>
      <c r="K7" s="127"/>
      <c r="L7" s="95"/>
      <c r="AA7" s="95"/>
      <c r="AB7" s="97">
        <f>AVERAGE(AB2:AB5)</f>
        <v>2337.25</v>
      </c>
      <c r="AC7" s="97">
        <f>AVERAGE(AC2:AC5)</f>
        <v>1671.75</v>
      </c>
      <c r="AD7" s="97">
        <f>AVERAGE(AD2:AD5)</f>
        <v>1183.25</v>
      </c>
      <c r="AE7" s="97">
        <f>AVERAGE(AE2:AE5)</f>
        <v>1.75</v>
      </c>
      <c r="AI7" s="127"/>
      <c r="AK7" s="95"/>
      <c r="AN7" s="99"/>
      <c r="AP7" s="99"/>
      <c r="AR7" s="99"/>
      <c r="AT7" s="99"/>
      <c r="AW7" s="97">
        <f>AVERAGE(AW2:AW5)</f>
        <v>6</v>
      </c>
      <c r="AX7" s="97">
        <f>AVERAGE(AX2:AX5)</f>
        <v>393</v>
      </c>
      <c r="AY7" s="127"/>
      <c r="AZ7" s="114"/>
      <c r="BA7" s="97">
        <f>AVERAGE(BA2:BA5)</f>
        <v>3.5</v>
      </c>
      <c r="BB7" s="97">
        <f>AVERAGE(BB2:BB5)</f>
        <v>349</v>
      </c>
      <c r="BF7" s="127"/>
      <c r="BH7" s="97"/>
      <c r="BI7" s="97"/>
      <c r="BL7" s="127"/>
      <c r="BN7" s="97"/>
      <c r="BO7" s="97"/>
      <c r="BR7" s="127"/>
      <c r="BT7" s="97"/>
      <c r="BU7" s="97"/>
      <c r="BX7" s="127"/>
      <c r="BZ7" s="97">
        <f>AVERAGE(BZ2:BZ5)</f>
        <v>42.333333333333336</v>
      </c>
      <c r="CA7" s="97">
        <f>AVERAGE(CA2:CA5)</f>
        <v>96.666666666666671</v>
      </c>
      <c r="CH7" s="127"/>
      <c r="CJ7" s="97">
        <f>AVERAGE(CJ2:CJ5)</f>
        <v>48</v>
      </c>
      <c r="CK7" s="97">
        <f>AVERAGE(CK2:CK5)</f>
        <v>135</v>
      </c>
      <c r="CT7" s="127"/>
      <c r="CV7" s="127"/>
      <c r="CX7" s="97">
        <f>AVERAGE(CX2:CX5)</f>
        <v>3.25</v>
      </c>
      <c r="CY7" s="97">
        <f>AVERAGE(CY2:CY5)</f>
        <v>30.25</v>
      </c>
      <c r="DB7" s="127"/>
      <c r="DD7" s="97">
        <f>AVERAGE(DD2:DD5)</f>
        <v>4</v>
      </c>
      <c r="DE7" s="97">
        <f>AVERAGE(DE2:DE5)</f>
        <v>22.75</v>
      </c>
      <c r="DH7" s="127"/>
      <c r="DJ7" s="97">
        <f>AVERAGE(DJ2:DJ5)</f>
        <v>1.6666666666666667</v>
      </c>
      <c r="DK7" s="97">
        <f>AVERAGE(DK2:DK5)</f>
        <v>16</v>
      </c>
      <c r="DN7" s="127"/>
      <c r="DP7" s="97"/>
      <c r="DQ7" s="97"/>
      <c r="DT7" s="127"/>
      <c r="DV7" s="97"/>
      <c r="DW7" s="97"/>
      <c r="DZ7" s="127"/>
      <c r="EB7" s="97"/>
      <c r="EC7" s="97"/>
      <c r="EF7" s="127"/>
      <c r="EG7" s="97"/>
      <c r="EH7" s="97"/>
      <c r="EI7" s="97"/>
      <c r="EL7" s="127"/>
      <c r="EN7" s="97"/>
      <c r="EO7" s="97"/>
      <c r="ER7" s="127"/>
      <c r="ET7" s="97"/>
      <c r="EU7" s="97"/>
      <c r="EX7" s="127"/>
      <c r="EZ7" s="97"/>
      <c r="FA7" s="97"/>
      <c r="FD7" s="127"/>
      <c r="FF7" s="97">
        <f>AVERAGE(FF2:FF5)</f>
        <v>2</v>
      </c>
      <c r="FG7" s="97">
        <f>AVERAGE(FG2:FG5)</f>
        <v>2</v>
      </c>
      <c r="FJ7" s="127"/>
      <c r="FL7" s="127"/>
      <c r="FN7" s="97">
        <f>AVERAGE(FN2:FN5)</f>
        <v>5.5</v>
      </c>
      <c r="FO7" s="97">
        <f>AVERAGE(FO2:FO5)</f>
        <v>177.5</v>
      </c>
      <c r="FP7" s="95"/>
      <c r="FW7" s="127"/>
      <c r="FY7" s="97">
        <f>AVERAGE(FY2:FY5)</f>
        <v>2.3333333333333335</v>
      </c>
      <c r="FZ7" s="97">
        <f>AVERAGE(FZ2:FZ5)</f>
        <v>284</v>
      </c>
      <c r="GA7" s="95"/>
      <c r="GF7" s="127"/>
      <c r="GH7" s="97">
        <f>AVERAGE(GH2:GH5)</f>
        <v>7.666666666666667</v>
      </c>
      <c r="GI7" s="97">
        <f>AVERAGE(GI2:GI5)</f>
        <v>48.333333333333336</v>
      </c>
      <c r="GJ7" s="95"/>
      <c r="GP7" s="127"/>
      <c r="GR7" s="97">
        <f>AVERAGE(GR2:GR5)</f>
        <v>1</v>
      </c>
      <c r="GS7" s="97">
        <f>AVERAGE(GS2:GS5)</f>
        <v>90</v>
      </c>
      <c r="GT7" s="95"/>
      <c r="GY7" s="127"/>
      <c r="HA7" s="97"/>
      <c r="HB7" s="97"/>
      <c r="HC7" s="95"/>
      <c r="HJ7" s="127"/>
      <c r="HL7" s="97">
        <f>AVERAGE(HL2:HL5)</f>
        <v>6</v>
      </c>
      <c r="HM7" s="97">
        <f>AVERAGE(HM2:HM5)</f>
        <v>40</v>
      </c>
      <c r="HN7" s="95"/>
      <c r="HS7" s="127"/>
      <c r="HU7" s="97">
        <f>AVERAGE(HU2:HU5)</f>
        <v>1</v>
      </c>
      <c r="HV7" s="97">
        <f>AVERAGE(HV2:HV5)</f>
        <v>55</v>
      </c>
      <c r="HW7" s="95"/>
      <c r="IB7" s="127"/>
      <c r="ID7" s="97"/>
      <c r="IE7" s="97"/>
      <c r="IF7" s="95"/>
      <c r="IJ7" s="127"/>
      <c r="IL7" s="97"/>
      <c r="IM7" s="97"/>
      <c r="IN7" s="95"/>
      <c r="IP7" s="127"/>
      <c r="IR7" s="97">
        <f>AVERAGE(IR2:IR5)</f>
        <v>4</v>
      </c>
      <c r="IS7" s="97">
        <f>AVERAGE(IS2:IS5)</f>
        <v>55</v>
      </c>
      <c r="IT7" s="95"/>
      <c r="IY7" s="127"/>
      <c r="JA7" s="97">
        <f>AVERAGE(JA2:JA5)</f>
        <v>3.3333333333333335</v>
      </c>
      <c r="JB7" s="97">
        <f>AVERAGE(JB2:JB5)</f>
        <v>38</v>
      </c>
      <c r="JC7" s="95"/>
      <c r="JH7" s="127"/>
      <c r="JJ7" s="97">
        <f>AVERAGE(JJ2:JJ5)</f>
        <v>1.6666666666666667</v>
      </c>
      <c r="JK7" s="97">
        <f>AVERAGE(JK2:JK5)</f>
        <v>734.33333333333337</v>
      </c>
      <c r="JL7" s="95"/>
      <c r="JR7" s="127"/>
      <c r="JT7" s="97">
        <f>AVERAGE(JT2:JT5)</f>
        <v>3.5</v>
      </c>
      <c r="JU7" s="97">
        <f>AVERAGE(JU2:JU5)</f>
        <v>494</v>
      </c>
      <c r="JV7" s="95"/>
      <c r="KD7" s="127"/>
      <c r="KF7" s="97">
        <f>AVERAGE(KF2:KF5)</f>
        <v>4</v>
      </c>
      <c r="KG7" s="97">
        <f>AVERAGE(KG2:KG5)</f>
        <v>680</v>
      </c>
      <c r="KH7" s="95"/>
      <c r="KL7" s="127"/>
      <c r="KN7" s="97"/>
      <c r="KO7" s="97"/>
      <c r="KP7" s="97"/>
      <c r="KQ7" s="127"/>
      <c r="KS7" s="97"/>
      <c r="KT7" s="97"/>
      <c r="KU7" s="97"/>
      <c r="KV7" s="127"/>
      <c r="KX7" s="97"/>
      <c r="KY7" s="97"/>
      <c r="KZ7" s="97"/>
      <c r="LA7" s="127"/>
      <c r="LC7" s="97"/>
      <c r="LD7" s="97"/>
      <c r="LE7" s="97"/>
      <c r="LF7" s="127"/>
      <c r="LH7" s="97"/>
      <c r="LI7" s="97"/>
      <c r="LJ7" s="95"/>
      <c r="LK7" s="127"/>
      <c r="LN7" s="127"/>
      <c r="LO7" s="95"/>
      <c r="LZ7" s="97">
        <f>AVERAGE(LZ2:LZ5)</f>
        <v>152.75</v>
      </c>
      <c r="MB7" s="97">
        <f>AVERAGE(MB2:MB5)</f>
        <v>6</v>
      </c>
      <c r="MC7" s="127"/>
      <c r="MD7" s="95"/>
      <c r="MY7" s="97">
        <f>AVERAGE(MY2:MY5)</f>
        <v>40</v>
      </c>
      <c r="MZ7" s="97">
        <f>AVERAGE(MZ2:MZ5)</f>
        <v>36.25</v>
      </c>
      <c r="NE7" s="127"/>
      <c r="NJ7" s="127"/>
      <c r="NK7" s="95"/>
      <c r="NP7" s="99"/>
      <c r="NU7" s="127"/>
    </row>
    <row r="8" spans="1:396" s="101" customFormat="1" ht="17" x14ac:dyDescent="0.2">
      <c r="A8" s="100" t="s">
        <v>921</v>
      </c>
      <c r="D8" s="100">
        <f>MEDIAN(D2:D5)</f>
        <v>6494.5</v>
      </c>
      <c r="E8" s="100">
        <f>MEDIAN(E2:E5)</f>
        <v>63</v>
      </c>
      <c r="F8" s="100">
        <f>MEDIAN(F2:F5)</f>
        <v>98.582995951417004</v>
      </c>
      <c r="G8" s="100">
        <f>MEDIAN(G2:G5)</f>
        <v>7</v>
      </c>
      <c r="J8" s="100">
        <f>MEDIAN(J2:J5)</f>
        <v>1.5</v>
      </c>
      <c r="K8" s="127"/>
      <c r="L8" s="95"/>
      <c r="AA8" s="95"/>
      <c r="AB8" s="100">
        <f>MEDIAN(AB2:AB5)</f>
        <v>1298</v>
      </c>
      <c r="AC8" s="100">
        <f>MEDIAN(AC2:AC5)</f>
        <v>1272.5</v>
      </c>
      <c r="AD8" s="100">
        <f>MEDIAN(AD2:AD5)</f>
        <v>1105.5</v>
      </c>
      <c r="AE8" s="100">
        <f>MEDIAN(AE2:AE5)</f>
        <v>1</v>
      </c>
      <c r="AI8" s="127"/>
      <c r="AK8" s="95"/>
      <c r="AN8" s="102"/>
      <c r="AP8" s="102"/>
      <c r="AR8" s="102"/>
      <c r="AT8" s="102"/>
      <c r="AW8" s="100">
        <f>MEDIAN(AW2:AW5)</f>
        <v>6</v>
      </c>
      <c r="AX8" s="100">
        <f>MEDIAN(AX2:AX5)</f>
        <v>425</v>
      </c>
      <c r="AY8" s="127"/>
      <c r="AZ8" s="115"/>
      <c r="BA8" s="100">
        <f>MEDIAN(BA2:BA5)</f>
        <v>3.5</v>
      </c>
      <c r="BB8" s="100">
        <f>MEDIAN(BB2:BB5)</f>
        <v>349</v>
      </c>
      <c r="BF8" s="127"/>
      <c r="BH8" s="100"/>
      <c r="BI8" s="100"/>
      <c r="BL8" s="127"/>
      <c r="BN8" s="100"/>
      <c r="BO8" s="100"/>
      <c r="BR8" s="127"/>
      <c r="BT8" s="100"/>
      <c r="BU8" s="100"/>
      <c r="BX8" s="127"/>
      <c r="BZ8" s="100">
        <f>MEDIAN(BZ2:BZ5)</f>
        <v>41</v>
      </c>
      <c r="CA8" s="100">
        <f>MEDIAN(CA2:CA5)</f>
        <v>63</v>
      </c>
      <c r="CH8" s="127"/>
      <c r="CJ8" s="100">
        <f>MEDIAN(CJ2:CJ5)</f>
        <v>48</v>
      </c>
      <c r="CK8" s="100">
        <f>MEDIAN(CK2:CK5)</f>
        <v>135</v>
      </c>
      <c r="CT8" s="127"/>
      <c r="CV8" s="127"/>
      <c r="CX8" s="100">
        <f>MEDIAN(CX2:CX5)</f>
        <v>3</v>
      </c>
      <c r="CY8" s="100">
        <f>MEDIAN(CY2:CY5)</f>
        <v>23</v>
      </c>
      <c r="DB8" s="127"/>
      <c r="DD8" s="100">
        <f>MEDIAN(DD2:DD5)</f>
        <v>3</v>
      </c>
      <c r="DE8" s="100">
        <f>MEDIAN(DE2:DE5)</f>
        <v>24</v>
      </c>
      <c r="DH8" s="127"/>
      <c r="DJ8" s="100">
        <f>MEDIAN(DJ2:DJ5)</f>
        <v>2</v>
      </c>
      <c r="DK8" s="100">
        <f>MEDIAN(DK2:DK5)</f>
        <v>17.5</v>
      </c>
      <c r="DN8" s="127"/>
      <c r="DP8" s="100"/>
      <c r="DQ8" s="100"/>
      <c r="DT8" s="127"/>
      <c r="DV8" s="100"/>
      <c r="DW8" s="100"/>
      <c r="DZ8" s="127"/>
      <c r="EB8" s="100"/>
      <c r="EC8" s="100"/>
      <c r="EF8" s="127"/>
      <c r="EG8" s="100"/>
      <c r="EH8" s="100"/>
      <c r="EI8" s="100"/>
      <c r="EL8" s="127"/>
      <c r="EN8" s="100"/>
      <c r="EO8" s="100"/>
      <c r="ER8" s="127"/>
      <c r="ET8" s="100"/>
      <c r="EU8" s="100"/>
      <c r="EX8" s="127"/>
      <c r="EZ8" s="100"/>
      <c r="FA8" s="100"/>
      <c r="FD8" s="127"/>
      <c r="FF8" s="100">
        <f>MEDIAN(FF2:FF5)</f>
        <v>2</v>
      </c>
      <c r="FG8" s="100">
        <f>MEDIAN(FG2:FG5)</f>
        <v>2</v>
      </c>
      <c r="FJ8" s="127"/>
      <c r="FL8" s="127"/>
      <c r="FN8" s="100">
        <f>MEDIAN(FN2:FN5)</f>
        <v>5.5</v>
      </c>
      <c r="FO8" s="100">
        <f>MEDIAN(FO2:FO5)</f>
        <v>177.5</v>
      </c>
      <c r="FP8" s="95"/>
      <c r="FW8" s="127"/>
      <c r="FY8" s="100">
        <f>MEDIAN(FY2:FY5)</f>
        <v>2</v>
      </c>
      <c r="FZ8" s="100">
        <f>MEDIAN(FZ2:FZ5)</f>
        <v>130</v>
      </c>
      <c r="GA8" s="95"/>
      <c r="GF8" s="127"/>
      <c r="GH8" s="100">
        <f>MEDIAN(GH2:GH5)</f>
        <v>8</v>
      </c>
      <c r="GI8" s="100">
        <f>MEDIAN(GI2:GI5)</f>
        <v>42</v>
      </c>
      <c r="GJ8" s="95"/>
      <c r="GP8" s="127"/>
      <c r="GR8" s="100">
        <f>MEDIAN(GR2:GR5)</f>
        <v>1</v>
      </c>
      <c r="GS8" s="100">
        <f>MEDIAN(GS2:GS5)</f>
        <v>90</v>
      </c>
      <c r="GT8" s="95"/>
      <c r="GY8" s="127"/>
      <c r="HA8" s="100"/>
      <c r="HB8" s="100"/>
      <c r="HC8" s="95"/>
      <c r="HJ8" s="127"/>
      <c r="HL8" s="100">
        <f>MEDIAN(HL2:HL5)</f>
        <v>6</v>
      </c>
      <c r="HM8" s="100">
        <f>MEDIAN(HM2:HM5)</f>
        <v>31</v>
      </c>
      <c r="HN8" s="95"/>
      <c r="HS8" s="127"/>
      <c r="HU8" s="100">
        <f>MEDIAN(HU2:HU5)</f>
        <v>1</v>
      </c>
      <c r="HV8" s="100">
        <f>MEDIAN(HV2:HV5)</f>
        <v>55</v>
      </c>
      <c r="HW8" s="95"/>
      <c r="IB8" s="127"/>
      <c r="ID8" s="100"/>
      <c r="IE8" s="100"/>
      <c r="IF8" s="95"/>
      <c r="IJ8" s="127"/>
      <c r="IL8" s="100"/>
      <c r="IM8" s="100"/>
      <c r="IN8" s="95"/>
      <c r="IP8" s="127"/>
      <c r="IR8" s="100">
        <f>MEDIAN(IR2:IR5)</f>
        <v>4</v>
      </c>
      <c r="IS8" s="100">
        <f>MEDIAN(IS2:IS5)</f>
        <v>55</v>
      </c>
      <c r="IT8" s="95"/>
      <c r="IY8" s="127"/>
      <c r="JA8" s="100">
        <f>MEDIAN(JA2:JA5)</f>
        <v>4</v>
      </c>
      <c r="JB8" s="100">
        <f>MEDIAN(JB2:JB5)</f>
        <v>32</v>
      </c>
      <c r="JC8" s="95"/>
      <c r="JH8" s="127"/>
      <c r="JJ8" s="100">
        <f>MEDIAN(JJ2:JJ5)</f>
        <v>2</v>
      </c>
      <c r="JK8" s="100">
        <f>MEDIAN(JK2:JK5)</f>
        <v>600</v>
      </c>
      <c r="JL8" s="95"/>
      <c r="JR8" s="127"/>
      <c r="JT8" s="100">
        <f>MEDIAN(JT2:JT5)</f>
        <v>3</v>
      </c>
      <c r="JU8" s="100">
        <f>MEDIAN(JU2:JU5)</f>
        <v>505.5</v>
      </c>
      <c r="JV8" s="95"/>
      <c r="KD8" s="127"/>
      <c r="KF8" s="100">
        <f>MEDIAN(KF2:KF5)</f>
        <v>4</v>
      </c>
      <c r="KG8" s="100">
        <f>MEDIAN(KG2:KG5)</f>
        <v>680</v>
      </c>
      <c r="KH8" s="95"/>
      <c r="KL8" s="127"/>
      <c r="KN8" s="100"/>
      <c r="KO8" s="100"/>
      <c r="KP8" s="100"/>
      <c r="KQ8" s="127"/>
      <c r="KS8" s="100"/>
      <c r="KT8" s="100"/>
      <c r="KU8" s="100"/>
      <c r="KV8" s="127"/>
      <c r="KX8" s="100"/>
      <c r="KY8" s="100"/>
      <c r="KZ8" s="100"/>
      <c r="LA8" s="127"/>
      <c r="LC8" s="100"/>
      <c r="LD8" s="100"/>
      <c r="LE8" s="100"/>
      <c r="LF8" s="127"/>
      <c r="LH8" s="100"/>
      <c r="LI8" s="100"/>
      <c r="LJ8" s="95"/>
      <c r="LK8" s="127"/>
      <c r="LN8" s="127"/>
      <c r="LO8" s="95"/>
      <c r="LZ8" s="100">
        <f>MEDIAN(LZ2:LZ5)</f>
        <v>156.5</v>
      </c>
      <c r="MB8" s="100">
        <f>MEDIAN(MB2:MB5)</f>
        <v>6</v>
      </c>
      <c r="MC8" s="127"/>
      <c r="MD8" s="95"/>
      <c r="MY8" s="100">
        <f>MEDIAN(MY2:MY5)</f>
        <v>40</v>
      </c>
      <c r="MZ8" s="100">
        <f>MEDIAN(MZ2:MZ5)</f>
        <v>37.5</v>
      </c>
      <c r="NE8" s="127"/>
      <c r="NJ8" s="127"/>
      <c r="NK8" s="95"/>
      <c r="NP8" s="102"/>
      <c r="NU8" s="127"/>
    </row>
    <row r="9" spans="1:396" s="104" customFormat="1" ht="17" x14ac:dyDescent="0.2">
      <c r="A9" s="103" t="s">
        <v>922</v>
      </c>
      <c r="D9" s="103">
        <f>MIN(D2:D5)</f>
        <v>5103</v>
      </c>
      <c r="E9" s="103">
        <f>MIN(E2:E5)</f>
        <v>57</v>
      </c>
      <c r="F9" s="103">
        <f>MIN(F2:F5)</f>
        <v>82.306451612903231</v>
      </c>
      <c r="G9" s="103">
        <f>MIN(G2:G5)</f>
        <v>7</v>
      </c>
      <c r="J9" s="103">
        <f>MIN(J2:J5)</f>
        <v>0</v>
      </c>
      <c r="K9" s="127"/>
      <c r="L9" s="95"/>
      <c r="AA9" s="95"/>
      <c r="AB9" s="103">
        <f>MIN(AB2:AB5)</f>
        <v>1009</v>
      </c>
      <c r="AC9" s="103">
        <f>MIN(AC2:AC5)</f>
        <v>656</v>
      </c>
      <c r="AD9" s="103">
        <f>MIN(AD2:AD5)</f>
        <v>609</v>
      </c>
      <c r="AE9" s="103">
        <f>MIN(AE2:AE5)</f>
        <v>0</v>
      </c>
      <c r="AI9" s="127"/>
      <c r="AK9" s="95"/>
      <c r="AN9" s="105"/>
      <c r="AP9" s="105"/>
      <c r="AR9" s="105"/>
      <c r="AT9" s="105"/>
      <c r="AW9" s="103">
        <f>MIN(AW2:AW5)</f>
        <v>2</v>
      </c>
      <c r="AX9" s="103">
        <f>MIN(AX2:AX5)</f>
        <v>120</v>
      </c>
      <c r="AY9" s="127"/>
      <c r="AZ9" s="116"/>
      <c r="BA9" s="103">
        <f>MIN(BA2:BA5)</f>
        <v>3</v>
      </c>
      <c r="BB9" s="103">
        <f>MIN(BB2:BB5)</f>
        <v>348</v>
      </c>
      <c r="BF9" s="127"/>
      <c r="BH9" s="103">
        <f>MIN(BH2:BH5)</f>
        <v>0</v>
      </c>
      <c r="BI9" s="103">
        <f>MIN(BI2:BI5)</f>
        <v>0</v>
      </c>
      <c r="BL9" s="127"/>
      <c r="BN9" s="103">
        <f>MIN(BN2:BN5)</f>
        <v>0</v>
      </c>
      <c r="BO9" s="103">
        <f>MIN(BO2:BO5)</f>
        <v>0</v>
      </c>
      <c r="BR9" s="127"/>
      <c r="BT9" s="103">
        <f>MIN(BT2:BT5)</f>
        <v>0</v>
      </c>
      <c r="BU9" s="103">
        <f>MIN(BU2:BU5)</f>
        <v>0</v>
      </c>
      <c r="BX9" s="127"/>
      <c r="BZ9" s="103">
        <f>MIN(BZ2:BZ5)</f>
        <v>34</v>
      </c>
      <c r="CA9" s="103">
        <f>MIN(CA2:CA5)</f>
        <v>55</v>
      </c>
      <c r="CH9" s="127"/>
      <c r="CJ9" s="103">
        <f>MIN(CJ2:CJ5)</f>
        <v>48</v>
      </c>
      <c r="CK9" s="103">
        <f>MIN(CK2:CK5)</f>
        <v>135</v>
      </c>
      <c r="CT9" s="127"/>
      <c r="CV9" s="127"/>
      <c r="CX9" s="103">
        <f>MIN(CX2:CX5)</f>
        <v>2</v>
      </c>
      <c r="CY9" s="103">
        <f>MIN(CY2:CY5)</f>
        <v>15</v>
      </c>
      <c r="DB9" s="127"/>
      <c r="DD9" s="103">
        <f>MIN(DD2:DD5)</f>
        <v>2</v>
      </c>
      <c r="DE9" s="103">
        <f>MIN(DE2:DE5)</f>
        <v>15</v>
      </c>
      <c r="DH9" s="127"/>
      <c r="DJ9" s="103">
        <f>MIN(DJ2:DJ5)</f>
        <v>1</v>
      </c>
      <c r="DK9" s="103">
        <f>MIN(DK2:DK5)</f>
        <v>5</v>
      </c>
      <c r="DN9" s="127"/>
      <c r="DP9" s="103">
        <f>MIN(DP2:DP5)</f>
        <v>0</v>
      </c>
      <c r="DQ9" s="103">
        <f>MIN(DQ2:DQ5)</f>
        <v>0</v>
      </c>
      <c r="DT9" s="127"/>
      <c r="DV9" s="103">
        <f>MIN(DV2:DV5)</f>
        <v>0</v>
      </c>
      <c r="DW9" s="103">
        <f>MIN(DW2:DW5)</f>
        <v>0</v>
      </c>
      <c r="DZ9" s="127"/>
      <c r="EB9" s="103">
        <f>MIN(EB2:EB5)</f>
        <v>0</v>
      </c>
      <c r="EC9" s="103">
        <f>MIN(EC2:EC5)</f>
        <v>0</v>
      </c>
      <c r="EF9" s="127"/>
      <c r="EG9" s="103"/>
      <c r="EH9" s="103">
        <f>MIN(EH2:EH5)</f>
        <v>0</v>
      </c>
      <c r="EI9" s="103">
        <f>MIN(EI2:EI5)</f>
        <v>0</v>
      </c>
      <c r="EL9" s="127"/>
      <c r="EN9" s="103">
        <f>MIN(EN2:EN5)</f>
        <v>0</v>
      </c>
      <c r="EO9" s="103">
        <f>MIN(EO2:EO5)</f>
        <v>0</v>
      </c>
      <c r="ER9" s="127"/>
      <c r="ET9" s="103">
        <f>MIN(ET2:ET5)</f>
        <v>0</v>
      </c>
      <c r="EU9" s="103">
        <f>MIN(EU2:EU5)</f>
        <v>0</v>
      </c>
      <c r="EX9" s="127"/>
      <c r="EZ9" s="103">
        <f>MIN(EZ2:EZ5)</f>
        <v>0</v>
      </c>
      <c r="FA9" s="103">
        <f>MIN(FA2:FA5)</f>
        <v>0</v>
      </c>
      <c r="FD9" s="127"/>
      <c r="FF9" s="103">
        <f>MIN(FF2:FF5)</f>
        <v>2</v>
      </c>
      <c r="FG9" s="103">
        <f>MIN(FG2:FG5)</f>
        <v>2</v>
      </c>
      <c r="FJ9" s="127"/>
      <c r="FL9" s="127"/>
      <c r="FN9" s="103">
        <f>MIN(FN2:FN5)</f>
        <v>3</v>
      </c>
      <c r="FO9" s="103">
        <f>MIN(FO2:FO5)</f>
        <v>30</v>
      </c>
      <c r="FP9" s="95"/>
      <c r="FW9" s="127"/>
      <c r="FY9" s="103">
        <f>MIN(FY2:FY5)</f>
        <v>1</v>
      </c>
      <c r="FZ9" s="103">
        <f>MIN(FZ2:FZ5)</f>
        <v>22</v>
      </c>
      <c r="GA9" s="95"/>
      <c r="GF9" s="127"/>
      <c r="GH9" s="103">
        <f>MIN(GH2:GH5)</f>
        <v>3</v>
      </c>
      <c r="GI9" s="103">
        <f>MIN(GI2:GI5)</f>
        <v>13</v>
      </c>
      <c r="GJ9" s="95"/>
      <c r="GP9" s="127"/>
      <c r="GR9" s="103">
        <f>MIN(GR2:GR5)</f>
        <v>1</v>
      </c>
      <c r="GS9" s="103">
        <f>MIN(GS2:GS5)</f>
        <v>90</v>
      </c>
      <c r="GT9" s="95"/>
      <c r="GY9" s="127"/>
      <c r="HA9" s="103">
        <f>MIN(HA2:HA5)</f>
        <v>0</v>
      </c>
      <c r="HB9" s="103">
        <f>MIN(HB2:HB5)</f>
        <v>0</v>
      </c>
      <c r="HC9" s="95"/>
      <c r="HJ9" s="127"/>
      <c r="HL9" s="103">
        <f>MIN(HL2:HL5)</f>
        <v>5</v>
      </c>
      <c r="HM9" s="103">
        <f>MIN(HM2:HM5)</f>
        <v>14</v>
      </c>
      <c r="HN9" s="95"/>
      <c r="HS9" s="127"/>
      <c r="HU9" s="103">
        <f>MIN(HU2:HU5)</f>
        <v>1</v>
      </c>
      <c r="HV9" s="103">
        <f>MIN(HV2:HV5)</f>
        <v>55</v>
      </c>
      <c r="HW9" s="95"/>
      <c r="IB9" s="127"/>
      <c r="ID9" s="103">
        <f>MIN(ID2:ID5)</f>
        <v>0</v>
      </c>
      <c r="IE9" s="103">
        <f>MIN(IE2:IE5)</f>
        <v>0</v>
      </c>
      <c r="IF9" s="95"/>
      <c r="IJ9" s="127"/>
      <c r="IL9" s="103">
        <f>MIN(IL2:IL5)</f>
        <v>0</v>
      </c>
      <c r="IM9" s="103">
        <f>MIN(IM2:IM5)</f>
        <v>0</v>
      </c>
      <c r="IN9" s="95"/>
      <c r="IP9" s="127"/>
      <c r="IR9" s="103">
        <f>MIN(IR2:IR5)</f>
        <v>4</v>
      </c>
      <c r="IS9" s="103">
        <f>MIN(IS2:IS5)</f>
        <v>55</v>
      </c>
      <c r="IT9" s="95"/>
      <c r="IY9" s="127"/>
      <c r="JA9" s="103">
        <f>MIN(JA2:JA5)</f>
        <v>2</v>
      </c>
      <c r="JB9" s="103">
        <f>MIN(JB2:JB5)</f>
        <v>25</v>
      </c>
      <c r="JC9" s="95"/>
      <c r="JH9" s="127"/>
      <c r="JJ9" s="103">
        <f>MIN(JJ2:JJ5)</f>
        <v>1</v>
      </c>
      <c r="JK9" s="103">
        <f>MIN(JK2:JK5)</f>
        <v>500</v>
      </c>
      <c r="JL9" s="95"/>
      <c r="JR9" s="127"/>
      <c r="JT9" s="103">
        <f>MIN(JT2:JT5)</f>
        <v>2</v>
      </c>
      <c r="JU9" s="103">
        <f>MIN(JU2:JU5)</f>
        <v>225</v>
      </c>
      <c r="JV9" s="95"/>
      <c r="KD9" s="127"/>
      <c r="KF9" s="103">
        <f>MIN(KF2:KF5)</f>
        <v>4</v>
      </c>
      <c r="KG9" s="103">
        <f>MIN(KG2:KG5)</f>
        <v>680</v>
      </c>
      <c r="KH9" s="95"/>
      <c r="KL9" s="127"/>
      <c r="KN9" s="103">
        <f>MIN(KN2:KN5)</f>
        <v>0</v>
      </c>
      <c r="KO9" s="103">
        <f>MIN(KO2:KO5)</f>
        <v>0</v>
      </c>
      <c r="KP9" s="103"/>
      <c r="KQ9" s="127"/>
      <c r="KS9" s="103">
        <f>MIN(KS2:KS5)</f>
        <v>0</v>
      </c>
      <c r="KT9" s="103">
        <f>MIN(KT2:KT5)</f>
        <v>0</v>
      </c>
      <c r="KU9" s="103"/>
      <c r="KV9" s="127"/>
      <c r="KX9" s="103">
        <f>MIN(KX2:KX5)</f>
        <v>0</v>
      </c>
      <c r="KY9" s="103">
        <f>MIN(KY2:KY5)</f>
        <v>0</v>
      </c>
      <c r="KZ9" s="103"/>
      <c r="LA9" s="127"/>
      <c r="LC9" s="103">
        <f>MIN(LC2:LC5)</f>
        <v>0</v>
      </c>
      <c r="LD9" s="103">
        <f>MIN(LD2:LD5)</f>
        <v>0</v>
      </c>
      <c r="LE9" s="103"/>
      <c r="LF9" s="127"/>
      <c r="LH9" s="103">
        <f>MIN(LH2:LH5)</f>
        <v>0</v>
      </c>
      <c r="LI9" s="103">
        <f>MIN(LI2:LI5)</f>
        <v>0</v>
      </c>
      <c r="LJ9" s="95"/>
      <c r="LK9" s="127"/>
      <c r="LN9" s="127"/>
      <c r="LO9" s="95"/>
      <c r="LZ9" s="103">
        <f>MIN(LZ2:LZ5)</f>
        <v>29</v>
      </c>
      <c r="MB9" s="103">
        <f>MIN(MB2:MB5)</f>
        <v>5</v>
      </c>
      <c r="MC9" s="127"/>
      <c r="MD9" s="95"/>
      <c r="MY9" s="103">
        <f>MIN(MY2:MY5)</f>
        <v>40</v>
      </c>
      <c r="MZ9" s="103">
        <f>MIN(MZ2:MZ5)</f>
        <v>30</v>
      </c>
      <c r="NE9" s="127"/>
      <c r="NJ9" s="127"/>
      <c r="NK9" s="95"/>
      <c r="NP9" s="105"/>
      <c r="NU9" s="127"/>
    </row>
    <row r="10" spans="1:396" s="107" customFormat="1" ht="17" x14ac:dyDescent="0.2">
      <c r="A10" s="106" t="s">
        <v>923</v>
      </c>
      <c r="D10" s="106">
        <f>MAX(D2:D5)</f>
        <v>10799</v>
      </c>
      <c r="E10" s="106">
        <f>MAX(E2:E5)</f>
        <v>78</v>
      </c>
      <c r="F10" s="106">
        <f>MAX(F2:F5)</f>
        <v>168.734375</v>
      </c>
      <c r="G10" s="106">
        <f>MAX(G2:G5)</f>
        <v>7</v>
      </c>
      <c r="J10" s="106">
        <f>MAX(J2:J5)</f>
        <v>8</v>
      </c>
      <c r="K10" s="127"/>
      <c r="L10" s="95"/>
      <c r="AA10" s="95"/>
      <c r="AB10" s="106">
        <f>MAX(AB2:AB5)</f>
        <v>5744</v>
      </c>
      <c r="AC10" s="106">
        <f>MAX(AC2:AC5)</f>
        <v>3486</v>
      </c>
      <c r="AD10" s="106">
        <f>MAX(AD2:AD5)</f>
        <v>1913</v>
      </c>
      <c r="AE10" s="106">
        <f>MAX(AE2:AE5)</f>
        <v>5</v>
      </c>
      <c r="AI10" s="127"/>
      <c r="AK10" s="95"/>
      <c r="AN10" s="108"/>
      <c r="AP10" s="108"/>
      <c r="AR10" s="108"/>
      <c r="AT10" s="108"/>
      <c r="AW10" s="106">
        <f>MAX(AW2:AW5)</f>
        <v>10</v>
      </c>
      <c r="AX10" s="106">
        <f>MAX(AX2:AX5)</f>
        <v>602</v>
      </c>
      <c r="AY10" s="127"/>
      <c r="AZ10" s="117"/>
      <c r="BA10" s="106">
        <f>MAX(BA2:BA5)</f>
        <v>4</v>
      </c>
      <c r="BB10" s="106">
        <f>MAX(BB2:BB5)</f>
        <v>350</v>
      </c>
      <c r="BF10" s="127"/>
      <c r="BH10" s="106">
        <f>MAX(BH2:BH5)</f>
        <v>0</v>
      </c>
      <c r="BI10" s="106">
        <f>MAX(BI2:BI5)</f>
        <v>0</v>
      </c>
      <c r="BL10" s="127"/>
      <c r="BN10" s="106">
        <f>MAX(BN2:BN5)</f>
        <v>0</v>
      </c>
      <c r="BO10" s="106">
        <f>MAX(BO2:BO5)</f>
        <v>0</v>
      </c>
      <c r="BR10" s="127"/>
      <c r="BT10" s="106">
        <f>MAX(BT2:BT5)</f>
        <v>0</v>
      </c>
      <c r="BU10" s="106">
        <f>MAX(BU2:BU5)</f>
        <v>0</v>
      </c>
      <c r="BX10" s="127"/>
      <c r="BZ10" s="106">
        <f>MAX(BZ2:BZ5)</f>
        <v>52</v>
      </c>
      <c r="CA10" s="106">
        <f>MAX(CA2:CA5)</f>
        <v>172</v>
      </c>
      <c r="CH10" s="127"/>
      <c r="CJ10" s="106">
        <f>MAX(CJ2:CJ5)</f>
        <v>48</v>
      </c>
      <c r="CK10" s="106">
        <f>MAX(CK2:CK5)</f>
        <v>135</v>
      </c>
      <c r="CT10" s="127"/>
      <c r="CV10" s="127"/>
      <c r="CX10" s="106">
        <f>MAX(CX2:CX5)</f>
        <v>5</v>
      </c>
      <c r="CY10" s="106">
        <f>MAX(CY2:CY5)</f>
        <v>60</v>
      </c>
      <c r="DB10" s="127"/>
      <c r="DD10" s="106">
        <f>MAX(DD2:DD5)</f>
        <v>7</v>
      </c>
      <c r="DE10" s="106">
        <f>MAX(DE2:DE5)</f>
        <v>28</v>
      </c>
      <c r="DH10" s="127"/>
      <c r="DJ10" s="106">
        <f>MAX(DJ2:DJ5)</f>
        <v>2</v>
      </c>
      <c r="DK10" s="106">
        <f>MAX(DK2:DK5)</f>
        <v>24</v>
      </c>
      <c r="DN10" s="127"/>
      <c r="DP10" s="106">
        <f>MAX(DP2:DP5)</f>
        <v>0</v>
      </c>
      <c r="DQ10" s="106">
        <f>MAX(DQ2:DQ5)</f>
        <v>0</v>
      </c>
      <c r="DT10" s="127"/>
      <c r="DV10" s="106">
        <f>MAX(DV2:DV5)</f>
        <v>0</v>
      </c>
      <c r="DW10" s="106">
        <f>MAX(DW2:DW5)</f>
        <v>0</v>
      </c>
      <c r="DZ10" s="127"/>
      <c r="EB10" s="106">
        <f>MAX(EB2:EB5)</f>
        <v>0</v>
      </c>
      <c r="EC10" s="106">
        <f>MAX(EC2:EC5)</f>
        <v>0</v>
      </c>
      <c r="EF10" s="127"/>
      <c r="EG10" s="106"/>
      <c r="EH10" s="106">
        <f>MAX(EH2:EH5)</f>
        <v>0</v>
      </c>
      <c r="EI10" s="106">
        <f>MAX(EI2:EI5)</f>
        <v>0</v>
      </c>
      <c r="EL10" s="127"/>
      <c r="EN10" s="106">
        <f>MAX(EN2:EN5)</f>
        <v>0</v>
      </c>
      <c r="EO10" s="106">
        <f>MAX(EO2:EO5)</f>
        <v>0</v>
      </c>
      <c r="ER10" s="127"/>
      <c r="ET10" s="106">
        <f>MAX(ET2:ET5)</f>
        <v>0</v>
      </c>
      <c r="EU10" s="106">
        <f>MAX(EU2:EU5)</f>
        <v>0</v>
      </c>
      <c r="EX10" s="127"/>
      <c r="EZ10" s="106">
        <f>MAX(EZ2:EZ5)</f>
        <v>0</v>
      </c>
      <c r="FA10" s="106">
        <f>MAX(FA2:FA5)</f>
        <v>0</v>
      </c>
      <c r="FD10" s="127"/>
      <c r="FF10" s="106">
        <f>MAX(FF2:FF5)</f>
        <v>2</v>
      </c>
      <c r="FG10" s="106">
        <f>MAX(FG2:FG5)</f>
        <v>2</v>
      </c>
      <c r="FJ10" s="127"/>
      <c r="FL10" s="127"/>
      <c r="FN10" s="106">
        <f>MAX(FN2:FN5)</f>
        <v>8</v>
      </c>
      <c r="FO10" s="106">
        <f>MAX(FO2:FO5)</f>
        <v>325</v>
      </c>
      <c r="FP10" s="95"/>
      <c r="FW10" s="127"/>
      <c r="FY10" s="106">
        <f>MAX(FY2:FY5)</f>
        <v>4</v>
      </c>
      <c r="FZ10" s="106">
        <f>MAX(FZ2:FZ5)</f>
        <v>700</v>
      </c>
      <c r="GA10" s="95"/>
      <c r="GF10" s="127"/>
      <c r="GH10" s="106">
        <f>MAX(GH2:GH5)</f>
        <v>12</v>
      </c>
      <c r="GI10" s="106">
        <f>MAX(GI2:GI5)</f>
        <v>90</v>
      </c>
      <c r="GJ10" s="95"/>
      <c r="GP10" s="127"/>
      <c r="GR10" s="106">
        <f>MAX(GR2:GR5)</f>
        <v>1</v>
      </c>
      <c r="GS10" s="106">
        <f>MAX(GS2:GS5)</f>
        <v>90</v>
      </c>
      <c r="GT10" s="95"/>
      <c r="GY10" s="127"/>
      <c r="HA10" s="106">
        <f>MAX(HA2:HA5)</f>
        <v>0</v>
      </c>
      <c r="HB10" s="106">
        <f>MAX(HB2:HB5)</f>
        <v>0</v>
      </c>
      <c r="HC10" s="95"/>
      <c r="HJ10" s="127"/>
      <c r="HL10" s="106">
        <f>MAX(HL2:HL5)</f>
        <v>7</v>
      </c>
      <c r="HM10" s="106">
        <f>MAX(HM2:HM5)</f>
        <v>75</v>
      </c>
      <c r="HN10" s="95"/>
      <c r="HS10" s="127"/>
      <c r="HU10" s="106">
        <f>MAX(HU2:HU5)</f>
        <v>1</v>
      </c>
      <c r="HV10" s="106">
        <f>MAX(HV2:HV5)</f>
        <v>55</v>
      </c>
      <c r="HW10" s="95"/>
      <c r="IB10" s="127"/>
      <c r="ID10" s="106">
        <f>MAX(ID2:ID5)</f>
        <v>0</v>
      </c>
      <c r="IE10" s="106">
        <f>MAX(IE2:IE5)</f>
        <v>0</v>
      </c>
      <c r="IF10" s="95"/>
      <c r="IJ10" s="127"/>
      <c r="IL10" s="106">
        <f>MAX(IL2:IL5)</f>
        <v>0</v>
      </c>
      <c r="IM10" s="106">
        <f>MAX(IM2:IM5)</f>
        <v>0</v>
      </c>
      <c r="IN10" s="95"/>
      <c r="IP10" s="127"/>
      <c r="IR10" s="106">
        <f>MAX(IR2:IR5)</f>
        <v>4</v>
      </c>
      <c r="IS10" s="106">
        <f>MAX(IS2:IS5)</f>
        <v>55</v>
      </c>
      <c r="IT10" s="95"/>
      <c r="IY10" s="127"/>
      <c r="JA10" s="106">
        <f>MAX(JA2:JA5)</f>
        <v>4</v>
      </c>
      <c r="JB10" s="106">
        <f>MAX(JB2:JB5)</f>
        <v>57</v>
      </c>
      <c r="JC10" s="95"/>
      <c r="JH10" s="127"/>
      <c r="JJ10" s="106">
        <f>MAX(JJ2:JJ5)</f>
        <v>2</v>
      </c>
      <c r="JK10" s="106">
        <f>MAX(JK2:JK5)</f>
        <v>1103</v>
      </c>
      <c r="JL10" s="95"/>
      <c r="JR10" s="127"/>
      <c r="JT10" s="106">
        <f>MAX(JT2:JT5)</f>
        <v>6</v>
      </c>
      <c r="JU10" s="106">
        <f>MAX(JU2:JU5)</f>
        <v>740</v>
      </c>
      <c r="JV10" s="95"/>
      <c r="KD10" s="127"/>
      <c r="KF10" s="106">
        <f>MAX(KF2:KF5)</f>
        <v>4</v>
      </c>
      <c r="KG10" s="106">
        <f>MAX(KG2:KG5)</f>
        <v>680</v>
      </c>
      <c r="KH10" s="95"/>
      <c r="KL10" s="127"/>
      <c r="KN10" s="106">
        <f>MAX(KN2:KN5)</f>
        <v>0</v>
      </c>
      <c r="KO10" s="106">
        <f>MAX(KO2:KO5)</f>
        <v>0</v>
      </c>
      <c r="KP10" s="106"/>
      <c r="KQ10" s="127"/>
      <c r="KS10" s="106">
        <f>MAX(KS2:KS5)</f>
        <v>0</v>
      </c>
      <c r="KT10" s="106">
        <f>MAX(KT2:KT5)</f>
        <v>0</v>
      </c>
      <c r="KU10" s="106"/>
      <c r="KV10" s="127"/>
      <c r="KX10" s="106">
        <f>MAX(KX2:KX5)</f>
        <v>0</v>
      </c>
      <c r="KY10" s="106">
        <f>MAX(KY2:KY5)</f>
        <v>0</v>
      </c>
      <c r="KZ10" s="106"/>
      <c r="LA10" s="127"/>
      <c r="LC10" s="106">
        <f>MAX(LC2:LC5)</f>
        <v>0</v>
      </c>
      <c r="LD10" s="106">
        <f>MAX(LD2:LD5)</f>
        <v>0</v>
      </c>
      <c r="LE10" s="106"/>
      <c r="LF10" s="127"/>
      <c r="LH10" s="106">
        <f>MAX(LH2:LH5)</f>
        <v>0</v>
      </c>
      <c r="LI10" s="106">
        <f>MAX(LI2:LI5)</f>
        <v>0</v>
      </c>
      <c r="LJ10" s="95"/>
      <c r="LK10" s="127"/>
      <c r="LN10" s="127"/>
      <c r="LO10" s="95"/>
      <c r="LZ10" s="106">
        <f>MAX(LZ2:LZ5)</f>
        <v>269</v>
      </c>
      <c r="MB10" s="106">
        <f>MAX(MB2:MB5)</f>
        <v>7</v>
      </c>
      <c r="MC10" s="127"/>
      <c r="MD10" s="95"/>
      <c r="MY10" s="106">
        <f>MAX(MY2:MY5)</f>
        <v>40</v>
      </c>
      <c r="MZ10" s="106">
        <f>MAX(MZ2:MZ5)</f>
        <v>40</v>
      </c>
      <c r="NE10" s="127"/>
      <c r="NJ10" s="127"/>
      <c r="NK10" s="95"/>
      <c r="NP10" s="108"/>
      <c r="NU10" s="127"/>
    </row>
    <row r="11" spans="1:396" s="3" customFormat="1" ht="17" x14ac:dyDescent="0.2">
      <c r="A11" s="6" t="s">
        <v>924</v>
      </c>
      <c r="D11" s="6"/>
      <c r="H11" s="3">
        <f>COUNTIF(H2:H5,"yes")</f>
        <v>0</v>
      </c>
      <c r="I11" s="3">
        <f>COUNTIF(I2:I5,"yes")</f>
        <v>0</v>
      </c>
      <c r="J11" s="3">
        <f>COUNTIF(J2:J5,"&gt;0")</f>
        <v>3</v>
      </c>
      <c r="K11" s="128"/>
      <c r="L11" s="11"/>
      <c r="M11" s="3">
        <f t="shared" ref="M11:Z11" si="0">COUNTA(M2:M5)</f>
        <v>1</v>
      </c>
      <c r="N11" s="3">
        <f t="shared" si="0"/>
        <v>0</v>
      </c>
      <c r="O11" s="3">
        <f t="shared" si="0"/>
        <v>0</v>
      </c>
      <c r="P11" s="3">
        <f t="shared" si="0"/>
        <v>4</v>
      </c>
      <c r="Q11" s="3">
        <f t="shared" si="0"/>
        <v>3</v>
      </c>
      <c r="R11" s="3">
        <f t="shared" si="0"/>
        <v>0</v>
      </c>
      <c r="S11" s="3">
        <f t="shared" si="0"/>
        <v>0</v>
      </c>
      <c r="T11" s="3">
        <f t="shared" si="0"/>
        <v>0</v>
      </c>
      <c r="U11" s="3">
        <f t="shared" si="0"/>
        <v>0</v>
      </c>
      <c r="V11" s="3">
        <f t="shared" si="0"/>
        <v>0</v>
      </c>
      <c r="W11" s="3">
        <f t="shared" si="0"/>
        <v>0</v>
      </c>
      <c r="X11" s="3">
        <f t="shared" si="0"/>
        <v>0</v>
      </c>
      <c r="Y11" s="3">
        <f t="shared" si="0"/>
        <v>0</v>
      </c>
      <c r="Z11" s="3">
        <f t="shared" si="0"/>
        <v>0</v>
      </c>
      <c r="AA11" s="11"/>
      <c r="AH11" s="3">
        <f>COUNTIF(AH2:AH5,"yes")</f>
        <v>2</v>
      </c>
      <c r="AI11" s="128"/>
      <c r="AJ11" s="3">
        <f>COUNTIF(AJ2:AJ5,"yes")</f>
        <v>4</v>
      </c>
      <c r="AK11" s="11"/>
      <c r="AL11" s="3">
        <f t="shared" ref="AL11:AV11" si="1">COUNTA(AL2:AL5)</f>
        <v>2</v>
      </c>
      <c r="AM11" s="3">
        <f t="shared" si="1"/>
        <v>1</v>
      </c>
      <c r="AN11" s="3">
        <f t="shared" si="1"/>
        <v>2</v>
      </c>
      <c r="AO11" s="3">
        <f t="shared" si="1"/>
        <v>2</v>
      </c>
      <c r="AP11" s="3">
        <f t="shared" si="1"/>
        <v>2</v>
      </c>
      <c r="AQ11" s="3">
        <f t="shared" si="1"/>
        <v>3</v>
      </c>
      <c r="AR11" s="3">
        <f t="shared" si="1"/>
        <v>1</v>
      </c>
      <c r="AS11" s="3">
        <f t="shared" si="1"/>
        <v>2</v>
      </c>
      <c r="AT11" s="3">
        <f t="shared" si="1"/>
        <v>0</v>
      </c>
      <c r="AU11" s="3">
        <f t="shared" si="1"/>
        <v>0</v>
      </c>
      <c r="AV11" s="3">
        <f t="shared" si="1"/>
        <v>4</v>
      </c>
      <c r="AY11" s="128"/>
      <c r="AZ11" s="118">
        <f>COUNTIF(AZ2:AZ5,"yes")</f>
        <v>2</v>
      </c>
      <c r="BE11" s="3">
        <f>COUNTIF(BE2:BE5,"yes")</f>
        <v>1</v>
      </c>
      <c r="BF11" s="128"/>
      <c r="BG11" s="3">
        <f>COUNTIF(BG2:BG5,"yes")</f>
        <v>0</v>
      </c>
      <c r="BL11" s="128"/>
      <c r="BM11" s="3">
        <f>COUNTIF(BM2:BM5,"yes")</f>
        <v>0</v>
      </c>
      <c r="BR11" s="128"/>
      <c r="BS11" s="3">
        <f>COUNTIF(BS2:BS5,"yes")</f>
        <v>0</v>
      </c>
      <c r="BX11" s="128"/>
      <c r="BY11" s="3">
        <f>COUNTIF(BY2:BY5,"yes")</f>
        <v>3</v>
      </c>
      <c r="CH11" s="128"/>
      <c r="CI11" s="3">
        <f>COUNTIF(CI2:CI5,"yes")</f>
        <v>1</v>
      </c>
      <c r="CT11" s="128"/>
      <c r="CU11" s="3">
        <f>COUNTIF(CU2:CU5,"yes")</f>
        <v>4</v>
      </c>
      <c r="CV11" s="128"/>
      <c r="CW11" s="3">
        <f>COUNTIF(CW2:CW5,"Yes")</f>
        <v>4</v>
      </c>
      <c r="DB11" s="128"/>
      <c r="DC11" s="3">
        <f>COUNTIF(DC2:DC5,"yes")</f>
        <v>4</v>
      </c>
      <c r="DH11" s="128"/>
      <c r="DI11" s="3">
        <f>COUNTIF(DI2:DI5,"yes")</f>
        <v>4</v>
      </c>
      <c r="DN11" s="128"/>
      <c r="DO11" s="3">
        <f>COUNTIF(DO2:DO5,"yes")</f>
        <v>0</v>
      </c>
      <c r="DT11" s="128"/>
      <c r="DU11" s="3">
        <f>COUNTIF(DU2:DU5,"yes")</f>
        <v>0</v>
      </c>
      <c r="DZ11" s="128"/>
      <c r="EA11" s="3">
        <f>COUNTIF(EA2:EA5,"yes")</f>
        <v>0</v>
      </c>
      <c r="EF11" s="128"/>
      <c r="EG11" s="3">
        <f>COUNTIF(EG2:EG5,"yes")</f>
        <v>0</v>
      </c>
      <c r="EL11" s="128"/>
      <c r="EM11" s="3">
        <f>COUNTIF(EM2:EM5,"yes")</f>
        <v>0</v>
      </c>
      <c r="ER11" s="128"/>
      <c r="ES11" s="3">
        <f>COUNTIF(ES2:ES5,"yes")</f>
        <v>0</v>
      </c>
      <c r="EX11" s="128"/>
      <c r="EY11" s="3">
        <f>COUNTIF(EY2:EY5,"yes")</f>
        <v>0</v>
      </c>
      <c r="FD11" s="128"/>
      <c r="FE11" s="3">
        <f>COUNTIF(FE2:FE5,"yes")</f>
        <v>1</v>
      </c>
      <c r="FJ11" s="128"/>
      <c r="FK11" s="3">
        <f>COUNTIF(FK2:FK5,"yes")</f>
        <v>4</v>
      </c>
      <c r="FL11" s="128"/>
      <c r="FM11" s="3">
        <f>COUNTIF(FM2:FM5,"yes")</f>
        <v>2</v>
      </c>
      <c r="FP11" s="11"/>
      <c r="FQ11" s="3">
        <f>COUNTA(FQ2:FQ5)</f>
        <v>1</v>
      </c>
      <c r="FR11" s="3">
        <f>COUNTA(FR2:FR5)</f>
        <v>0</v>
      </c>
      <c r="FS11" s="3">
        <f>COUNTA(FS2:FS5)</f>
        <v>0</v>
      </c>
      <c r="FT11" s="3">
        <f>COUNTA(FT2:FT5)</f>
        <v>0</v>
      </c>
      <c r="FU11" s="3">
        <f>COUNTA(FU2:FU5)</f>
        <v>1</v>
      </c>
      <c r="FV11" s="3">
        <f>COUNTIF(FV2:FV5,"yes")</f>
        <v>0</v>
      </c>
      <c r="FW11" s="128"/>
      <c r="FX11" s="3">
        <f>COUNTIF(FX2:FX5,"yes")</f>
        <v>3</v>
      </c>
      <c r="GA11" s="11"/>
      <c r="GB11" s="3">
        <f>COUNTA(GB2:GB5)</f>
        <v>0</v>
      </c>
      <c r="GC11" s="3">
        <f>COUNTA(GC2:GC5)</f>
        <v>0</v>
      </c>
      <c r="GD11" s="3">
        <f>COUNTA(GD2:GD5)</f>
        <v>2</v>
      </c>
      <c r="GE11" s="3">
        <f>COUNTA(GE2:GE5)</f>
        <v>1</v>
      </c>
      <c r="GF11" s="128"/>
      <c r="GG11" s="3">
        <f>COUNTIF(GG2:GG5,"yes")</f>
        <v>3</v>
      </c>
      <c r="GJ11" s="11"/>
      <c r="GK11" s="3">
        <f>COUNTA(GK2:GK5)</f>
        <v>0</v>
      </c>
      <c r="GL11" s="3">
        <f>COUNTA(GL2:GL5)</f>
        <v>1</v>
      </c>
      <c r="GM11" s="3">
        <f>COUNTA(GM2:GM5)</f>
        <v>1</v>
      </c>
      <c r="GN11" s="3">
        <f>COUNTA(GN2:GN5)</f>
        <v>3</v>
      </c>
      <c r="GO11" s="3">
        <f>COUNTA(GO2:GO5)</f>
        <v>1</v>
      </c>
      <c r="GP11" s="128"/>
      <c r="GQ11" s="3">
        <f>COUNTIF(GQ2:GQ5,"yes")</f>
        <v>1</v>
      </c>
      <c r="GT11" s="11"/>
      <c r="GU11" s="3">
        <f>COUNTA(GU2:GU5)</f>
        <v>1</v>
      </c>
      <c r="GV11" s="3">
        <f>COUNTA(GV2:GV5)</f>
        <v>0</v>
      </c>
      <c r="GW11" s="3">
        <f>COUNTA(GW2:GW5)</f>
        <v>1</v>
      </c>
      <c r="GX11" s="3">
        <f>COUNTA(GX2:GX5)</f>
        <v>1</v>
      </c>
      <c r="GY11" s="128"/>
      <c r="GZ11" s="3">
        <f>COUNTIF(GZ2:GZ5,"yes")</f>
        <v>0</v>
      </c>
      <c r="HC11" s="11"/>
      <c r="HD11" s="3">
        <f>COUNTA(HD2:HD5)</f>
        <v>0</v>
      </c>
      <c r="HE11" s="3">
        <f>COUNTA(HE2:HE5)</f>
        <v>0</v>
      </c>
      <c r="HF11" s="3">
        <f>COUNTA(HF2:HF5)</f>
        <v>0</v>
      </c>
      <c r="HG11" s="3">
        <f>COUNTA(HG2:HG5)</f>
        <v>0</v>
      </c>
      <c r="HH11" s="3">
        <f>COUNTA(HH2:HH5)</f>
        <v>0</v>
      </c>
      <c r="HJ11" s="128"/>
      <c r="HK11" s="3">
        <f>COUNTIF(HK2:HK5,"yes")</f>
        <v>3</v>
      </c>
      <c r="HN11" s="11"/>
      <c r="HO11" s="3">
        <f>COUNTA(HO2:HO5)</f>
        <v>2</v>
      </c>
      <c r="HP11" s="3">
        <f>COUNTA(HP2:HP5)</f>
        <v>0</v>
      </c>
      <c r="HQ11" s="3">
        <f>COUNTA(HQ2:HQ5)</f>
        <v>3</v>
      </c>
      <c r="HR11" s="3">
        <f>COUNTA(HR2:HR5)</f>
        <v>1</v>
      </c>
      <c r="HS11" s="128"/>
      <c r="HT11" s="3">
        <f>COUNTIF(HT2:HT5,"yes")</f>
        <v>1</v>
      </c>
      <c r="HW11" s="11"/>
      <c r="HX11" s="3">
        <f>COUNTA(HX2:HX5)</f>
        <v>1</v>
      </c>
      <c r="HY11" s="3">
        <f>COUNTA(HY2:HY5)</f>
        <v>0</v>
      </c>
      <c r="HZ11" s="3">
        <f>COUNTA(HZ2:HZ5)</f>
        <v>1</v>
      </c>
      <c r="IA11" s="3">
        <f>COUNTA(IA2:IA5)</f>
        <v>1</v>
      </c>
      <c r="IB11" s="128"/>
      <c r="IC11" s="3">
        <f>COUNTIF(IC2:IC5,"yes")</f>
        <v>0</v>
      </c>
      <c r="IF11" s="11"/>
      <c r="IG11" s="3">
        <f>COUNTA(IG2:IG5)</f>
        <v>0</v>
      </c>
      <c r="IH11" s="3">
        <f>COUNTA(IH2:IH5)</f>
        <v>0</v>
      </c>
      <c r="II11" s="3">
        <f>COUNTA(II2:II5)</f>
        <v>0</v>
      </c>
      <c r="IJ11" s="128"/>
      <c r="IK11" s="3">
        <f>COUNTIF(IK2:IK5,"yes")</f>
        <v>0</v>
      </c>
      <c r="IN11" s="11"/>
      <c r="IO11" s="3">
        <f>COUNTA(IO2:IO5)</f>
        <v>0</v>
      </c>
      <c r="IP11" s="128"/>
      <c r="IQ11" s="3">
        <f>COUNTIF(IQ2:IQ5,"yes")</f>
        <v>1</v>
      </c>
      <c r="IT11" s="11"/>
      <c r="IU11" s="3">
        <f>COUNTA(IU2:IU5)</f>
        <v>0</v>
      </c>
      <c r="IV11" s="3">
        <f>COUNTA(IV2:IV5)</f>
        <v>0</v>
      </c>
      <c r="IW11" s="3">
        <f>COUNTA(IW2:IW5)</f>
        <v>1</v>
      </c>
      <c r="IX11" s="3">
        <f>COUNTA(IX2:IX5)</f>
        <v>1</v>
      </c>
      <c r="IY11" s="128"/>
      <c r="IZ11" s="3">
        <f>COUNTIF(IZ2:IZ5,"yes")</f>
        <v>3</v>
      </c>
      <c r="JC11" s="11"/>
      <c r="JD11" s="3">
        <f>COUNTA(JD2:JD5)</f>
        <v>2</v>
      </c>
      <c r="JE11" s="3">
        <f>COUNTA(JE2:JE5)</f>
        <v>0</v>
      </c>
      <c r="JF11" s="3">
        <f>COUNTA(JF2:JF5)</f>
        <v>2</v>
      </c>
      <c r="JG11" s="3">
        <f>COUNTA(JG2:JG5)</f>
        <v>1</v>
      </c>
      <c r="JH11" s="128"/>
      <c r="JI11" s="3">
        <f>COUNTIF(JI2:JI5,"yes")</f>
        <v>3</v>
      </c>
      <c r="JL11" s="11"/>
      <c r="JM11" s="3">
        <f>COUNTA(JM2:JM5)</f>
        <v>0</v>
      </c>
      <c r="JN11" s="3">
        <f>COUNTA(JN2:JN5)</f>
        <v>1</v>
      </c>
      <c r="JO11" s="3">
        <f>COUNTA(JO2:JO5)</f>
        <v>2</v>
      </c>
      <c r="JQ11" s="3">
        <f>COUNTIF(JQ2:JQ5,"yes")</f>
        <v>2</v>
      </c>
      <c r="JR11" s="128"/>
      <c r="JS11" s="3">
        <f>COUNTIF(JS2:JS5,"yes")</f>
        <v>4</v>
      </c>
      <c r="JV11" s="11"/>
      <c r="JW11" s="3">
        <f>COUNTA(JW2:JW5)</f>
        <v>2</v>
      </c>
      <c r="JX11" s="3">
        <f>COUNTA(JX2:JX5)</f>
        <v>0</v>
      </c>
      <c r="JY11" s="3">
        <f>COUNTA(JY2:JY5)</f>
        <v>2</v>
      </c>
      <c r="JZ11" s="3">
        <f>COUNTA(JZ2:JZ5)</f>
        <v>3</v>
      </c>
      <c r="KA11" s="3">
        <f>COUNTA(KA2:KA5)</f>
        <v>0</v>
      </c>
      <c r="KC11" s="3">
        <f>COUNTIF(KC2:KC5,"yes")</f>
        <v>2</v>
      </c>
      <c r="KD11" s="128"/>
      <c r="KE11" s="3">
        <f>COUNTIF(KE2:KE5,"yes")</f>
        <v>1</v>
      </c>
      <c r="KH11" s="11"/>
      <c r="KI11" s="3">
        <f>COUNTA(KI2:KI5)</f>
        <v>1</v>
      </c>
      <c r="KK11" s="3">
        <f>COUNTIF(KK2:KK5,"yes")</f>
        <v>0</v>
      </c>
      <c r="KL11" s="128"/>
      <c r="KM11" s="3">
        <f>COUNTIF(KM2:KM5,"yes")</f>
        <v>0</v>
      </c>
      <c r="KQ11" s="128"/>
      <c r="KR11" s="3">
        <f>COUNTIF(KR2:KR5,"yes")</f>
        <v>0</v>
      </c>
      <c r="KV11" s="128"/>
      <c r="KW11" s="3">
        <f>COUNTIF(KW2:KW5,"yes")</f>
        <v>0</v>
      </c>
      <c r="LA11" s="128"/>
      <c r="LB11" s="3">
        <f>COUNTIF(LB2:LB5,"yes")</f>
        <v>0</v>
      </c>
      <c r="LF11" s="128"/>
      <c r="LG11" s="3">
        <f>COUNTIF(LG2:LG5,"yes")</f>
        <v>0</v>
      </c>
      <c r="LJ11" s="11"/>
      <c r="LK11" s="128"/>
      <c r="LL11" s="3">
        <f>COUNTIF(LL2:LL5,"yes")</f>
        <v>4</v>
      </c>
      <c r="LN11" s="128"/>
      <c r="LO11" s="11"/>
      <c r="LP11" s="3">
        <f t="shared" ref="LP11:LY11" si="2">COUNTA(LP2:LP5)</f>
        <v>0</v>
      </c>
      <c r="LQ11" s="3">
        <f t="shared" si="2"/>
        <v>4</v>
      </c>
      <c r="LR11" s="3">
        <f t="shared" si="2"/>
        <v>1</v>
      </c>
      <c r="LS11" s="3">
        <f t="shared" si="2"/>
        <v>3</v>
      </c>
      <c r="LT11" s="3">
        <f t="shared" si="2"/>
        <v>2</v>
      </c>
      <c r="LU11" s="3">
        <f t="shared" si="2"/>
        <v>2</v>
      </c>
      <c r="LV11" s="3">
        <f t="shared" si="2"/>
        <v>0</v>
      </c>
      <c r="LW11" s="3">
        <f t="shared" si="2"/>
        <v>2</v>
      </c>
      <c r="LX11" s="3">
        <f t="shared" si="2"/>
        <v>0</v>
      </c>
      <c r="LY11" s="3">
        <f t="shared" si="2"/>
        <v>1</v>
      </c>
      <c r="MA11" s="3">
        <f>COUNTIF(MA2:MA5,"yes")</f>
        <v>2</v>
      </c>
      <c r="MC11" s="128"/>
      <c r="MD11" s="11"/>
      <c r="ME11" s="3">
        <f t="shared" ref="ME11:MX11" si="3">COUNTA(ME2:ME5)</f>
        <v>4</v>
      </c>
      <c r="MF11" s="3">
        <f t="shared" si="3"/>
        <v>1</v>
      </c>
      <c r="MG11" s="3">
        <f t="shared" si="3"/>
        <v>0</v>
      </c>
      <c r="MH11" s="3">
        <f t="shared" si="3"/>
        <v>0</v>
      </c>
      <c r="MI11" s="3">
        <f t="shared" si="3"/>
        <v>1</v>
      </c>
      <c r="MJ11" s="3">
        <f t="shared" si="3"/>
        <v>4</v>
      </c>
      <c r="MK11" s="3">
        <f t="shared" si="3"/>
        <v>4</v>
      </c>
      <c r="ML11" s="3">
        <f t="shared" si="3"/>
        <v>4</v>
      </c>
      <c r="MM11" s="3">
        <f t="shared" si="3"/>
        <v>3</v>
      </c>
      <c r="MN11" s="3">
        <f t="shared" si="3"/>
        <v>2</v>
      </c>
      <c r="MO11" s="3">
        <f t="shared" si="3"/>
        <v>1</v>
      </c>
      <c r="MP11" s="3">
        <f t="shared" si="3"/>
        <v>3</v>
      </c>
      <c r="MQ11" s="3">
        <f t="shared" si="3"/>
        <v>2</v>
      </c>
      <c r="MR11" s="3">
        <f t="shared" si="3"/>
        <v>0</v>
      </c>
      <c r="MS11" s="3">
        <f t="shared" si="3"/>
        <v>0</v>
      </c>
      <c r="MT11" s="3">
        <f t="shared" si="3"/>
        <v>3</v>
      </c>
      <c r="MU11" s="3">
        <f t="shared" si="3"/>
        <v>3</v>
      </c>
      <c r="MV11" s="3">
        <f t="shared" si="3"/>
        <v>3</v>
      </c>
      <c r="MW11" s="3">
        <f t="shared" si="3"/>
        <v>2</v>
      </c>
      <c r="MX11" s="3">
        <f t="shared" si="3"/>
        <v>1</v>
      </c>
      <c r="NA11" s="3">
        <f>NA15-NA12</f>
        <v>2</v>
      </c>
      <c r="NB11" s="3">
        <f>NB15-NB12</f>
        <v>1</v>
      </c>
      <c r="NC11" s="3">
        <f>NC15-NC12</f>
        <v>3</v>
      </c>
      <c r="ND11" s="3">
        <f>ND15-ND12</f>
        <v>0</v>
      </c>
      <c r="NE11" s="128"/>
      <c r="NF11" s="3">
        <f>COUNTIF(NF2:NF5,"yes")</f>
        <v>4</v>
      </c>
      <c r="NG11" s="3">
        <f>COUNTIF(NG2:NG5,"yes*")</f>
        <v>1</v>
      </c>
      <c r="NI11" s="3">
        <f>COUNTIF(NI2:NI5,"yes")</f>
        <v>3</v>
      </c>
      <c r="NJ11" s="128"/>
      <c r="NK11" s="11"/>
      <c r="NL11" s="3">
        <f t="shared" ref="NL11:NT11" si="4">COUNTA(NL2:NL5)</f>
        <v>2</v>
      </c>
      <c r="NM11" s="3">
        <f t="shared" si="4"/>
        <v>2</v>
      </c>
      <c r="NN11" s="3">
        <f t="shared" si="4"/>
        <v>1</v>
      </c>
      <c r="NO11" s="3">
        <f t="shared" si="4"/>
        <v>1</v>
      </c>
      <c r="NP11" s="3">
        <f t="shared" si="4"/>
        <v>3</v>
      </c>
      <c r="NQ11" s="3">
        <f t="shared" si="4"/>
        <v>1</v>
      </c>
      <c r="NR11" s="3">
        <f t="shared" si="4"/>
        <v>1</v>
      </c>
      <c r="NS11" s="3">
        <f t="shared" si="4"/>
        <v>2</v>
      </c>
      <c r="NT11" s="3">
        <f t="shared" si="4"/>
        <v>0</v>
      </c>
      <c r="NU11" s="128"/>
      <c r="NW11" s="3">
        <f>COUNTIF(NW2:NW5,"Yes")</f>
        <v>4</v>
      </c>
    </row>
    <row r="12" spans="1:396" s="2" customFormat="1" ht="17" x14ac:dyDescent="0.2">
      <c r="A12" s="7" t="s">
        <v>925</v>
      </c>
      <c r="D12" s="7"/>
      <c r="H12" s="2">
        <f>COUNTIF(H2:H5,"no")</f>
        <v>4</v>
      </c>
      <c r="I12" s="2">
        <f>COUNTIF(I2:I5,"no")</f>
        <v>4</v>
      </c>
      <c r="J12" s="2">
        <f>COUNTIF(J2:J5,"0")</f>
        <v>1</v>
      </c>
      <c r="K12" s="128"/>
      <c r="L12" s="11"/>
      <c r="M12" s="2">
        <f t="shared" ref="M12:Z12" si="5">COUNTBLANK(M2:M5)</f>
        <v>3</v>
      </c>
      <c r="N12" s="2">
        <f t="shared" si="5"/>
        <v>4</v>
      </c>
      <c r="O12" s="2">
        <f t="shared" si="5"/>
        <v>4</v>
      </c>
      <c r="P12" s="2">
        <f t="shared" si="5"/>
        <v>0</v>
      </c>
      <c r="Q12" s="2">
        <f t="shared" si="5"/>
        <v>1</v>
      </c>
      <c r="R12" s="2">
        <f t="shared" si="5"/>
        <v>4</v>
      </c>
      <c r="S12" s="2">
        <f t="shared" si="5"/>
        <v>4</v>
      </c>
      <c r="T12" s="2">
        <f t="shared" si="5"/>
        <v>4</v>
      </c>
      <c r="U12" s="2">
        <f t="shared" si="5"/>
        <v>4</v>
      </c>
      <c r="V12" s="2">
        <f t="shared" si="5"/>
        <v>4</v>
      </c>
      <c r="W12" s="2">
        <f t="shared" si="5"/>
        <v>4</v>
      </c>
      <c r="X12" s="2">
        <f t="shared" si="5"/>
        <v>4</v>
      </c>
      <c r="Y12" s="2">
        <f t="shared" si="5"/>
        <v>4</v>
      </c>
      <c r="Z12" s="2">
        <f t="shared" si="5"/>
        <v>4</v>
      </c>
      <c r="AA12" s="11"/>
      <c r="AH12" s="2">
        <f>COUNTIF(AH2:AH5,"no")</f>
        <v>2</v>
      </c>
      <c r="AI12" s="128"/>
      <c r="AJ12" s="2">
        <f>COUNTIF(AJ2:AJ5,"no")</f>
        <v>0</v>
      </c>
      <c r="AK12" s="11"/>
      <c r="AL12" s="2">
        <f t="shared" ref="AL12:AV12" si="6">COUNTBLANK(AL2:AL5)</f>
        <v>2</v>
      </c>
      <c r="AM12" s="2">
        <f t="shared" si="6"/>
        <v>3</v>
      </c>
      <c r="AN12" s="2">
        <f t="shared" si="6"/>
        <v>2</v>
      </c>
      <c r="AO12" s="2">
        <f t="shared" si="6"/>
        <v>2</v>
      </c>
      <c r="AP12" s="2">
        <f t="shared" si="6"/>
        <v>2</v>
      </c>
      <c r="AQ12" s="2">
        <f t="shared" si="6"/>
        <v>1</v>
      </c>
      <c r="AR12" s="2">
        <f t="shared" si="6"/>
        <v>3</v>
      </c>
      <c r="AS12" s="2">
        <f t="shared" si="6"/>
        <v>2</v>
      </c>
      <c r="AT12" s="2">
        <f t="shared" si="6"/>
        <v>4</v>
      </c>
      <c r="AU12" s="2">
        <f t="shared" si="6"/>
        <v>4</v>
      </c>
      <c r="AV12" s="2">
        <f t="shared" si="6"/>
        <v>0</v>
      </c>
      <c r="AY12" s="128"/>
      <c r="AZ12" s="119">
        <f>COUNTIF(AZ2:AZ5,"no")</f>
        <v>2</v>
      </c>
      <c r="BE12" s="2">
        <f>COUNTIF(BE2:BE5,"no")</f>
        <v>1</v>
      </c>
      <c r="BF12" s="128"/>
      <c r="BG12" s="2">
        <f>COUNTIF(BG2:BG5,"no")</f>
        <v>3</v>
      </c>
      <c r="BL12" s="128"/>
      <c r="BM12" s="2">
        <f>COUNTIF(BM2:BM5,"no")</f>
        <v>3</v>
      </c>
      <c r="BR12" s="128"/>
      <c r="BS12" s="2">
        <f>COUNTIF(BS2:BS5,"no")</f>
        <v>3</v>
      </c>
      <c r="BX12" s="128"/>
      <c r="BY12" s="2">
        <f>COUNTIF(BY2:BY5,"no")</f>
        <v>1</v>
      </c>
      <c r="CH12" s="128"/>
      <c r="CI12" s="2">
        <f>COUNTIF(CI2:CI5,"no")</f>
        <v>3</v>
      </c>
      <c r="CT12" s="128"/>
      <c r="CU12" s="2">
        <f>COUNTIF(CU2:CU5,"no")</f>
        <v>0</v>
      </c>
      <c r="CV12" s="128"/>
      <c r="CW12" s="2">
        <f>COUNTIF(CW2:CW5,"no")</f>
        <v>0</v>
      </c>
      <c r="DB12" s="128"/>
      <c r="DC12" s="2">
        <f>COUNTIF(DC2:DC5,"no")</f>
        <v>0</v>
      </c>
      <c r="DH12" s="128"/>
      <c r="DI12" s="2">
        <f>COUNTIF(DI2:DI5,"no")</f>
        <v>0</v>
      </c>
      <c r="DN12" s="128"/>
      <c r="DO12" s="2">
        <f>COUNTIF(DO2:DO5,"no")</f>
        <v>4</v>
      </c>
      <c r="DT12" s="128"/>
      <c r="DU12" s="2">
        <f>COUNTIF(DU2:DU5,"no")</f>
        <v>4</v>
      </c>
      <c r="DZ12" s="128"/>
      <c r="EA12" s="2">
        <f>COUNTIF(EA2:EA5,"no")</f>
        <v>4</v>
      </c>
      <c r="EF12" s="128"/>
      <c r="EG12" s="2">
        <f>COUNTIF(EG2:EG5,"no")</f>
        <v>4</v>
      </c>
      <c r="EL12" s="128"/>
      <c r="EM12" s="2">
        <f>COUNTIF(EM2:EM5,"no")</f>
        <v>4</v>
      </c>
      <c r="ER12" s="128"/>
      <c r="ES12" s="2">
        <f>COUNTIF(ES2:ES5,"no")</f>
        <v>4</v>
      </c>
      <c r="EX12" s="128"/>
      <c r="EY12" s="2">
        <f>COUNTIF(EY2:EY5,"no")</f>
        <v>4</v>
      </c>
      <c r="FD12" s="128"/>
      <c r="FE12" s="2">
        <f>COUNTIF(FE2:FE5,"no")</f>
        <v>3</v>
      </c>
      <c r="FJ12" s="128"/>
      <c r="FK12" s="2">
        <f>COUNTIF(FK2:FK5,"no")</f>
        <v>0</v>
      </c>
      <c r="FL12" s="128"/>
      <c r="FM12" s="2">
        <f>COUNTIF(FM2:FM5,"no")</f>
        <v>2</v>
      </c>
      <c r="FP12" s="11"/>
      <c r="FV12" s="2">
        <f>COUNTIF(FV2:FV5,"no")</f>
        <v>2</v>
      </c>
      <c r="FW12" s="128"/>
      <c r="FX12" s="2">
        <f>COUNTIF(FX2:FX5,"no")</f>
        <v>1</v>
      </c>
      <c r="GA12" s="11"/>
      <c r="GF12" s="128"/>
      <c r="GG12" s="2">
        <f>COUNTIF(GG2:GG5,"no")</f>
        <v>1</v>
      </c>
      <c r="GJ12" s="11"/>
      <c r="GP12" s="128"/>
      <c r="GQ12" s="2">
        <f>COUNTIF(GQ2:GQ5,"no")</f>
        <v>3</v>
      </c>
      <c r="GT12" s="11"/>
      <c r="GY12" s="128"/>
      <c r="GZ12" s="2">
        <f>COUNTIF(GZ2:GZ5,"no")</f>
        <v>4</v>
      </c>
      <c r="HC12" s="11"/>
      <c r="HJ12" s="128"/>
      <c r="HK12" s="2">
        <f>COUNTIF(HK2:HK5,"no")</f>
        <v>1</v>
      </c>
      <c r="HN12" s="11"/>
      <c r="HS12" s="128"/>
      <c r="HT12" s="2">
        <f>COUNTIF(HT2:HT5,"no")</f>
        <v>3</v>
      </c>
      <c r="HW12" s="11"/>
      <c r="IB12" s="128"/>
      <c r="IC12" s="2">
        <f>COUNTIF(IC2:IC5,"no")</f>
        <v>4</v>
      </c>
      <c r="IF12" s="11"/>
      <c r="IJ12" s="128"/>
      <c r="IK12" s="2">
        <f>COUNTIF(IK2:IK5,"no")</f>
        <v>4</v>
      </c>
      <c r="IN12" s="11"/>
      <c r="IP12" s="128"/>
      <c r="IQ12" s="2">
        <f>COUNTIF(IQ2:IQ5,"no")</f>
        <v>3</v>
      </c>
      <c r="IT12" s="11"/>
      <c r="IY12" s="128"/>
      <c r="IZ12" s="2">
        <f>COUNTIF(IZ2:IZ5,"no")</f>
        <v>1</v>
      </c>
      <c r="JC12" s="11"/>
      <c r="JH12" s="128"/>
      <c r="JI12" s="2">
        <f>COUNTIF(JI2:JI5,"no")</f>
        <v>1</v>
      </c>
      <c r="JL12" s="11"/>
      <c r="JQ12" s="2">
        <f>COUNTIF(JQ2:JQ5,"no")</f>
        <v>1</v>
      </c>
      <c r="JR12" s="128"/>
      <c r="JS12" s="2">
        <f>COUNTIF(JS2:JS5,"no")</f>
        <v>0</v>
      </c>
      <c r="JV12" s="11"/>
      <c r="KC12" s="2">
        <f>COUNTIF(KC2:KC5,"no")</f>
        <v>2</v>
      </c>
      <c r="KD12" s="128"/>
      <c r="KE12" s="2">
        <f>COUNTIF(KE2:KE5,"no")</f>
        <v>3</v>
      </c>
      <c r="KH12" s="11"/>
      <c r="KK12" s="2">
        <f>COUNTIF(KK2:KK5,"no")</f>
        <v>0</v>
      </c>
      <c r="KL12" s="128"/>
      <c r="KM12" s="2">
        <f>COUNTIF(KM2:KM5,"no")</f>
        <v>4</v>
      </c>
      <c r="KQ12" s="128"/>
      <c r="KR12" s="2">
        <f>COUNTIF(KR2:KR5,"no")</f>
        <v>4</v>
      </c>
      <c r="KV12" s="128"/>
      <c r="KW12" s="2">
        <f>COUNTIF(KW2:KW5,"no")</f>
        <v>4</v>
      </c>
      <c r="LA12" s="128"/>
      <c r="LB12" s="2">
        <f>COUNTIF(LB2:LB5,"no")</f>
        <v>4</v>
      </c>
      <c r="LF12" s="128"/>
      <c r="LG12" s="2">
        <f>COUNTIF(LG2:LG5,"no")</f>
        <v>4</v>
      </c>
      <c r="LJ12" s="11"/>
      <c r="LK12" s="128"/>
      <c r="LL12" s="2">
        <f>COUNTIF(LL2:LL5,"no")</f>
        <v>0</v>
      </c>
      <c r="LN12" s="128"/>
      <c r="LO12" s="11"/>
      <c r="MA12" s="2">
        <f>COUNTIF(MA2:MA5,"no")</f>
        <v>2</v>
      </c>
      <c r="MC12" s="128"/>
      <c r="MD12" s="11"/>
      <c r="NA12" s="2">
        <f>COUNTIF(NA2:NA5,"n/a")</f>
        <v>2</v>
      </c>
      <c r="NB12" s="2">
        <f>COUNTIF(NB2:NB5,"No")</f>
        <v>3</v>
      </c>
      <c r="NC12" s="2">
        <f>COUNTIF(NC2:NC5,"No")</f>
        <v>1</v>
      </c>
      <c r="ND12" s="2">
        <f>COUNTIF(ND2:ND5,"No")</f>
        <v>4</v>
      </c>
      <c r="NE12" s="128"/>
      <c r="NF12" s="2">
        <f>COUNTIF(NF2:NF5,"no")</f>
        <v>0</v>
      </c>
      <c r="NG12" s="2">
        <f>COUNTIF(NG2:NG5,"no")</f>
        <v>3</v>
      </c>
      <c r="NI12" s="2">
        <f>COUNTIF(NI2:NI5,"no")</f>
        <v>1</v>
      </c>
      <c r="NJ12" s="128"/>
      <c r="NK12" s="11"/>
      <c r="NU12" s="128"/>
      <c r="NW12" s="2">
        <f>COUNTIF(NW2:NW5,"No")</f>
        <v>0</v>
      </c>
    </row>
    <row r="13" spans="1:396" s="1" customFormat="1" ht="17" x14ac:dyDescent="0.2">
      <c r="A13" s="8" t="s">
        <v>926</v>
      </c>
      <c r="D13" s="8"/>
      <c r="E13" s="4"/>
      <c r="F13" s="4"/>
      <c r="G13" s="4"/>
      <c r="H13" s="4">
        <f>H11/SUM(H11:H12)</f>
        <v>0</v>
      </c>
      <c r="I13" s="4">
        <f>I11/SUM(I11:I12)</f>
        <v>0</v>
      </c>
      <c r="J13" s="4">
        <f>J11/(SUM(J11:J12))</f>
        <v>0.75</v>
      </c>
      <c r="K13" s="129"/>
      <c r="L13" s="12"/>
      <c r="M13" s="4">
        <f>M11/(SUM(M11:M12))</f>
        <v>0.25</v>
      </c>
      <c r="N13" s="4">
        <f t="shared" ref="N13:V13" si="7">N11/(SUM(N11:N12))</f>
        <v>0</v>
      </c>
      <c r="O13" s="4">
        <f t="shared" si="7"/>
        <v>0</v>
      </c>
      <c r="P13" s="4">
        <f t="shared" si="7"/>
        <v>1</v>
      </c>
      <c r="Q13" s="4">
        <f t="shared" si="7"/>
        <v>0.75</v>
      </c>
      <c r="R13" s="4">
        <f t="shared" si="7"/>
        <v>0</v>
      </c>
      <c r="S13" s="4">
        <f t="shared" si="7"/>
        <v>0</v>
      </c>
      <c r="T13" s="4">
        <f t="shared" si="7"/>
        <v>0</v>
      </c>
      <c r="U13" s="4">
        <f t="shared" si="7"/>
        <v>0</v>
      </c>
      <c r="V13" s="4">
        <f t="shared" si="7"/>
        <v>0</v>
      </c>
      <c r="W13" s="4">
        <f>W11/(SUM(W11:W12))</f>
        <v>0</v>
      </c>
      <c r="X13" s="4">
        <f>X11/(SUM(X11:X12))</f>
        <v>0</v>
      </c>
      <c r="Y13" s="4">
        <f>Y11/(SUM(Y11:Y12))</f>
        <v>0</v>
      </c>
      <c r="Z13" s="4">
        <f>Z11/(SUM(Z11:Z12))</f>
        <v>0</v>
      </c>
      <c r="AA13" s="12"/>
      <c r="AB13" s="4"/>
      <c r="AC13" s="4"/>
      <c r="AD13" s="4"/>
      <c r="AE13" s="4"/>
      <c r="AF13" s="4"/>
      <c r="AG13" s="4"/>
      <c r="AH13" s="4">
        <f>AH11/SUM(AH11:AH12)</f>
        <v>0.5</v>
      </c>
      <c r="AI13" s="129"/>
      <c r="AJ13" s="4">
        <f>AJ11/SUM(AJ11:AJ12)</f>
        <v>1</v>
      </c>
      <c r="AK13" s="12"/>
      <c r="AL13" s="4">
        <f>AL11/AJ11</f>
        <v>0.5</v>
      </c>
      <c r="AM13" s="4">
        <f>AM11/AJ11</f>
        <v>0.25</v>
      </c>
      <c r="AN13" s="4">
        <f>AN11/AJ11</f>
        <v>0.5</v>
      </c>
      <c r="AO13" s="4">
        <f>AO11/AJ11</f>
        <v>0.5</v>
      </c>
      <c r="AP13" s="4">
        <f>AP11/AJ11</f>
        <v>0.5</v>
      </c>
      <c r="AQ13" s="4">
        <f>AQ11/AJ11</f>
        <v>0.75</v>
      </c>
      <c r="AR13" s="4">
        <f>AR11/AJ11</f>
        <v>0.25</v>
      </c>
      <c r="AS13" s="4">
        <f>AS11/AJ11</f>
        <v>0.5</v>
      </c>
      <c r="AT13" s="4">
        <f>AT11/AJ11</f>
        <v>0</v>
      </c>
      <c r="AU13" s="4">
        <f>AU11/AJ11</f>
        <v>0</v>
      </c>
      <c r="AV13" s="4">
        <f>AV11/AJ11</f>
        <v>1</v>
      </c>
      <c r="AW13" s="4"/>
      <c r="AX13" s="4"/>
      <c r="AY13" s="129"/>
      <c r="AZ13" s="120">
        <f>AZ11/SUM(AZ11:AZ12)</f>
        <v>0.5</v>
      </c>
      <c r="BA13" s="4"/>
      <c r="BB13" s="4"/>
      <c r="BC13" s="4"/>
      <c r="BD13" s="4"/>
      <c r="BE13" s="4">
        <f>BE11/SUM(BE11:BE12)</f>
        <v>0.5</v>
      </c>
      <c r="BF13" s="129"/>
      <c r="BG13" s="4">
        <f>BG11/SUM(BG11:BG12)</f>
        <v>0</v>
      </c>
      <c r="BH13" s="4"/>
      <c r="BI13" s="4"/>
      <c r="BJ13" s="4"/>
      <c r="BK13" s="4"/>
      <c r="BL13" s="129"/>
      <c r="BM13" s="4">
        <f>BM11/SUM(BM11:BM12)</f>
        <v>0</v>
      </c>
      <c r="BN13" s="4"/>
      <c r="BO13" s="4"/>
      <c r="BP13" s="4"/>
      <c r="BQ13" s="4"/>
      <c r="BR13" s="129"/>
      <c r="BS13" s="4">
        <f>BS11/SUM(BS11:BS12)</f>
        <v>0</v>
      </c>
      <c r="BT13" s="4"/>
      <c r="BU13" s="4"/>
      <c r="BV13" s="4"/>
      <c r="BW13" s="4"/>
      <c r="BX13" s="129"/>
      <c r="BY13" s="4">
        <f>BY11/SUM(BY11:BY12)</f>
        <v>0.75</v>
      </c>
      <c r="BZ13" s="4"/>
      <c r="CA13" s="4"/>
      <c r="CB13" s="4"/>
      <c r="CC13" s="4"/>
      <c r="CD13" s="4"/>
      <c r="CE13" s="4"/>
      <c r="CF13" s="4"/>
      <c r="CG13" s="4"/>
      <c r="CH13" s="129"/>
      <c r="CI13" s="4">
        <f>CI11/SUM(CI11:CI12)</f>
        <v>0.25</v>
      </c>
      <c r="CJ13" s="4"/>
      <c r="CK13" s="4"/>
      <c r="CL13" s="4"/>
      <c r="CM13" s="4"/>
      <c r="CN13" s="4"/>
      <c r="CO13" s="4"/>
      <c r="CP13" s="4"/>
      <c r="CQ13" s="4"/>
      <c r="CR13" s="4"/>
      <c r="CS13" s="4"/>
      <c r="CT13" s="129"/>
      <c r="CU13" s="4">
        <f>CU11/SUM(CU11:CU12)</f>
        <v>1</v>
      </c>
      <c r="CV13" s="129"/>
      <c r="CW13" s="4">
        <f>CW11/SUM(CW11:CW12)</f>
        <v>1</v>
      </c>
      <c r="CX13" s="4"/>
      <c r="CY13" s="4"/>
      <c r="CZ13" s="4"/>
      <c r="DA13" s="4"/>
      <c r="DB13" s="129"/>
      <c r="DC13" s="4">
        <f>DC11/SUM(DC11:DC12)</f>
        <v>1</v>
      </c>
      <c r="DD13" s="4"/>
      <c r="DE13" s="4"/>
      <c r="DF13" s="4"/>
      <c r="DG13" s="4"/>
      <c r="DH13" s="129"/>
      <c r="DI13" s="4">
        <f>DI11/SUM(DI11:DI12)</f>
        <v>1</v>
      </c>
      <c r="DJ13" s="4"/>
      <c r="DK13" s="4"/>
      <c r="DL13" s="4"/>
      <c r="DM13" s="4"/>
      <c r="DN13" s="129"/>
      <c r="DO13" s="4">
        <f>DO11/SUM(DO11:DO12)</f>
        <v>0</v>
      </c>
      <c r="DP13" s="4"/>
      <c r="DQ13" s="4"/>
      <c r="DR13" s="4"/>
      <c r="DS13" s="4"/>
      <c r="DT13" s="129"/>
      <c r="DU13" s="4">
        <f>DU11/SUM(DU11:DU12)</f>
        <v>0</v>
      </c>
      <c r="DV13" s="4"/>
      <c r="DW13" s="4"/>
      <c r="DX13" s="4"/>
      <c r="DY13" s="4"/>
      <c r="DZ13" s="129"/>
      <c r="EA13" s="4">
        <f>EA11/SUM(EA11:EA12)</f>
        <v>0</v>
      </c>
      <c r="EB13" s="4"/>
      <c r="EC13" s="4"/>
      <c r="ED13" s="4"/>
      <c r="EE13" s="4"/>
      <c r="EF13" s="129"/>
      <c r="EG13" s="4">
        <f>EG11/SUM(EG11:EG12)</f>
        <v>0</v>
      </c>
      <c r="EH13" s="4"/>
      <c r="EI13" s="4"/>
      <c r="EJ13" s="4"/>
      <c r="EK13" s="4"/>
      <c r="EL13" s="129"/>
      <c r="EM13" s="4">
        <f>EM11/SUM(EM11:EM12)</f>
        <v>0</v>
      </c>
      <c r="EN13" s="4"/>
      <c r="EO13" s="4"/>
      <c r="EP13" s="4"/>
      <c r="EQ13" s="4"/>
      <c r="ER13" s="129"/>
      <c r="ES13" s="4">
        <f>ES11/SUM(ES11:ES12)</f>
        <v>0</v>
      </c>
      <c r="ET13" s="4"/>
      <c r="EU13" s="4"/>
      <c r="EV13" s="4"/>
      <c r="EW13" s="4"/>
      <c r="EX13" s="129"/>
      <c r="EY13" s="4">
        <f>EY11/SUM(EY11:EY12)</f>
        <v>0</v>
      </c>
      <c r="EZ13" s="4"/>
      <c r="FA13" s="4"/>
      <c r="FB13" s="4"/>
      <c r="FC13" s="4"/>
      <c r="FD13" s="129"/>
      <c r="FE13" s="4">
        <f>FE11/SUM(FE11:FE12)</f>
        <v>0.25</v>
      </c>
      <c r="FF13" s="4"/>
      <c r="FG13" s="4"/>
      <c r="FH13" s="4"/>
      <c r="FI13" s="4"/>
      <c r="FJ13" s="129"/>
      <c r="FK13" s="4">
        <f>FK11/SUM(FK11:FK12)</f>
        <v>1</v>
      </c>
      <c r="FL13" s="129"/>
      <c r="FM13" s="4">
        <f>FM11/SUM(FM11:FM12)</f>
        <v>0.5</v>
      </c>
      <c r="FN13" s="4"/>
      <c r="FO13" s="4"/>
      <c r="FP13" s="12"/>
      <c r="FQ13" s="4">
        <f>FQ11/FM11</f>
        <v>0.5</v>
      </c>
      <c r="FR13" s="4">
        <f>FR11/FM11</f>
        <v>0</v>
      </c>
      <c r="FS13" s="4">
        <f>FS11/FM11</f>
        <v>0</v>
      </c>
      <c r="FT13" s="4">
        <f>FT11/FM11</f>
        <v>0</v>
      </c>
      <c r="FU13" s="4">
        <f>FU11/FM11</f>
        <v>0.5</v>
      </c>
      <c r="FV13" s="4">
        <f>FV11/SUM(FV11:FV12)</f>
        <v>0</v>
      </c>
      <c r="FW13" s="129"/>
      <c r="FX13" s="4">
        <f>FX11/SUM(FX11:FX12)</f>
        <v>0.75</v>
      </c>
      <c r="FY13" s="4"/>
      <c r="FZ13" s="4"/>
      <c r="GA13" s="12"/>
      <c r="GB13" s="4">
        <f>GB11/FX11</f>
        <v>0</v>
      </c>
      <c r="GC13" s="4">
        <f>GC11/FX11</f>
        <v>0</v>
      </c>
      <c r="GD13" s="4">
        <f>GD11/FX11</f>
        <v>0.66666666666666663</v>
      </c>
      <c r="GE13" s="4">
        <f>GE11/FX11</f>
        <v>0.33333333333333331</v>
      </c>
      <c r="GF13" s="129"/>
      <c r="GG13" s="4">
        <f>GG11/SUM(GG11:GG12)</f>
        <v>0.75</v>
      </c>
      <c r="GH13" s="4"/>
      <c r="GI13" s="4"/>
      <c r="GJ13" s="12"/>
      <c r="GK13" s="4">
        <f>GK11/GG11</f>
        <v>0</v>
      </c>
      <c r="GL13" s="4">
        <f>GL11/GG11</f>
        <v>0.33333333333333331</v>
      </c>
      <c r="GM13" s="4">
        <f>GM11/GG11</f>
        <v>0.33333333333333331</v>
      </c>
      <c r="GN13" s="4">
        <f>GN11/GG11</f>
        <v>1</v>
      </c>
      <c r="GO13" s="4">
        <f>GO11/GG11</f>
        <v>0.33333333333333331</v>
      </c>
      <c r="GP13" s="129"/>
      <c r="GQ13" s="4">
        <f>GQ11/SUM(GQ11:GQ12)</f>
        <v>0.25</v>
      </c>
      <c r="GR13" s="4"/>
      <c r="GS13" s="4"/>
      <c r="GT13" s="12"/>
      <c r="GU13" s="4">
        <f>GU11/GQ11</f>
        <v>1</v>
      </c>
      <c r="GV13" s="4">
        <f>GV11/GQ11</f>
        <v>0</v>
      </c>
      <c r="GW13" s="4">
        <f>GW11/GQ11</f>
        <v>1</v>
      </c>
      <c r="GX13" s="4">
        <f>GX11/GQ11</f>
        <v>1</v>
      </c>
      <c r="GY13" s="129"/>
      <c r="GZ13" s="4">
        <f>GZ11/SUM(GZ11:GZ12)</f>
        <v>0</v>
      </c>
      <c r="HA13" s="4"/>
      <c r="HB13" s="4"/>
      <c r="HC13" s="12"/>
      <c r="HD13" s="4"/>
      <c r="HE13" s="4"/>
      <c r="HF13" s="4"/>
      <c r="HG13" s="4"/>
      <c r="HH13" s="4"/>
      <c r="HI13" s="4"/>
      <c r="HJ13" s="129"/>
      <c r="HK13" s="4">
        <f>HK11/SUM(HK11:HK12)</f>
        <v>0.75</v>
      </c>
      <c r="HL13" s="4"/>
      <c r="HM13" s="4"/>
      <c r="HN13" s="12"/>
      <c r="HO13" s="4">
        <f>HO11/HK11</f>
        <v>0.66666666666666663</v>
      </c>
      <c r="HP13" s="4">
        <f>HP11/HK11</f>
        <v>0</v>
      </c>
      <c r="HQ13" s="4">
        <f>HQ11/HK11</f>
        <v>1</v>
      </c>
      <c r="HR13" s="4">
        <f>HR11/HK11</f>
        <v>0.33333333333333331</v>
      </c>
      <c r="HS13" s="129"/>
      <c r="HT13" s="4">
        <f>HT11/SUM(HT11:HT12)</f>
        <v>0.25</v>
      </c>
      <c r="HU13" s="4"/>
      <c r="HV13" s="4"/>
      <c r="HW13" s="12"/>
      <c r="HX13" s="4">
        <f>HX11/HT11</f>
        <v>1</v>
      </c>
      <c r="HY13" s="4">
        <f>HY11/HT11</f>
        <v>0</v>
      </c>
      <c r="HZ13" s="4">
        <f>HZ11/HT11</f>
        <v>1</v>
      </c>
      <c r="IA13" s="4">
        <f>IA11/HT11</f>
        <v>1</v>
      </c>
      <c r="IB13" s="129"/>
      <c r="IC13" s="4">
        <f>IC11/SUM(IC11:IC12)</f>
        <v>0</v>
      </c>
      <c r="ID13" s="4"/>
      <c r="IE13" s="4"/>
      <c r="IF13" s="12"/>
      <c r="IG13" s="4"/>
      <c r="IH13" s="4"/>
      <c r="II13" s="4"/>
      <c r="IJ13" s="129"/>
      <c r="IK13" s="4">
        <f>IK11/SUM(IK11:IK12)</f>
        <v>0</v>
      </c>
      <c r="IL13" s="4"/>
      <c r="IM13" s="4"/>
      <c r="IN13" s="12"/>
      <c r="IO13" s="4"/>
      <c r="IP13" s="129"/>
      <c r="IQ13" s="4">
        <f>IQ11/SUM(IQ11:IQ12)</f>
        <v>0.25</v>
      </c>
      <c r="IR13" s="4"/>
      <c r="IS13" s="4"/>
      <c r="IT13" s="12"/>
      <c r="IU13" s="4">
        <f>IU11/IQ11</f>
        <v>0</v>
      </c>
      <c r="IV13" s="4">
        <f>IV11/IQ11</f>
        <v>0</v>
      </c>
      <c r="IW13" s="4">
        <f>IW11/IQ11</f>
        <v>1</v>
      </c>
      <c r="IX13" s="4">
        <f>IX11/IQ11</f>
        <v>1</v>
      </c>
      <c r="IY13" s="129"/>
      <c r="IZ13" s="4">
        <f>IZ11/SUM(IZ11:IZ12)</f>
        <v>0.75</v>
      </c>
      <c r="JA13" s="4"/>
      <c r="JB13" s="4"/>
      <c r="JC13" s="12"/>
      <c r="JD13" s="4">
        <f>JD11/IZ11</f>
        <v>0.66666666666666663</v>
      </c>
      <c r="JE13" s="4">
        <f>JE11/IZ11</f>
        <v>0</v>
      </c>
      <c r="JF13" s="4">
        <f>JF11/IZ11</f>
        <v>0.66666666666666663</v>
      </c>
      <c r="JG13" s="4">
        <f>JG11/IZ11</f>
        <v>0.33333333333333331</v>
      </c>
      <c r="JH13" s="129"/>
      <c r="JI13" s="4">
        <f>JI11/SUM(JI11:JI12)</f>
        <v>0.75</v>
      </c>
      <c r="JJ13" s="4"/>
      <c r="JK13" s="4"/>
      <c r="JL13" s="12"/>
      <c r="JM13" s="4">
        <f>JM11/JI11</f>
        <v>0</v>
      </c>
      <c r="JN13" s="4">
        <f>JN11/JI11</f>
        <v>0.33333333333333331</v>
      </c>
      <c r="JO13" s="4">
        <f>JO11/JI11</f>
        <v>0.66666666666666663</v>
      </c>
      <c r="JP13" s="4"/>
      <c r="JQ13" s="4">
        <f>JQ11/SUM(JQ11:JQ12)</f>
        <v>0.66666666666666663</v>
      </c>
      <c r="JR13" s="129"/>
      <c r="JS13" s="4">
        <f>JS11/SUM(JS11:JS12)</f>
        <v>1</v>
      </c>
      <c r="JT13" s="4"/>
      <c r="JU13" s="4"/>
      <c r="JV13" s="12"/>
      <c r="JW13" s="4">
        <f>JW11/JS11</f>
        <v>0.5</v>
      </c>
      <c r="JX13" s="4">
        <f>JX11/JS11</f>
        <v>0</v>
      </c>
      <c r="JY13" s="4">
        <f>JY11/JS11</f>
        <v>0.5</v>
      </c>
      <c r="JZ13" s="4">
        <f>JZ11/JS11</f>
        <v>0.75</v>
      </c>
      <c r="KA13" s="4">
        <f>KA11/JS11</f>
        <v>0</v>
      </c>
      <c r="KB13" s="4"/>
      <c r="KC13" s="4">
        <f>KC11/SUM(KC11:KC12)</f>
        <v>0.5</v>
      </c>
      <c r="KD13" s="129"/>
      <c r="KE13" s="4">
        <f>KE11/SUM(KE11:KE12)</f>
        <v>0.25</v>
      </c>
      <c r="KF13" s="4"/>
      <c r="KG13" s="4"/>
      <c r="KH13" s="12"/>
      <c r="KI13" s="4">
        <f>KI11/KE11</f>
        <v>1</v>
      </c>
      <c r="KJ13" s="4"/>
      <c r="KK13" s="4"/>
      <c r="KL13" s="129"/>
      <c r="KM13" s="4">
        <f>KM11/SUM(KM11:KM12)</f>
        <v>0</v>
      </c>
      <c r="KN13" s="4"/>
      <c r="KO13" s="4"/>
      <c r="KP13" s="4"/>
      <c r="KQ13" s="129"/>
      <c r="KR13" s="4">
        <f>KR11/SUM(KR11:KR12)</f>
        <v>0</v>
      </c>
      <c r="KS13" s="4"/>
      <c r="KT13" s="4"/>
      <c r="KU13" s="4"/>
      <c r="KV13" s="129"/>
      <c r="KW13" s="4">
        <f>KW11/SUM(KW11:KW12)</f>
        <v>0</v>
      </c>
      <c r="KX13" s="4"/>
      <c r="KY13" s="4"/>
      <c r="KZ13" s="4"/>
      <c r="LA13" s="129"/>
      <c r="LB13" s="4">
        <f>LB11/SUM(LB11:LB12)</f>
        <v>0</v>
      </c>
      <c r="LC13" s="4"/>
      <c r="LD13" s="4"/>
      <c r="LE13" s="4"/>
      <c r="LF13" s="129"/>
      <c r="LG13" s="4">
        <f>LG11/SUM(LG11:LG12)</f>
        <v>0</v>
      </c>
      <c r="LH13" s="4"/>
      <c r="LI13" s="4"/>
      <c r="LJ13" s="12"/>
      <c r="LK13" s="129"/>
      <c r="LL13" s="4">
        <f>LL11/SUM(LL11:LL12)</f>
        <v>1</v>
      </c>
      <c r="LM13" s="4"/>
      <c r="LN13" s="129"/>
      <c r="LO13" s="12"/>
      <c r="LP13" s="4">
        <f>LP11/B15</f>
        <v>0</v>
      </c>
      <c r="LQ13" s="4">
        <f>LQ11/B15</f>
        <v>1</v>
      </c>
      <c r="LR13" s="4">
        <f>LR11/B15</f>
        <v>0.25</v>
      </c>
      <c r="LS13" s="4">
        <f>LS11/B15</f>
        <v>0.75</v>
      </c>
      <c r="LT13" s="4">
        <f>LT11/B15</f>
        <v>0.5</v>
      </c>
      <c r="LU13" s="4">
        <f>LU11/B15</f>
        <v>0.5</v>
      </c>
      <c r="LV13" s="4">
        <f>LV11/B15</f>
        <v>0</v>
      </c>
      <c r="LW13" s="4">
        <f>LW11/B15</f>
        <v>0.5</v>
      </c>
      <c r="LX13" s="4">
        <f>LX11/B15</f>
        <v>0</v>
      </c>
      <c r="LY13" s="4">
        <f>LY11/B15</f>
        <v>0.25</v>
      </c>
      <c r="LZ13" s="4"/>
      <c r="MA13" s="4">
        <f>MA11/SUM(MA11:MA12)</f>
        <v>0.5</v>
      </c>
      <c r="MB13" s="4"/>
      <c r="MC13" s="129"/>
      <c r="MD13" s="12"/>
      <c r="ME13" s="4">
        <f>ME11/B15</f>
        <v>1</v>
      </c>
      <c r="MF13" s="4">
        <f>MF11/B15</f>
        <v>0.25</v>
      </c>
      <c r="MG13" s="4">
        <f>MG11/B15</f>
        <v>0</v>
      </c>
      <c r="MH13" s="4">
        <f>MH11/B15</f>
        <v>0</v>
      </c>
      <c r="MI13" s="4">
        <f>MI11/B15</f>
        <v>0.25</v>
      </c>
      <c r="MJ13" s="4">
        <f>MJ11/B15</f>
        <v>1</v>
      </c>
      <c r="MK13" s="4">
        <f>MK11/B15</f>
        <v>1</v>
      </c>
      <c r="ML13" s="4">
        <f>ML11/B15</f>
        <v>1</v>
      </c>
      <c r="MM13" s="4">
        <f>MM11/B15</f>
        <v>0.75</v>
      </c>
      <c r="MN13" s="4">
        <f>MN11/B15</f>
        <v>0.5</v>
      </c>
      <c r="MO13" s="4">
        <f>MO11/B15</f>
        <v>0.25</v>
      </c>
      <c r="MP13" s="4">
        <f>MP11/B15</f>
        <v>0.75</v>
      </c>
      <c r="MQ13" s="4">
        <f>MQ11/B15</f>
        <v>0.5</v>
      </c>
      <c r="MR13" s="4">
        <f>MR11/B15</f>
        <v>0</v>
      </c>
      <c r="MS13" s="4">
        <f>MS11/B15</f>
        <v>0</v>
      </c>
      <c r="MT13" s="4">
        <f>MT11/B15</f>
        <v>0.75</v>
      </c>
      <c r="MU13" s="4">
        <f>MU11/B15</f>
        <v>0.75</v>
      </c>
      <c r="MV13" s="4">
        <f>MV11/B15</f>
        <v>0.75</v>
      </c>
      <c r="MW13" s="4">
        <f>MW11/B15</f>
        <v>0.5</v>
      </c>
      <c r="MX13" s="4">
        <f>MX11/B15</f>
        <v>0.25</v>
      </c>
      <c r="MY13" s="4"/>
      <c r="MZ13" s="4"/>
      <c r="NA13" s="4">
        <f>NA11/NA15</f>
        <v>0.5</v>
      </c>
      <c r="NB13" s="4">
        <f>NB11/NB15</f>
        <v>0.25</v>
      </c>
      <c r="NC13" s="4">
        <f>NC11/NC15</f>
        <v>0.75</v>
      </c>
      <c r="ND13" s="4">
        <f>ND11/ND15</f>
        <v>0</v>
      </c>
      <c r="NE13" s="129"/>
      <c r="NF13" s="4">
        <f>NF11/SUM(NF11:NF12)</f>
        <v>1</v>
      </c>
      <c r="NG13" s="4">
        <f>NG11/SUM(NG11:NG12)</f>
        <v>0.25</v>
      </c>
      <c r="NH13" s="4"/>
      <c r="NI13" s="4">
        <f>NI11/SUM(NI11:NI12)</f>
        <v>0.75</v>
      </c>
      <c r="NJ13" s="129"/>
      <c r="NK13" s="12"/>
      <c r="NL13" s="4">
        <f>NL11/NI11</f>
        <v>0.66666666666666663</v>
      </c>
      <c r="NM13" s="4">
        <f>NM11/NI11</f>
        <v>0.66666666666666663</v>
      </c>
      <c r="NN13" s="4">
        <f>NN11/NI11</f>
        <v>0.33333333333333331</v>
      </c>
      <c r="NO13" s="4">
        <f>NO11/NI11</f>
        <v>0.33333333333333331</v>
      </c>
      <c r="NP13" s="4">
        <f>NP11/NI11</f>
        <v>1</v>
      </c>
      <c r="NQ13" s="4">
        <f>NQ11/NI11</f>
        <v>0.33333333333333331</v>
      </c>
      <c r="NR13" s="4">
        <f>NR11/NI11</f>
        <v>0.33333333333333331</v>
      </c>
      <c r="NS13" s="4">
        <f>NS11/NI11</f>
        <v>0.66666666666666663</v>
      </c>
      <c r="NT13" s="4">
        <f>NT11/NI11</f>
        <v>0</v>
      </c>
      <c r="NU13" s="129"/>
      <c r="NW13" s="4">
        <f>NW11/NW15</f>
        <v>1</v>
      </c>
    </row>
    <row r="14" spans="1:396" s="5" customFormat="1" ht="34" x14ac:dyDescent="0.2">
      <c r="A14" s="9" t="s">
        <v>927</v>
      </c>
      <c r="D14" s="9"/>
      <c r="G14" s="5">
        <f>COUNTIF(G2:G5,"&lt;8")</f>
        <v>4</v>
      </c>
      <c r="K14" s="128"/>
      <c r="L14" s="11"/>
      <c r="AA14" s="11"/>
      <c r="AI14" s="128"/>
      <c r="AK14" s="11"/>
      <c r="AY14" s="128"/>
      <c r="AZ14" s="121"/>
      <c r="BB14" s="139">
        <f>COUNTIF(BB2:BB5,"&lt;201")</f>
        <v>0</v>
      </c>
      <c r="BF14" s="128"/>
      <c r="BI14" s="5">
        <f>COUNTIF(BI2:BI5,"&lt;51")</f>
        <v>0</v>
      </c>
      <c r="BL14" s="128"/>
      <c r="BO14" s="5">
        <f>COUNTIF(BO2:BO5,"&lt;51")</f>
        <v>0</v>
      </c>
      <c r="BR14" s="128"/>
      <c r="BU14" s="5">
        <f>COUNTIF(BU2:BU5,"&lt;21")</f>
        <v>0</v>
      </c>
      <c r="BX14" s="128"/>
      <c r="CA14" s="5">
        <f>COUNTIF(CA2:CA5,"&lt;51")</f>
        <v>0</v>
      </c>
      <c r="CH14" s="128"/>
      <c r="CT14" s="128"/>
      <c r="CV14" s="128"/>
      <c r="DB14" s="128"/>
      <c r="DH14" s="128"/>
      <c r="DN14" s="128"/>
      <c r="DT14" s="128"/>
      <c r="DZ14" s="128"/>
      <c r="EF14" s="128"/>
      <c r="EL14" s="128"/>
      <c r="ER14" s="128"/>
      <c r="EX14" s="128"/>
      <c r="FD14" s="128"/>
      <c r="FJ14" s="128"/>
      <c r="FL14" s="128"/>
      <c r="FP14" s="11"/>
      <c r="FW14" s="128"/>
      <c r="GA14" s="11"/>
      <c r="GF14" s="128"/>
      <c r="GJ14" s="11"/>
      <c r="GP14" s="128"/>
      <c r="GT14" s="11"/>
      <c r="GY14" s="128"/>
      <c r="HC14" s="11"/>
      <c r="HJ14" s="128"/>
      <c r="HN14" s="11"/>
      <c r="HS14" s="128"/>
      <c r="HW14" s="11"/>
      <c r="IB14" s="128"/>
      <c r="IF14" s="11"/>
      <c r="IJ14" s="128"/>
      <c r="IN14" s="11"/>
      <c r="IP14" s="128"/>
      <c r="IT14" s="11"/>
      <c r="IY14" s="128"/>
      <c r="JC14" s="11"/>
      <c r="JH14" s="128"/>
      <c r="JL14" s="11"/>
      <c r="JR14" s="128"/>
      <c r="JV14" s="11"/>
      <c r="KD14" s="128"/>
      <c r="KH14" s="11"/>
      <c r="KL14" s="128"/>
      <c r="KQ14" s="128"/>
      <c r="KV14" s="128"/>
      <c r="LA14" s="128"/>
      <c r="LF14" s="128"/>
      <c r="LJ14" s="11"/>
      <c r="LK14" s="128"/>
      <c r="LN14" s="128"/>
      <c r="LO14" s="11"/>
      <c r="MC14" s="128"/>
      <c r="MD14" s="11"/>
      <c r="NE14" s="128"/>
      <c r="NJ14" s="128"/>
      <c r="NK14" s="11"/>
      <c r="NU14" s="128"/>
    </row>
    <row r="15" spans="1:396" s="13" customFormat="1" ht="17" x14ac:dyDescent="0.2">
      <c r="A15" s="10" t="s">
        <v>928</v>
      </c>
      <c r="B15" s="13">
        <f>COUNTA(B2:B5)</f>
        <v>4</v>
      </c>
      <c r="D15" s="13">
        <f>COUNTA(D2:D5)</f>
        <v>4</v>
      </c>
      <c r="E15" s="13">
        <f>COUNTA(E2:E5)</f>
        <v>4</v>
      </c>
      <c r="G15" s="13">
        <f>COUNTA(G2:G5)</f>
        <v>4</v>
      </c>
      <c r="H15" s="13">
        <f>COUNTA(H2:H5)</f>
        <v>4</v>
      </c>
      <c r="I15" s="13">
        <f>COUNTA(I2:I5)</f>
        <v>4</v>
      </c>
      <c r="J15" s="13">
        <f>COUNTA(J2:J5)</f>
        <v>4</v>
      </c>
      <c r="K15" s="130"/>
      <c r="L15" s="14"/>
      <c r="R15" s="15"/>
      <c r="AA15" s="14"/>
      <c r="AB15" s="13">
        <f>COUNTA(AB2:AB5)</f>
        <v>4</v>
      </c>
      <c r="AC15" s="13">
        <f>COUNTA(AC2:AC5)</f>
        <v>4</v>
      </c>
      <c r="AD15" s="13">
        <f>COUNTA(AD2:AD5)</f>
        <v>4</v>
      </c>
      <c r="AE15" s="13">
        <f>COUNTA(AE2:AE5)</f>
        <v>4</v>
      </c>
      <c r="AH15" s="13">
        <f>COUNTA(AH2:AH5)</f>
        <v>4</v>
      </c>
      <c r="AI15" s="130"/>
      <c r="AJ15" s="13">
        <f>COUNTA(AJ2:AJ5)</f>
        <v>4</v>
      </c>
      <c r="AK15" s="14"/>
      <c r="AV15" s="16">
        <f>COUNTA(AV2:AV5)</f>
        <v>4</v>
      </c>
      <c r="AW15" s="13">
        <f>COUNTA(AW2:AW5)</f>
        <v>4</v>
      </c>
      <c r="AX15" s="13">
        <f>COUNTA(AX2:AX5)</f>
        <v>4</v>
      </c>
      <c r="AY15" s="130"/>
      <c r="AZ15" s="122">
        <f t="shared" ref="AZ15:BE15" si="8">COUNTA(AZ2:AZ5)</f>
        <v>4</v>
      </c>
      <c r="BA15" s="13">
        <f t="shared" si="8"/>
        <v>2</v>
      </c>
      <c r="BB15" s="13">
        <f t="shared" si="8"/>
        <v>2</v>
      </c>
      <c r="BC15" s="13">
        <f t="shared" si="8"/>
        <v>2</v>
      </c>
      <c r="BD15" s="13">
        <f t="shared" si="8"/>
        <v>0</v>
      </c>
      <c r="BE15" s="13">
        <f t="shared" si="8"/>
        <v>2</v>
      </c>
      <c r="BF15" s="130"/>
      <c r="BG15" s="13">
        <f>COUNTA(BG2:BG5)</f>
        <v>3</v>
      </c>
      <c r="BH15" s="13">
        <f>COUNTA(BH2:BH5)</f>
        <v>0</v>
      </c>
      <c r="BI15" s="13">
        <f>COUNTA(BI2:BI5)</f>
        <v>0</v>
      </c>
      <c r="BJ15" s="13">
        <f>COUNTA(BJ2:BJ5)</f>
        <v>0</v>
      </c>
      <c r="BK15" s="13">
        <f>COUNTA(BK2:BK5)</f>
        <v>0</v>
      </c>
      <c r="BL15" s="130"/>
      <c r="BM15" s="13">
        <f>COUNTA(BM2:BM5)</f>
        <v>3</v>
      </c>
      <c r="BN15" s="13">
        <f>COUNTA(BN2:BN5)</f>
        <v>0</v>
      </c>
      <c r="BO15" s="13">
        <f>COUNTA(BO2:BO5)</f>
        <v>0</v>
      </c>
      <c r="BP15" s="13">
        <f>COUNTA(BP2:BP5)</f>
        <v>0</v>
      </c>
      <c r="BQ15" s="13">
        <f>COUNTA(BQ2:BQ5)</f>
        <v>0</v>
      </c>
      <c r="BR15" s="130"/>
      <c r="BS15" s="13">
        <f>COUNTA(BS2:BS5)</f>
        <v>3</v>
      </c>
      <c r="BT15" s="13">
        <f>COUNTA(BT2:BT5)</f>
        <v>0</v>
      </c>
      <c r="BU15" s="13">
        <f>COUNTA(BU2:BU5)</f>
        <v>0</v>
      </c>
      <c r="BV15" s="13">
        <f>COUNTA(BV2:BV5)</f>
        <v>0</v>
      </c>
      <c r="BW15" s="13">
        <f>COUNTA(BW2:BW5)</f>
        <v>0</v>
      </c>
      <c r="BX15" s="130"/>
      <c r="BY15" s="13">
        <f t="shared" ref="BY15:CG15" si="9">COUNTA(BY2:BY5)</f>
        <v>4</v>
      </c>
      <c r="BZ15" s="13">
        <f t="shared" si="9"/>
        <v>3</v>
      </c>
      <c r="CA15" s="13">
        <f t="shared" si="9"/>
        <v>3</v>
      </c>
      <c r="CB15" s="13">
        <f t="shared" si="9"/>
        <v>3</v>
      </c>
      <c r="CC15" s="13">
        <f t="shared" si="9"/>
        <v>0</v>
      </c>
      <c r="CD15" s="13">
        <f t="shared" si="9"/>
        <v>3</v>
      </c>
      <c r="CE15" s="13">
        <f t="shared" si="9"/>
        <v>0</v>
      </c>
      <c r="CF15" s="13">
        <f t="shared" si="9"/>
        <v>3</v>
      </c>
      <c r="CG15" s="13">
        <f t="shared" si="9"/>
        <v>1</v>
      </c>
      <c r="CH15" s="130"/>
      <c r="CI15" s="13">
        <f t="shared" ref="CI15:CS15" si="10">COUNTA(CI2:CI5)</f>
        <v>4</v>
      </c>
      <c r="CJ15" s="13">
        <f t="shared" si="10"/>
        <v>1</v>
      </c>
      <c r="CK15" s="13">
        <f t="shared" si="10"/>
        <v>1</v>
      </c>
      <c r="CL15" s="13">
        <f t="shared" si="10"/>
        <v>1</v>
      </c>
      <c r="CM15" s="13">
        <f t="shared" si="10"/>
        <v>0</v>
      </c>
      <c r="CN15" s="13">
        <f t="shared" si="10"/>
        <v>1</v>
      </c>
      <c r="CO15" s="13">
        <f t="shared" si="10"/>
        <v>0</v>
      </c>
      <c r="CP15" s="13">
        <f t="shared" si="10"/>
        <v>1</v>
      </c>
      <c r="CQ15" s="13">
        <f t="shared" si="10"/>
        <v>0</v>
      </c>
      <c r="CR15" s="13">
        <f t="shared" si="10"/>
        <v>1</v>
      </c>
      <c r="CS15" s="13">
        <f t="shared" si="10"/>
        <v>1</v>
      </c>
      <c r="CT15" s="130"/>
      <c r="CU15" s="13">
        <f>COUNTA(CU2:CU5)</f>
        <v>4</v>
      </c>
      <c r="CV15" s="130"/>
      <c r="CW15" s="13">
        <f>COUNTA(CW2:CW5)</f>
        <v>4</v>
      </c>
      <c r="CX15" s="13">
        <f>COUNTA(CX2:CX5)</f>
        <v>4</v>
      </c>
      <c r="CY15" s="13">
        <f>COUNTA(CY2:CY5)</f>
        <v>4</v>
      </c>
      <c r="CZ15" s="13">
        <f>COUNTA(CZ2:CZ5)</f>
        <v>4</v>
      </c>
      <c r="DA15" s="13">
        <f>COUNTA(DA2:DA5)</f>
        <v>4</v>
      </c>
      <c r="DB15" s="130"/>
      <c r="DC15" s="13">
        <f>COUNTA(DC2:DC5)</f>
        <v>4</v>
      </c>
      <c r="DD15" s="13">
        <f>COUNTA(DD2:DD5)</f>
        <v>4</v>
      </c>
      <c r="DE15" s="13">
        <f>COUNTA(DE2:DE5)</f>
        <v>4</v>
      </c>
      <c r="DF15" s="13">
        <f>COUNTA(DF2:DF5)</f>
        <v>4</v>
      </c>
      <c r="DG15" s="13">
        <f>COUNTA(DG2:DG5)</f>
        <v>4</v>
      </c>
      <c r="DH15" s="130"/>
      <c r="DI15" s="13">
        <f>COUNTA(DI2:DI5)</f>
        <v>4</v>
      </c>
      <c r="DJ15" s="13">
        <f>COUNTA(DJ2:DJ5)</f>
        <v>4</v>
      </c>
      <c r="DK15" s="13">
        <f>COUNTA(DK2:DK5)</f>
        <v>4</v>
      </c>
      <c r="DL15" s="13">
        <f>COUNTA(DL2:DL5)</f>
        <v>4</v>
      </c>
      <c r="DM15" s="13">
        <f>COUNTA(DM2:DM5)</f>
        <v>4</v>
      </c>
      <c r="DN15" s="130"/>
      <c r="DO15" s="13">
        <f>COUNTA(DO2:DO5)</f>
        <v>4</v>
      </c>
      <c r="DP15" s="13">
        <f>COUNTA(DP2:DP5)</f>
        <v>0</v>
      </c>
      <c r="DQ15" s="13">
        <f>COUNTA(DQ2:DQ5)</f>
        <v>0</v>
      </c>
      <c r="DR15" s="13">
        <f>COUNTA(DR2:DR5)</f>
        <v>0</v>
      </c>
      <c r="DS15" s="13">
        <f>COUNTA(DS2:DS5)</f>
        <v>0</v>
      </c>
      <c r="DT15" s="130"/>
      <c r="DU15" s="13">
        <f>COUNTA(DU2:DU5)</f>
        <v>4</v>
      </c>
      <c r="DV15" s="13">
        <f>COUNTA(DV2:DV5)</f>
        <v>0</v>
      </c>
      <c r="DW15" s="13">
        <f>COUNTA(DW2:DW5)</f>
        <v>0</v>
      </c>
      <c r="DX15" s="13">
        <f>COUNTA(DX2:DX5)</f>
        <v>0</v>
      </c>
      <c r="DY15" s="13">
        <f>COUNTA(DY2:DY5)</f>
        <v>0</v>
      </c>
      <c r="DZ15" s="130"/>
      <c r="EA15" s="13">
        <f>COUNTA(EA2:EA5)</f>
        <v>4</v>
      </c>
      <c r="EB15" s="13">
        <f>COUNTA(EB2:EB5)</f>
        <v>0</v>
      </c>
      <c r="EC15" s="13">
        <f>COUNTA(EC2:EC5)</f>
        <v>0</v>
      </c>
      <c r="ED15" s="13">
        <f>COUNTA(ED2:ED5)</f>
        <v>0</v>
      </c>
      <c r="EE15" s="13">
        <f>COUNTA(EE2:EE5)</f>
        <v>0</v>
      </c>
      <c r="EF15" s="130"/>
      <c r="EG15" s="13">
        <f>COUNTA(EG2:EG5)</f>
        <v>4</v>
      </c>
      <c r="EH15" s="13">
        <f>COUNTA(EH2:EH5)</f>
        <v>0</v>
      </c>
      <c r="EI15" s="13">
        <f>COUNTA(EI2:EI5)</f>
        <v>0</v>
      </c>
      <c r="EJ15" s="13">
        <f>COUNTA(EJ2:EJ5)</f>
        <v>0</v>
      </c>
      <c r="EK15" s="13">
        <f>COUNTA(EK2:EK5)</f>
        <v>0</v>
      </c>
      <c r="EL15" s="130"/>
      <c r="EM15" s="13">
        <f>COUNTA(EM2:EM5)</f>
        <v>4</v>
      </c>
      <c r="EN15" s="13">
        <f>COUNTA(EN2:EN5)</f>
        <v>0</v>
      </c>
      <c r="EO15" s="13">
        <f>COUNTA(EO2:EO5)</f>
        <v>0</v>
      </c>
      <c r="EP15" s="13">
        <f>COUNTA(EP2:EP5)</f>
        <v>0</v>
      </c>
      <c r="EQ15" s="13">
        <f>COUNTA(EQ2:EQ5)</f>
        <v>0</v>
      </c>
      <c r="ER15" s="130"/>
      <c r="ES15" s="13">
        <f>COUNTA(ES2:ES5)</f>
        <v>4</v>
      </c>
      <c r="ET15" s="13">
        <f>COUNTA(ET2:ET5)</f>
        <v>0</v>
      </c>
      <c r="EU15" s="13">
        <f>COUNTA(EU2:EU5)</f>
        <v>0</v>
      </c>
      <c r="EV15" s="13">
        <f>COUNTA(EV2:EV5)</f>
        <v>0</v>
      </c>
      <c r="EW15" s="13">
        <f>COUNTA(EW2:EW5)</f>
        <v>0</v>
      </c>
      <c r="EX15" s="130"/>
      <c r="EY15" s="13">
        <f>COUNTA(EY2:EY5)</f>
        <v>4</v>
      </c>
      <c r="EZ15" s="13">
        <f>COUNTA(EZ2:EZ5)</f>
        <v>0</v>
      </c>
      <c r="FA15" s="13">
        <f>COUNTA(FA2:FA5)</f>
        <v>0</v>
      </c>
      <c r="FB15" s="13">
        <f>COUNTA(FB2:FB5)</f>
        <v>0</v>
      </c>
      <c r="FC15" s="13">
        <f>COUNTA(FC2:FC5)</f>
        <v>0</v>
      </c>
      <c r="FD15" s="130"/>
      <c r="FE15" s="13">
        <f>COUNTA(FE2:FE5)</f>
        <v>4</v>
      </c>
      <c r="FF15" s="13">
        <f>COUNTA(FF2:FF5)</f>
        <v>1</v>
      </c>
      <c r="FG15" s="13">
        <f>COUNTA(FG2:FG5)</f>
        <v>1</v>
      </c>
      <c r="FH15" s="13">
        <f>COUNTA(FH2:FH5)</f>
        <v>1</v>
      </c>
      <c r="FI15" s="13">
        <f>COUNTA(FI2:FI5)</f>
        <v>1</v>
      </c>
      <c r="FJ15" s="130"/>
      <c r="FK15" s="13">
        <f>COUNTA(FK2:FK5)</f>
        <v>4</v>
      </c>
      <c r="FL15" s="130"/>
      <c r="FM15" s="13">
        <f>COUNTA(FM2:FM5)</f>
        <v>4</v>
      </c>
      <c r="FN15" s="13">
        <f>COUNTA(FN2:FN5)</f>
        <v>2</v>
      </c>
      <c r="FO15" s="13">
        <f>COUNTA(FO2:FO5)</f>
        <v>2</v>
      </c>
      <c r="FP15" s="14"/>
      <c r="FQ15" s="13">
        <f t="shared" ref="FQ15:FV15" si="11">COUNTA(FQ2:FQ5)</f>
        <v>1</v>
      </c>
      <c r="FR15" s="13">
        <f t="shared" si="11"/>
        <v>0</v>
      </c>
      <c r="FS15" s="13">
        <f t="shared" si="11"/>
        <v>0</v>
      </c>
      <c r="FT15" s="13">
        <f t="shared" si="11"/>
        <v>0</v>
      </c>
      <c r="FU15" s="13">
        <f t="shared" si="11"/>
        <v>1</v>
      </c>
      <c r="FV15" s="13">
        <f t="shared" si="11"/>
        <v>2</v>
      </c>
      <c r="FW15" s="130"/>
      <c r="FX15" s="13">
        <f>COUNTA(FX2:FX5)</f>
        <v>4</v>
      </c>
      <c r="FY15" s="13">
        <f>COUNTA(FY2:FY5)</f>
        <v>3</v>
      </c>
      <c r="FZ15" s="13">
        <f>COUNTA(FZ2:FZ5)</f>
        <v>3</v>
      </c>
      <c r="GA15" s="14"/>
      <c r="GB15" s="13">
        <f>COUNTA(GB2:GB5)</f>
        <v>0</v>
      </c>
      <c r="GC15" s="13">
        <f>COUNTA(GC2:GC5)</f>
        <v>0</v>
      </c>
      <c r="GD15" s="13">
        <f>COUNTA(GD2:GD5)</f>
        <v>2</v>
      </c>
      <c r="GE15" s="13">
        <f>COUNTA(GE2:GE5)</f>
        <v>1</v>
      </c>
      <c r="GF15" s="130"/>
      <c r="GG15" s="13">
        <f>COUNTA(GG2:GG5)</f>
        <v>4</v>
      </c>
      <c r="GH15" s="13">
        <f>COUNTA(GH2:GH5)</f>
        <v>3</v>
      </c>
      <c r="GI15" s="13">
        <f>COUNTA(GI2:GI5)</f>
        <v>3</v>
      </c>
      <c r="GJ15" s="14"/>
      <c r="GK15" s="13">
        <f>COUNTA(GK2:GK5)</f>
        <v>0</v>
      </c>
      <c r="GL15" s="13">
        <f>COUNTA(GL2:GL5)</f>
        <v>1</v>
      </c>
      <c r="GM15" s="13">
        <f>COUNTA(GM2:GM5)</f>
        <v>1</v>
      </c>
      <c r="GN15" s="13">
        <f>COUNTA(GN2:GN5)</f>
        <v>3</v>
      </c>
      <c r="GO15" s="13">
        <f>COUNTA(GO2:GO5)</f>
        <v>1</v>
      </c>
      <c r="GP15" s="130"/>
      <c r="GQ15" s="13">
        <f>COUNTA(GQ2:GQ5)</f>
        <v>4</v>
      </c>
      <c r="GR15" s="13">
        <f>COUNTA(GR2:GR5)</f>
        <v>1</v>
      </c>
      <c r="GS15" s="13">
        <f>COUNTA(GS2:GS5)</f>
        <v>1</v>
      </c>
      <c r="GT15" s="14"/>
      <c r="GU15" s="13">
        <f>COUNTA(GU2:GU5)</f>
        <v>1</v>
      </c>
      <c r="GV15" s="13">
        <f>COUNTA(GV2:GV5)</f>
        <v>0</v>
      </c>
      <c r="GW15" s="13">
        <f>COUNTA(GW2:GW5)</f>
        <v>1</v>
      </c>
      <c r="GX15" s="13">
        <f>COUNTA(GX2:GX5)</f>
        <v>1</v>
      </c>
      <c r="GY15" s="130"/>
      <c r="GZ15" s="13">
        <f>COUNTA(GZ2:GZ5)</f>
        <v>4</v>
      </c>
      <c r="HA15" s="13">
        <f>COUNTA(HA2:HA5)</f>
        <v>0</v>
      </c>
      <c r="HB15" s="13">
        <f>COUNTA(HB2:HB5)</f>
        <v>0</v>
      </c>
      <c r="HC15" s="14"/>
      <c r="HD15" s="13">
        <f t="shared" ref="HD15:HI15" si="12">COUNTA(HD2:HD5)</f>
        <v>0</v>
      </c>
      <c r="HE15" s="13">
        <f t="shared" si="12"/>
        <v>0</v>
      </c>
      <c r="HF15" s="13">
        <f t="shared" si="12"/>
        <v>0</v>
      </c>
      <c r="HG15" s="13">
        <f t="shared" si="12"/>
        <v>0</v>
      </c>
      <c r="HH15" s="13">
        <f t="shared" si="12"/>
        <v>0</v>
      </c>
      <c r="HI15" s="13">
        <f t="shared" si="12"/>
        <v>0</v>
      </c>
      <c r="HJ15" s="130"/>
      <c r="HK15" s="13">
        <f>COUNTA(HK2:HK5)</f>
        <v>4</v>
      </c>
      <c r="HL15" s="13">
        <f>COUNTA(HL2:HL5)</f>
        <v>3</v>
      </c>
      <c r="HM15" s="13">
        <f>COUNTA(HM2:HM5)</f>
        <v>3</v>
      </c>
      <c r="HN15" s="14"/>
      <c r="HO15" s="13">
        <f>COUNTA(HO2:HO5)</f>
        <v>2</v>
      </c>
      <c r="HP15" s="13">
        <f>COUNTA(HP2:HP5)</f>
        <v>0</v>
      </c>
      <c r="HQ15" s="13">
        <f>COUNTA(HQ2:HQ5)</f>
        <v>3</v>
      </c>
      <c r="HR15" s="13">
        <f>COUNTA(HR2:HR5)</f>
        <v>1</v>
      </c>
      <c r="HS15" s="130"/>
      <c r="HT15" s="13">
        <f>COUNTA(HT2:HT5)</f>
        <v>4</v>
      </c>
      <c r="HU15" s="13">
        <f>COUNTA(HU2:HU5)</f>
        <v>1</v>
      </c>
      <c r="HV15" s="13">
        <f>COUNTA(HV2:HV5)</f>
        <v>1</v>
      </c>
      <c r="HW15" s="14"/>
      <c r="HX15" s="13">
        <f>COUNTA(HX2:HX5)</f>
        <v>1</v>
      </c>
      <c r="HY15" s="13">
        <f>COUNTA(HY2:HY5)</f>
        <v>0</v>
      </c>
      <c r="HZ15" s="13">
        <f>COUNTA(HZ2:HZ5)</f>
        <v>1</v>
      </c>
      <c r="IA15" s="13">
        <f>COUNTA(IA2:IA5)</f>
        <v>1</v>
      </c>
      <c r="IB15" s="130"/>
      <c r="IC15" s="13">
        <f>COUNTA(IC2:IC5)</f>
        <v>4</v>
      </c>
      <c r="ID15" s="13">
        <f>COUNTA(ID2:ID5)</f>
        <v>0</v>
      </c>
      <c r="IE15" s="13">
        <f>COUNTA(IE2:IE5)</f>
        <v>0</v>
      </c>
      <c r="IF15" s="14"/>
      <c r="IG15" s="13">
        <f>COUNTA(IG2:IG5)</f>
        <v>0</v>
      </c>
      <c r="IH15" s="13">
        <f>COUNTA(IH2:IH5)</f>
        <v>0</v>
      </c>
      <c r="II15" s="13">
        <f>COUNTA(II2:II5)</f>
        <v>0</v>
      </c>
      <c r="IJ15" s="130"/>
      <c r="IK15" s="13">
        <f>COUNTA(IK2:IK5)</f>
        <v>4</v>
      </c>
      <c r="IL15" s="13">
        <f>COUNTA(IL2:IL5)</f>
        <v>0</v>
      </c>
      <c r="IM15" s="13">
        <f>COUNTA(IM2:IM5)</f>
        <v>0</v>
      </c>
      <c r="IN15" s="14"/>
      <c r="IO15" s="13">
        <f>COUNTA(IO2:IO5)</f>
        <v>0</v>
      </c>
      <c r="IP15" s="130"/>
      <c r="IQ15" s="13">
        <f>COUNTA(IQ2:IQ5)</f>
        <v>4</v>
      </c>
      <c r="IR15" s="13">
        <f>COUNTA(IR2:IR5)</f>
        <v>1</v>
      </c>
      <c r="IS15" s="13">
        <f>COUNTA(IS2:IS5)</f>
        <v>1</v>
      </c>
      <c r="IT15" s="14"/>
      <c r="IU15" s="13">
        <f>COUNTA(IU2:IU5)</f>
        <v>0</v>
      </c>
      <c r="IV15" s="13">
        <f>COUNTA(IV2:IV5)</f>
        <v>0</v>
      </c>
      <c r="IW15" s="13">
        <f>COUNTA(IW2:IW5)</f>
        <v>1</v>
      </c>
      <c r="IX15" s="13">
        <f>COUNTA(IX2:IX5)</f>
        <v>1</v>
      </c>
      <c r="IY15" s="130"/>
      <c r="IZ15" s="13">
        <f>COUNTA(IZ2:IZ5)</f>
        <v>4</v>
      </c>
      <c r="JA15" s="13">
        <f>COUNTA(JA2:JA5)</f>
        <v>3</v>
      </c>
      <c r="JB15" s="13">
        <f>COUNTA(JB2:JB5)</f>
        <v>3</v>
      </c>
      <c r="JC15" s="14"/>
      <c r="JD15" s="13">
        <f>COUNTA(JD2:JD5)</f>
        <v>2</v>
      </c>
      <c r="JE15" s="13">
        <f>COUNTA(JE2:JE5)</f>
        <v>0</v>
      </c>
      <c r="JF15" s="13">
        <f>COUNTA(JF2:JF5)</f>
        <v>2</v>
      </c>
      <c r="JG15" s="13">
        <f>COUNTA(JG2:JG5)</f>
        <v>1</v>
      </c>
      <c r="JH15" s="130"/>
      <c r="JI15" s="13">
        <f>COUNTA(JI2:JI5)</f>
        <v>4</v>
      </c>
      <c r="JJ15" s="13">
        <f>COUNTA(JJ2:JJ5)</f>
        <v>3</v>
      </c>
      <c r="JK15" s="13">
        <f>COUNTA(JK2:JK5)</f>
        <v>3</v>
      </c>
      <c r="JL15" s="14"/>
      <c r="JM15" s="13">
        <f>COUNTA(JM2:JM5)</f>
        <v>0</v>
      </c>
      <c r="JN15" s="13">
        <f>COUNTA(JN2:JN5)</f>
        <v>1</v>
      </c>
      <c r="JO15" s="13">
        <f>COUNTA(JO2:JO5)</f>
        <v>2</v>
      </c>
      <c r="JP15" s="13">
        <f>COUNTA(JP2:JP5)</f>
        <v>3</v>
      </c>
      <c r="JQ15" s="13">
        <f>COUNTA(JQ2:JQ5)</f>
        <v>3</v>
      </c>
      <c r="JR15" s="130"/>
      <c r="JS15" s="13">
        <f>COUNTA(JS2:JS5)</f>
        <v>4</v>
      </c>
      <c r="JT15" s="13">
        <f>COUNTA(JT2:JT5)</f>
        <v>4</v>
      </c>
      <c r="JU15" s="13">
        <f>COUNTA(JU2:JU5)</f>
        <v>4</v>
      </c>
      <c r="JV15" s="14"/>
      <c r="JW15" s="13">
        <f t="shared" ref="JW15:KC15" si="13">COUNTA(JW2:JW5)</f>
        <v>2</v>
      </c>
      <c r="JX15" s="13">
        <f t="shared" si="13"/>
        <v>0</v>
      </c>
      <c r="JY15" s="13">
        <f t="shared" si="13"/>
        <v>2</v>
      </c>
      <c r="JZ15" s="13">
        <f t="shared" si="13"/>
        <v>3</v>
      </c>
      <c r="KA15" s="13">
        <f t="shared" si="13"/>
        <v>0</v>
      </c>
      <c r="KB15" s="13">
        <f t="shared" si="13"/>
        <v>4</v>
      </c>
      <c r="KC15" s="13">
        <f t="shared" si="13"/>
        <v>4</v>
      </c>
      <c r="KD15" s="130"/>
      <c r="KE15" s="13">
        <f>COUNTA(KE2:KE5)</f>
        <v>4</v>
      </c>
      <c r="KF15" s="13">
        <f>COUNTA(KF2:KF5)</f>
        <v>1</v>
      </c>
      <c r="KG15" s="13">
        <f>COUNTA(KG2:KG5)</f>
        <v>1</v>
      </c>
      <c r="KH15" s="14"/>
      <c r="KI15" s="13">
        <f>COUNTA(KI2:KI5)</f>
        <v>1</v>
      </c>
      <c r="KJ15" s="13">
        <f>COUNTA(KJ2:KJ5)</f>
        <v>0</v>
      </c>
      <c r="KK15" s="13">
        <f>COUNTA(KK2:KK5)</f>
        <v>0</v>
      </c>
      <c r="KL15" s="130"/>
      <c r="KM15" s="13">
        <f>COUNTA(KM2:KM5)</f>
        <v>4</v>
      </c>
      <c r="KN15" s="13">
        <f>COUNTA(KN2:KN5)</f>
        <v>0</v>
      </c>
      <c r="KO15" s="13">
        <f>COUNTA(KO2:KO5)</f>
        <v>0</v>
      </c>
      <c r="KP15" s="13">
        <f>COUNTA(KP2:KP5)</f>
        <v>0</v>
      </c>
      <c r="KQ15" s="130"/>
      <c r="KR15" s="13">
        <f>COUNTA(KR2:KR5)</f>
        <v>4</v>
      </c>
      <c r="KS15" s="13">
        <f>COUNTA(KS2:KS5)</f>
        <v>0</v>
      </c>
      <c r="KT15" s="13">
        <f>COUNTA(KT2:KT5)</f>
        <v>0</v>
      </c>
      <c r="KU15" s="13">
        <f>COUNTA(KU2:KU5)</f>
        <v>0</v>
      </c>
      <c r="KV15" s="130"/>
      <c r="KW15" s="13">
        <f>COUNTA(KW2:KW5)</f>
        <v>4</v>
      </c>
      <c r="KX15" s="13">
        <f>COUNTA(KX2:KX5)</f>
        <v>0</v>
      </c>
      <c r="KY15" s="13">
        <f>COUNTA(KY2:KY5)</f>
        <v>0</v>
      </c>
      <c r="KZ15" s="13">
        <f>COUNTA(KZ2:KZ5)</f>
        <v>0</v>
      </c>
      <c r="LA15" s="130"/>
      <c r="LB15" s="13">
        <f>COUNTA(LB2:LB5)</f>
        <v>4</v>
      </c>
      <c r="LC15" s="13">
        <f>COUNTA(LC2:LC5)</f>
        <v>0</v>
      </c>
      <c r="LD15" s="13">
        <f>COUNTA(LD2:LD5)</f>
        <v>0</v>
      </c>
      <c r="LE15" s="13">
        <f>COUNTA(LE2:LE5)</f>
        <v>0</v>
      </c>
      <c r="LF15" s="130"/>
      <c r="LG15" s="13">
        <f>COUNTA(LG2:LG5)</f>
        <v>4</v>
      </c>
      <c r="LH15" s="13">
        <f>COUNTA(LH2:LH5)</f>
        <v>0</v>
      </c>
      <c r="LI15" s="13">
        <f>COUNTA(LI2:LI5)</f>
        <v>0</v>
      </c>
      <c r="LJ15" s="14"/>
      <c r="LK15" s="130"/>
      <c r="LL15" s="13">
        <f>COUNTA(LL2:LL5)</f>
        <v>4</v>
      </c>
      <c r="LM15" s="13">
        <f>COUNTA(LM2:LM5)</f>
        <v>4</v>
      </c>
      <c r="LN15" s="130"/>
      <c r="LO15" s="14"/>
      <c r="LP15" s="13">
        <f t="shared" ref="LP15:MB15" si="14">COUNTA(LP2:LP5)</f>
        <v>0</v>
      </c>
      <c r="LQ15" s="13">
        <f t="shared" si="14"/>
        <v>4</v>
      </c>
      <c r="LR15" s="13">
        <f t="shared" si="14"/>
        <v>1</v>
      </c>
      <c r="LS15" s="13">
        <f t="shared" si="14"/>
        <v>3</v>
      </c>
      <c r="LT15" s="13">
        <f t="shared" si="14"/>
        <v>2</v>
      </c>
      <c r="LU15" s="13">
        <f t="shared" si="14"/>
        <v>2</v>
      </c>
      <c r="LV15" s="13">
        <f t="shared" si="14"/>
        <v>0</v>
      </c>
      <c r="LW15" s="13">
        <f t="shared" si="14"/>
        <v>2</v>
      </c>
      <c r="LX15" s="13">
        <f t="shared" si="14"/>
        <v>0</v>
      </c>
      <c r="LY15" s="13">
        <f t="shared" si="14"/>
        <v>1</v>
      </c>
      <c r="LZ15" s="13">
        <f t="shared" si="14"/>
        <v>4</v>
      </c>
      <c r="MA15" s="13">
        <f t="shared" si="14"/>
        <v>4</v>
      </c>
      <c r="MB15" s="13">
        <f t="shared" si="14"/>
        <v>2</v>
      </c>
      <c r="MC15" s="130"/>
      <c r="MD15" s="14"/>
      <c r="ME15" s="13">
        <f t="shared" ref="ME15:ND15" si="15">COUNTA(ME2:ME5)</f>
        <v>4</v>
      </c>
      <c r="MF15" s="13">
        <f t="shared" si="15"/>
        <v>1</v>
      </c>
      <c r="MG15" s="13">
        <f t="shared" si="15"/>
        <v>0</v>
      </c>
      <c r="MH15" s="13">
        <f t="shared" si="15"/>
        <v>0</v>
      </c>
      <c r="MI15" s="13">
        <f t="shared" si="15"/>
        <v>1</v>
      </c>
      <c r="MJ15" s="13">
        <f t="shared" si="15"/>
        <v>4</v>
      </c>
      <c r="MK15" s="13">
        <f t="shared" si="15"/>
        <v>4</v>
      </c>
      <c r="ML15" s="13">
        <f t="shared" si="15"/>
        <v>4</v>
      </c>
      <c r="MM15" s="13">
        <f t="shared" si="15"/>
        <v>3</v>
      </c>
      <c r="MN15" s="13">
        <f t="shared" si="15"/>
        <v>2</v>
      </c>
      <c r="MO15" s="13">
        <f t="shared" si="15"/>
        <v>1</v>
      </c>
      <c r="MP15" s="13">
        <f t="shared" si="15"/>
        <v>3</v>
      </c>
      <c r="MQ15" s="13">
        <f t="shared" si="15"/>
        <v>2</v>
      </c>
      <c r="MR15" s="13">
        <f t="shared" si="15"/>
        <v>0</v>
      </c>
      <c r="MS15" s="13">
        <f t="shared" si="15"/>
        <v>0</v>
      </c>
      <c r="MT15" s="13">
        <f t="shared" si="15"/>
        <v>3</v>
      </c>
      <c r="MU15" s="13">
        <f t="shared" si="15"/>
        <v>3</v>
      </c>
      <c r="MV15" s="13">
        <f t="shared" si="15"/>
        <v>3</v>
      </c>
      <c r="MW15" s="13">
        <f t="shared" si="15"/>
        <v>2</v>
      </c>
      <c r="MX15" s="13">
        <f t="shared" si="15"/>
        <v>1</v>
      </c>
      <c r="MY15" s="13">
        <f t="shared" si="15"/>
        <v>4</v>
      </c>
      <c r="MZ15" s="13">
        <f t="shared" si="15"/>
        <v>4</v>
      </c>
      <c r="NA15" s="13">
        <f t="shared" si="15"/>
        <v>4</v>
      </c>
      <c r="NB15" s="13">
        <f t="shared" si="15"/>
        <v>4</v>
      </c>
      <c r="NC15" s="13">
        <f t="shared" si="15"/>
        <v>4</v>
      </c>
      <c r="ND15" s="13">
        <f t="shared" si="15"/>
        <v>4</v>
      </c>
      <c r="NE15" s="130"/>
      <c r="NF15" s="13">
        <f>COUNTA(NF2:NF5)</f>
        <v>4</v>
      </c>
      <c r="NG15" s="13">
        <f>COUNTA(NG2:NG5)</f>
        <v>4</v>
      </c>
      <c r="NH15" s="13">
        <f>COUNTA(NH2:NH5)</f>
        <v>4</v>
      </c>
      <c r="NI15" s="13">
        <f>COUNTA(NI2:NI5)</f>
        <v>4</v>
      </c>
      <c r="NJ15" s="130"/>
      <c r="NK15" s="14"/>
      <c r="NL15" s="13">
        <f t="shared" ref="NL15:NT15" si="16">COUNTA(NL2:NL5)</f>
        <v>2</v>
      </c>
      <c r="NM15" s="13">
        <f t="shared" si="16"/>
        <v>2</v>
      </c>
      <c r="NN15" s="13">
        <f t="shared" si="16"/>
        <v>1</v>
      </c>
      <c r="NO15" s="13">
        <f t="shared" si="16"/>
        <v>1</v>
      </c>
      <c r="NP15" s="13">
        <f t="shared" si="16"/>
        <v>3</v>
      </c>
      <c r="NQ15" s="13">
        <f t="shared" si="16"/>
        <v>1</v>
      </c>
      <c r="NR15" s="13">
        <f t="shared" si="16"/>
        <v>1</v>
      </c>
      <c r="NS15" s="13">
        <f t="shared" si="16"/>
        <v>2</v>
      </c>
      <c r="NT15" s="13">
        <f t="shared" si="16"/>
        <v>0</v>
      </c>
      <c r="NU15" s="130"/>
      <c r="NV15" s="13">
        <f t="shared" ref="NV15:OB15" si="17">COUNTA(NV2:NV5)</f>
        <v>1</v>
      </c>
      <c r="NW15" s="13">
        <f t="shared" si="17"/>
        <v>4</v>
      </c>
      <c r="NX15" s="13">
        <f t="shared" si="17"/>
        <v>2</v>
      </c>
      <c r="NY15" s="13">
        <f t="shared" si="17"/>
        <v>1</v>
      </c>
      <c r="NZ15" s="13">
        <f t="shared" si="17"/>
        <v>4</v>
      </c>
      <c r="OA15" s="13">
        <f t="shared" si="17"/>
        <v>4</v>
      </c>
      <c r="OB15" s="13">
        <f t="shared" si="17"/>
        <v>4</v>
      </c>
    </row>
    <row r="16" spans="1:396" s="132" customFormat="1" ht="34" x14ac:dyDescent="0.2">
      <c r="A16" s="131" t="s">
        <v>929</v>
      </c>
      <c r="D16" s="131"/>
      <c r="G16" s="133">
        <f>G14/G15</f>
        <v>1</v>
      </c>
      <c r="K16" s="134"/>
      <c r="L16" s="135"/>
      <c r="M16" s="133"/>
      <c r="AA16" s="136"/>
      <c r="AI16" s="134"/>
      <c r="AK16" s="136"/>
      <c r="AY16" s="134"/>
      <c r="AZ16" s="137"/>
      <c r="BB16" s="133">
        <f>BB14/BB15</f>
        <v>0</v>
      </c>
      <c r="BF16" s="134"/>
      <c r="BI16" s="133"/>
      <c r="BL16" s="134"/>
      <c r="BO16" s="133"/>
      <c r="BR16" s="134"/>
      <c r="BU16" s="133"/>
      <c r="BX16" s="134"/>
      <c r="CA16" s="132">
        <f>CA14/CA15</f>
        <v>0</v>
      </c>
      <c r="CE16" s="133"/>
      <c r="CH16" s="134"/>
      <c r="CL16" s="133"/>
      <c r="CQ16" s="133"/>
      <c r="CT16" s="134"/>
      <c r="CV16" s="134"/>
      <c r="CX16" s="133"/>
      <c r="CY16" s="133"/>
      <c r="CZ16" s="133"/>
      <c r="DA16" s="133"/>
      <c r="DB16" s="134"/>
      <c r="DC16" s="133"/>
      <c r="DD16" s="133"/>
      <c r="DE16" s="133"/>
      <c r="DF16" s="133"/>
      <c r="DG16" s="133"/>
      <c r="DH16" s="134"/>
      <c r="DI16" s="133"/>
      <c r="DJ16" s="133"/>
      <c r="DK16" s="133"/>
      <c r="DL16" s="133"/>
      <c r="DM16" s="133"/>
      <c r="DN16" s="134"/>
      <c r="DO16" s="133"/>
      <c r="DP16" s="133"/>
      <c r="DQ16" s="133"/>
      <c r="DR16" s="133"/>
      <c r="DS16" s="133"/>
      <c r="DT16" s="134"/>
      <c r="DU16" s="133"/>
      <c r="DV16" s="133"/>
      <c r="DW16" s="133"/>
      <c r="DX16" s="133"/>
      <c r="DY16" s="133"/>
      <c r="DZ16" s="134"/>
      <c r="EA16" s="133"/>
      <c r="EB16" s="133"/>
      <c r="EC16" s="133"/>
      <c r="ED16" s="133"/>
      <c r="EE16" s="133"/>
      <c r="EF16" s="134"/>
      <c r="EG16" s="133"/>
      <c r="EH16" s="133"/>
      <c r="EI16" s="133"/>
      <c r="EJ16" s="133"/>
      <c r="EK16" s="133"/>
      <c r="EL16" s="134"/>
      <c r="EM16" s="133"/>
      <c r="EN16" s="133"/>
      <c r="EO16" s="133"/>
      <c r="EP16" s="133"/>
      <c r="EQ16" s="133"/>
      <c r="ER16" s="134"/>
      <c r="ES16" s="133"/>
      <c r="ET16" s="133"/>
      <c r="EU16" s="133"/>
      <c r="EV16" s="133"/>
      <c r="EW16" s="133"/>
      <c r="EX16" s="134"/>
      <c r="EY16" s="133"/>
      <c r="EZ16" s="133"/>
      <c r="FA16" s="133"/>
      <c r="FB16" s="133"/>
      <c r="FC16" s="133"/>
      <c r="FD16" s="134"/>
      <c r="FE16" s="133"/>
      <c r="FF16" s="133"/>
      <c r="FG16" s="133"/>
      <c r="FH16" s="133"/>
      <c r="FI16" s="133"/>
      <c r="FJ16" s="134"/>
      <c r="FK16" s="133"/>
      <c r="FL16" s="134"/>
      <c r="FM16" s="133"/>
      <c r="FN16" s="133"/>
      <c r="FO16" s="133"/>
      <c r="FP16" s="135"/>
      <c r="FQ16" s="133"/>
      <c r="FR16" s="133"/>
      <c r="FS16" s="133"/>
      <c r="FT16" s="133"/>
      <c r="FU16" s="133"/>
      <c r="FV16" s="133"/>
      <c r="FW16" s="134"/>
      <c r="FX16" s="133"/>
      <c r="FY16" s="133"/>
      <c r="FZ16" s="133"/>
      <c r="GA16" s="135"/>
      <c r="GB16" s="133"/>
      <c r="GC16" s="133"/>
      <c r="GD16" s="133"/>
      <c r="GE16" s="133"/>
      <c r="GF16" s="134"/>
      <c r="GG16" s="133"/>
      <c r="GH16" s="133"/>
      <c r="GI16" s="133"/>
      <c r="GJ16" s="135"/>
      <c r="GK16" s="133"/>
      <c r="GL16" s="133"/>
      <c r="GM16" s="133"/>
      <c r="GN16" s="133"/>
      <c r="GO16" s="133"/>
      <c r="GP16" s="134"/>
      <c r="GQ16" s="133"/>
      <c r="GR16" s="133"/>
      <c r="GS16" s="133"/>
      <c r="GT16" s="135"/>
      <c r="GU16" s="133"/>
      <c r="GV16" s="133"/>
      <c r="GW16" s="133"/>
      <c r="GX16" s="133"/>
      <c r="GY16" s="134"/>
      <c r="GZ16" s="133"/>
      <c r="HA16" s="133"/>
      <c r="HB16" s="133"/>
      <c r="HC16" s="135"/>
      <c r="HD16" s="133"/>
      <c r="HE16" s="133"/>
      <c r="HF16" s="133"/>
      <c r="HG16" s="133"/>
      <c r="HH16" s="133"/>
      <c r="HI16" s="133"/>
      <c r="HJ16" s="134"/>
      <c r="HK16" s="133"/>
      <c r="HL16" s="133"/>
      <c r="HM16" s="133"/>
      <c r="HN16" s="135"/>
      <c r="HO16" s="133"/>
      <c r="HP16" s="133"/>
      <c r="HQ16" s="133"/>
      <c r="HR16" s="133"/>
      <c r="HS16" s="134"/>
      <c r="HT16" s="133"/>
      <c r="HU16" s="133"/>
      <c r="HV16" s="133"/>
      <c r="HW16" s="135"/>
      <c r="HX16" s="133"/>
      <c r="HY16" s="133"/>
      <c r="HZ16" s="133"/>
      <c r="IA16" s="133"/>
      <c r="IB16" s="134"/>
      <c r="IC16" s="133"/>
      <c r="ID16" s="133"/>
      <c r="IE16" s="133"/>
      <c r="IF16" s="135"/>
      <c r="IG16" s="133"/>
      <c r="IH16" s="133"/>
      <c r="II16" s="133"/>
      <c r="IJ16" s="134"/>
      <c r="IK16" s="133"/>
      <c r="IL16" s="133"/>
      <c r="IM16" s="133"/>
      <c r="IN16" s="135"/>
      <c r="IO16" s="133"/>
      <c r="IP16" s="134"/>
      <c r="IQ16" s="133"/>
      <c r="IR16" s="133"/>
      <c r="IS16" s="133"/>
      <c r="IT16" s="135"/>
      <c r="IU16" s="133"/>
      <c r="IV16" s="133"/>
      <c r="IW16" s="133"/>
      <c r="IX16" s="133"/>
      <c r="IY16" s="134"/>
      <c r="IZ16" s="133"/>
      <c r="JA16" s="133"/>
      <c r="JB16" s="133"/>
      <c r="JC16" s="135"/>
      <c r="JD16" s="133"/>
      <c r="JE16" s="133"/>
      <c r="JF16" s="133"/>
      <c r="JG16" s="133"/>
      <c r="JH16" s="134"/>
      <c r="JI16" s="133"/>
      <c r="JJ16" s="133"/>
      <c r="JK16" s="133"/>
      <c r="JL16" s="135"/>
      <c r="JM16" s="133"/>
      <c r="JN16" s="133"/>
      <c r="JO16" s="133"/>
      <c r="JP16" s="133"/>
      <c r="JQ16" s="133"/>
      <c r="JR16" s="134"/>
      <c r="JS16" s="133"/>
      <c r="JT16" s="133"/>
      <c r="JU16" s="133"/>
      <c r="JV16" s="135"/>
      <c r="JW16" s="133"/>
      <c r="JX16" s="133"/>
      <c r="JY16" s="133"/>
      <c r="JZ16" s="133"/>
      <c r="KA16" s="133"/>
      <c r="KB16" s="133"/>
      <c r="KC16" s="133"/>
      <c r="KD16" s="134"/>
      <c r="KE16" s="133"/>
      <c r="KF16" s="133"/>
      <c r="KG16" s="133"/>
      <c r="KH16" s="135"/>
      <c r="KI16" s="133"/>
      <c r="KJ16" s="133"/>
      <c r="KK16" s="133"/>
      <c r="KL16" s="134"/>
      <c r="KM16" s="133"/>
      <c r="KN16" s="133"/>
      <c r="KO16" s="133"/>
      <c r="KQ16" s="134"/>
      <c r="KR16" s="133"/>
      <c r="KS16" s="133"/>
      <c r="KT16" s="133"/>
      <c r="KU16" s="133"/>
      <c r="KV16" s="134"/>
      <c r="KW16" s="133"/>
      <c r="KX16" s="133"/>
      <c r="KY16" s="133"/>
      <c r="KZ16" s="133"/>
      <c r="LA16" s="134"/>
      <c r="LB16" s="133"/>
      <c r="LC16" s="133"/>
      <c r="LD16" s="133"/>
      <c r="LE16" s="133"/>
      <c r="LF16" s="134"/>
      <c r="LG16" s="133"/>
      <c r="LH16" s="133"/>
      <c r="LI16" s="133"/>
      <c r="LJ16" s="135"/>
      <c r="LK16" s="134"/>
      <c r="LL16" s="133"/>
      <c r="LM16" s="133"/>
      <c r="LN16" s="134"/>
      <c r="LO16" s="135"/>
      <c r="LP16" s="133"/>
      <c r="LQ16" s="133"/>
      <c r="LR16" s="133"/>
      <c r="LS16" s="133"/>
      <c r="LT16" s="133"/>
      <c r="LU16" s="133"/>
      <c r="LV16" s="133"/>
      <c r="LW16" s="133"/>
      <c r="LX16" s="133"/>
      <c r="LY16" s="133"/>
      <c r="LZ16" s="133"/>
      <c r="MA16" s="133"/>
      <c r="MB16" s="133"/>
      <c r="MC16" s="134"/>
      <c r="MD16" s="135"/>
      <c r="ME16" s="133"/>
      <c r="MF16" s="133"/>
      <c r="MG16" s="133"/>
      <c r="MH16" s="133"/>
      <c r="MI16" s="133"/>
      <c r="MJ16" s="133"/>
      <c r="MK16" s="133"/>
      <c r="ML16" s="133"/>
      <c r="MM16" s="133"/>
      <c r="MN16" s="133"/>
      <c r="MO16" s="133"/>
      <c r="MP16" s="133"/>
      <c r="MQ16" s="133"/>
      <c r="MR16" s="133"/>
      <c r="MS16" s="133"/>
      <c r="MT16" s="133"/>
      <c r="MU16" s="133"/>
      <c r="MV16" s="133"/>
      <c r="MW16" s="133"/>
      <c r="MX16" s="133"/>
      <c r="MY16" s="133"/>
      <c r="MZ16" s="133"/>
      <c r="NA16" s="133"/>
      <c r="NB16" s="133"/>
      <c r="NC16" s="133"/>
      <c r="ND16" s="133"/>
      <c r="NE16" s="134"/>
      <c r="NF16" s="133"/>
      <c r="NG16" s="133"/>
      <c r="NH16" s="133"/>
      <c r="NI16" s="133"/>
      <c r="NJ16" s="134"/>
      <c r="NK16" s="135"/>
      <c r="NL16" s="133"/>
      <c r="NM16" s="133"/>
      <c r="NN16" s="133"/>
      <c r="NO16" s="133"/>
      <c r="NP16" s="133"/>
      <c r="NU16" s="134"/>
    </row>
  </sheetData>
  <autoFilter ref="A1:OF16" xr:uid="{B15E1A94-C599-5C4B-B555-583B3E36FC9E}"/>
  <conditionalFormatting sqref="B17:B1048576 B2:B5">
    <cfRule type="duplicateValues" dxfId="6" priority="1"/>
  </conditionalFormatting>
  <pageMargins left="0.7" right="0.7" top="0.75" bottom="0.75" header="0.3" footer="0.3"/>
  <pageSetup orientation="portrait" horizontalDpi="0" verticalDpi="0"/>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4EED-927B-A342-955E-730345A33594}">
  <dimension ref="A1:OF23"/>
  <sheetViews>
    <sheetView zoomScaleNormal="100" workbookViewId="0">
      <pane xSplit="3" ySplit="1" topLeftCell="CY12" activePane="bottomRight" state="frozen"/>
      <selection activeCell="FE1" sqref="FE1"/>
      <selection pane="topRight" activeCell="FE1" sqref="FE1"/>
      <selection pane="bottomLeft" activeCell="FE1" sqref="FE1"/>
      <selection pane="bottomRight" activeCell="D13" sqref="D13"/>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1: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1:396" ht="68" x14ac:dyDescent="0.2">
      <c r="B2" s="19" t="s">
        <v>675</v>
      </c>
      <c r="C2" s="19">
        <v>3</v>
      </c>
      <c r="D2" s="19">
        <v>4246</v>
      </c>
      <c r="E2" s="19">
        <v>51</v>
      </c>
      <c r="F2" s="84">
        <f t="shared" ref="F2:F12" si="0">D2/E2</f>
        <v>83.254901960784309</v>
      </c>
      <c r="G2" s="19">
        <v>7</v>
      </c>
      <c r="H2" s="19" t="s">
        <v>269</v>
      </c>
      <c r="I2" s="19" t="s">
        <v>269</v>
      </c>
      <c r="J2" s="19">
        <v>1</v>
      </c>
      <c r="K2" s="126"/>
      <c r="L2" s="20"/>
      <c r="P2" s="19" t="s">
        <v>198</v>
      </c>
      <c r="Q2" s="19" t="s">
        <v>199</v>
      </c>
      <c r="V2" s="19" t="s">
        <v>204</v>
      </c>
      <c r="AA2" s="20"/>
      <c r="AB2" s="19">
        <v>1519</v>
      </c>
      <c r="AC2" s="19">
        <v>1338</v>
      </c>
      <c r="AD2" s="19">
        <v>269</v>
      </c>
      <c r="AE2" s="19">
        <v>5</v>
      </c>
      <c r="AF2" s="190" t="s">
        <v>428</v>
      </c>
      <c r="AH2" s="19" t="s">
        <v>271</v>
      </c>
      <c r="AI2" s="126"/>
      <c r="AJ2" s="19" t="s">
        <v>271</v>
      </c>
      <c r="AK2" s="20"/>
      <c r="AL2" s="19" t="s">
        <v>214</v>
      </c>
      <c r="AN2" s="19" t="s">
        <v>216</v>
      </c>
      <c r="AO2" s="19" t="s">
        <v>217</v>
      </c>
      <c r="AP2" s="19" t="s">
        <v>218</v>
      </c>
      <c r="AQ2" s="19" t="s">
        <v>219</v>
      </c>
      <c r="AV2" s="19" t="s">
        <v>452</v>
      </c>
      <c r="AW2" s="19">
        <v>11</v>
      </c>
      <c r="AX2" s="19">
        <v>263</v>
      </c>
      <c r="AY2" s="126"/>
      <c r="AZ2" s="112" t="s">
        <v>271</v>
      </c>
      <c r="BA2" s="19">
        <v>1</v>
      </c>
      <c r="BB2" s="19">
        <v>279</v>
      </c>
      <c r="BC2" s="156" t="s">
        <v>394</v>
      </c>
      <c r="BE2" s="19" t="s">
        <v>269</v>
      </c>
      <c r="BF2" s="126"/>
      <c r="BJ2" s="152"/>
      <c r="BL2" s="126"/>
      <c r="BP2" s="148"/>
      <c r="BR2" s="126"/>
      <c r="BV2" s="150"/>
      <c r="BX2" s="126"/>
      <c r="BY2" s="19" t="s">
        <v>271</v>
      </c>
      <c r="BZ2" s="19">
        <v>20</v>
      </c>
      <c r="CA2" s="19">
        <v>73</v>
      </c>
      <c r="CB2" s="152" t="s">
        <v>325</v>
      </c>
      <c r="CD2" s="147" t="s">
        <v>1309</v>
      </c>
      <c r="CE2" s="19" t="s">
        <v>679</v>
      </c>
      <c r="CF2" s="150" t="s">
        <v>326</v>
      </c>
      <c r="CH2" s="126"/>
      <c r="CI2" s="19" t="s">
        <v>269</v>
      </c>
      <c r="CL2" s="156"/>
      <c r="CN2" s="152"/>
      <c r="CP2" s="148"/>
      <c r="CR2" s="150"/>
      <c r="CT2" s="126"/>
      <c r="CU2" s="170" t="s">
        <v>271</v>
      </c>
      <c r="CV2" s="126"/>
      <c r="CW2" s="92" t="s">
        <v>271</v>
      </c>
      <c r="CX2" s="19">
        <v>2</v>
      </c>
      <c r="CY2" s="19">
        <v>31</v>
      </c>
      <c r="CZ2" s="19" t="s">
        <v>286</v>
      </c>
      <c r="DA2" s="19" t="s">
        <v>280</v>
      </c>
      <c r="DB2" s="126"/>
      <c r="DC2" s="19" t="s">
        <v>271</v>
      </c>
      <c r="DD2" s="19">
        <v>1</v>
      </c>
      <c r="DE2" s="19">
        <v>27</v>
      </c>
      <c r="DF2" s="19" t="s">
        <v>286</v>
      </c>
      <c r="DG2" s="19" t="s">
        <v>280</v>
      </c>
      <c r="DH2" s="126"/>
      <c r="DI2" s="19" t="s">
        <v>271</v>
      </c>
      <c r="DJ2" s="19">
        <v>1</v>
      </c>
      <c r="DK2" s="19">
        <v>11</v>
      </c>
      <c r="DL2" s="19" t="s">
        <v>286</v>
      </c>
      <c r="DM2" s="19" t="s">
        <v>280</v>
      </c>
      <c r="DN2" s="126"/>
      <c r="DO2" s="19" t="s">
        <v>271</v>
      </c>
      <c r="DP2" s="19">
        <v>2</v>
      </c>
      <c r="DQ2" s="19">
        <v>27</v>
      </c>
      <c r="DR2" s="19" t="s">
        <v>286</v>
      </c>
      <c r="DS2" s="19" t="s">
        <v>280</v>
      </c>
      <c r="DT2" s="126"/>
      <c r="DU2" s="19" t="s">
        <v>269</v>
      </c>
      <c r="DZ2" s="126"/>
      <c r="EA2" s="19" t="s">
        <v>269</v>
      </c>
      <c r="EF2" s="126"/>
      <c r="EG2" s="174" t="s">
        <v>269</v>
      </c>
      <c r="EL2" s="126"/>
      <c r="EM2" s="174" t="s">
        <v>269</v>
      </c>
      <c r="ER2" s="126"/>
      <c r="ES2" s="174" t="s">
        <v>269</v>
      </c>
      <c r="EX2" s="126"/>
      <c r="EY2" s="174" t="s">
        <v>269</v>
      </c>
      <c r="FD2" s="126"/>
      <c r="FE2" s="174" t="s">
        <v>269</v>
      </c>
      <c r="FJ2" s="126"/>
      <c r="FK2" s="19" t="s">
        <v>271</v>
      </c>
      <c r="FL2" s="126"/>
      <c r="FM2" s="19" t="s">
        <v>271</v>
      </c>
      <c r="FN2" s="19">
        <v>1</v>
      </c>
      <c r="FO2" s="19">
        <v>3</v>
      </c>
      <c r="FP2" s="20"/>
      <c r="FT2" s="19" t="s">
        <v>229</v>
      </c>
      <c r="FU2" s="19" t="s">
        <v>680</v>
      </c>
      <c r="FV2" s="19" t="s">
        <v>269</v>
      </c>
      <c r="FW2" s="126"/>
      <c r="FX2" s="19" t="s">
        <v>271</v>
      </c>
      <c r="FY2" s="19">
        <v>1</v>
      </c>
      <c r="FZ2" s="19">
        <v>73</v>
      </c>
      <c r="GA2" s="20"/>
      <c r="GD2" s="19" t="s">
        <v>229</v>
      </c>
      <c r="GF2" s="126"/>
      <c r="GG2" s="19" t="s">
        <v>271</v>
      </c>
      <c r="GH2" s="19">
        <v>4</v>
      </c>
      <c r="GI2" s="19">
        <v>51</v>
      </c>
      <c r="GJ2" s="20"/>
      <c r="GM2" s="19" t="s">
        <v>227</v>
      </c>
      <c r="GP2" s="126"/>
      <c r="GQ2" s="19" t="s">
        <v>271</v>
      </c>
      <c r="GR2" s="19">
        <v>5</v>
      </c>
      <c r="GS2" s="19">
        <v>72</v>
      </c>
      <c r="GT2" s="20"/>
      <c r="GV2" s="19" t="s">
        <v>227</v>
      </c>
      <c r="GY2" s="126"/>
      <c r="GZ2" s="19" t="s">
        <v>269</v>
      </c>
      <c r="HC2" s="20"/>
      <c r="HJ2" s="126"/>
      <c r="HK2" s="19" t="s">
        <v>269</v>
      </c>
      <c r="HN2" s="20"/>
      <c r="HS2" s="126"/>
      <c r="HT2" s="19" t="s">
        <v>271</v>
      </c>
      <c r="HU2" s="19">
        <v>2</v>
      </c>
      <c r="HV2" s="19">
        <v>31</v>
      </c>
      <c r="HW2" s="20"/>
      <c r="HX2" s="19" t="s">
        <v>225</v>
      </c>
      <c r="IB2" s="126"/>
      <c r="IC2" s="19" t="s">
        <v>271</v>
      </c>
      <c r="ID2" s="19">
        <v>3</v>
      </c>
      <c r="IE2" s="19">
        <v>34</v>
      </c>
      <c r="IF2" s="20"/>
      <c r="IG2" s="19" t="s">
        <v>225</v>
      </c>
      <c r="IJ2" s="126"/>
      <c r="IK2" s="19" t="s">
        <v>271</v>
      </c>
      <c r="IL2" s="19">
        <v>2</v>
      </c>
      <c r="IM2" s="19">
        <v>42</v>
      </c>
      <c r="IN2" s="20"/>
      <c r="IO2" s="19" t="s">
        <v>225</v>
      </c>
      <c r="IP2" s="126"/>
      <c r="IQ2" s="19" t="s">
        <v>271</v>
      </c>
      <c r="IR2" s="19">
        <v>1</v>
      </c>
      <c r="IS2" s="19">
        <v>3</v>
      </c>
      <c r="IT2" s="20"/>
      <c r="IW2" s="19" t="s">
        <v>228</v>
      </c>
      <c r="IY2" s="126"/>
      <c r="IZ2" s="19" t="s">
        <v>269</v>
      </c>
      <c r="JC2" s="20"/>
      <c r="JH2" s="126"/>
      <c r="JI2" s="19" t="s">
        <v>271</v>
      </c>
      <c r="JJ2" s="19">
        <v>4</v>
      </c>
      <c r="JK2" s="19">
        <v>320</v>
      </c>
      <c r="JL2" s="20"/>
      <c r="JO2" s="19" t="s">
        <v>229</v>
      </c>
      <c r="JP2" s="19" t="s">
        <v>273</v>
      </c>
      <c r="JQ2" s="19" t="s">
        <v>271</v>
      </c>
      <c r="JR2" s="126"/>
      <c r="JS2" s="19" t="s">
        <v>271</v>
      </c>
      <c r="JT2" s="19">
        <v>2</v>
      </c>
      <c r="JU2" s="19">
        <v>189</v>
      </c>
      <c r="JV2" s="20"/>
      <c r="JZ2" s="19" t="s">
        <v>229</v>
      </c>
      <c r="KB2" s="19" t="s">
        <v>273</v>
      </c>
      <c r="KC2" s="19" t="s">
        <v>269</v>
      </c>
      <c r="KD2" s="126"/>
      <c r="KE2" s="19" t="s">
        <v>269</v>
      </c>
      <c r="KH2" s="20"/>
      <c r="KL2" s="126"/>
      <c r="KM2" s="145" t="s">
        <v>271</v>
      </c>
      <c r="KN2" s="19">
        <v>2</v>
      </c>
      <c r="KO2" s="19">
        <v>139</v>
      </c>
      <c r="KP2" s="19" t="s">
        <v>225</v>
      </c>
      <c r="KQ2" s="126"/>
      <c r="KR2" s="174" t="s">
        <v>269</v>
      </c>
      <c r="KV2" s="126"/>
      <c r="KW2" s="171" t="s">
        <v>271</v>
      </c>
      <c r="KX2" s="19">
        <v>1</v>
      </c>
      <c r="KY2" s="19">
        <v>43</v>
      </c>
      <c r="KZ2" s="19" t="s">
        <v>228</v>
      </c>
      <c r="LA2" s="126"/>
      <c r="LB2" s="171" t="s">
        <v>269</v>
      </c>
      <c r="LF2" s="126"/>
      <c r="LG2" s="171" t="s">
        <v>269</v>
      </c>
      <c r="LJ2" s="20"/>
      <c r="LK2" s="126"/>
      <c r="LL2" s="19" t="s">
        <v>271</v>
      </c>
      <c r="LM2" s="19" t="s">
        <v>684</v>
      </c>
      <c r="LN2" s="126"/>
      <c r="LO2" s="20"/>
      <c r="LP2" s="19" t="s">
        <v>230</v>
      </c>
      <c r="LQ2" s="19" t="s">
        <v>231</v>
      </c>
      <c r="LR2" s="19" t="s">
        <v>232</v>
      </c>
      <c r="LS2" s="19" t="s">
        <v>233</v>
      </c>
      <c r="LT2" s="19" t="s">
        <v>234</v>
      </c>
      <c r="LU2" s="19" t="s">
        <v>235</v>
      </c>
      <c r="LW2" s="19" t="s">
        <v>237</v>
      </c>
      <c r="LZ2" s="19">
        <v>479</v>
      </c>
      <c r="MA2" s="19" t="s">
        <v>271</v>
      </c>
      <c r="MB2" s="19">
        <v>7</v>
      </c>
      <c r="MC2" s="126"/>
      <c r="MD2" s="20"/>
      <c r="ME2" s="19" t="s">
        <v>238</v>
      </c>
      <c r="MJ2" s="19" t="s">
        <v>243</v>
      </c>
      <c r="MK2" s="19" t="s">
        <v>244</v>
      </c>
      <c r="MN2" s="19" t="s">
        <v>247</v>
      </c>
      <c r="MO2" s="19" t="s">
        <v>248</v>
      </c>
      <c r="MP2" s="19" t="s">
        <v>249</v>
      </c>
      <c r="MQ2" s="19" t="s">
        <v>250</v>
      </c>
      <c r="MR2" s="19" t="s">
        <v>251</v>
      </c>
      <c r="MT2" s="19" t="s">
        <v>253</v>
      </c>
      <c r="MU2" s="19" t="s">
        <v>254</v>
      </c>
      <c r="MV2" s="19" t="s">
        <v>255</v>
      </c>
      <c r="MW2" s="19" t="s">
        <v>256</v>
      </c>
      <c r="MY2" s="19">
        <v>35</v>
      </c>
      <c r="MZ2" s="19">
        <v>35</v>
      </c>
      <c r="NA2" s="19" t="s">
        <v>369</v>
      </c>
      <c r="NB2" s="138" t="s">
        <v>269</v>
      </c>
      <c r="NC2" s="19" t="s">
        <v>822</v>
      </c>
      <c r="ND2" s="138" t="s">
        <v>269</v>
      </c>
      <c r="NE2" s="126"/>
      <c r="NF2" s="19" t="s">
        <v>269</v>
      </c>
      <c r="NG2" s="19" t="s">
        <v>269</v>
      </c>
      <c r="NH2" s="19" t="s">
        <v>685</v>
      </c>
      <c r="NI2" s="19" t="s">
        <v>271</v>
      </c>
      <c r="NJ2" s="126"/>
      <c r="NK2" s="20"/>
      <c r="NL2" s="19" t="s">
        <v>257</v>
      </c>
      <c r="NM2" s="19" t="s">
        <v>258</v>
      </c>
      <c r="NP2" s="19" t="s">
        <v>261</v>
      </c>
      <c r="NQ2" s="19" t="s">
        <v>262</v>
      </c>
      <c r="NR2" s="19" t="s">
        <v>263</v>
      </c>
      <c r="NS2" s="19" t="s">
        <v>264</v>
      </c>
      <c r="NU2" s="126"/>
      <c r="NW2" s="145" t="s">
        <v>271</v>
      </c>
      <c r="NX2" s="156" t="s">
        <v>394</v>
      </c>
      <c r="NY2" s="163"/>
      <c r="NZ2" s="152" t="s">
        <v>325</v>
      </c>
      <c r="OA2" s="147" t="s">
        <v>1309</v>
      </c>
      <c r="OB2" s="157" t="s">
        <v>281</v>
      </c>
      <c r="OC2" s="89">
        <v>440072</v>
      </c>
      <c r="OD2" s="88">
        <v>856.4</v>
      </c>
      <c r="OE2" s="84">
        <f t="shared" ref="OE2:OE12" si="1">OC2/OD2</f>
        <v>513.86268099019151</v>
      </c>
      <c r="OF2" s="91">
        <f t="shared" ref="OF2:OF12" si="2">D2/OC2</f>
        <v>9.6484211674453275E-3</v>
      </c>
    </row>
    <row r="3" spans="1:396" ht="306" x14ac:dyDescent="0.2">
      <c r="B3" s="19" t="s">
        <v>462</v>
      </c>
      <c r="C3" s="19">
        <v>3</v>
      </c>
      <c r="D3" s="19">
        <v>7746</v>
      </c>
      <c r="E3" s="19">
        <v>50</v>
      </c>
      <c r="F3" s="84">
        <f t="shared" si="0"/>
        <v>154.91999999999999</v>
      </c>
      <c r="G3" s="19">
        <v>6</v>
      </c>
      <c r="H3" s="19" t="s">
        <v>269</v>
      </c>
      <c r="I3" s="19" t="s">
        <v>269</v>
      </c>
      <c r="J3" s="19">
        <v>2</v>
      </c>
      <c r="K3" s="126"/>
      <c r="L3" s="20"/>
      <c r="P3" s="19" t="s">
        <v>198</v>
      </c>
      <c r="Q3" s="19" t="s">
        <v>199</v>
      </c>
      <c r="V3" s="19" t="s">
        <v>204</v>
      </c>
      <c r="Y3" s="19" t="s">
        <v>207</v>
      </c>
      <c r="AA3" s="20"/>
      <c r="AB3" s="19">
        <v>1810</v>
      </c>
      <c r="AC3" s="19">
        <v>450</v>
      </c>
      <c r="AD3" s="19">
        <v>892</v>
      </c>
      <c r="AE3" s="19">
        <v>3</v>
      </c>
      <c r="AF3" s="190" t="s">
        <v>270</v>
      </c>
      <c r="AH3" s="19" t="s">
        <v>271</v>
      </c>
      <c r="AI3" s="126"/>
      <c r="AJ3" s="19" t="s">
        <v>271</v>
      </c>
      <c r="AK3" s="20"/>
      <c r="AL3" s="19" t="s">
        <v>214</v>
      </c>
      <c r="AP3" s="19" t="s">
        <v>218</v>
      </c>
      <c r="AS3" s="19" t="s">
        <v>221</v>
      </c>
      <c r="AV3" s="19" t="s">
        <v>273</v>
      </c>
      <c r="AW3" s="19">
        <v>3</v>
      </c>
      <c r="AX3" s="19">
        <v>542</v>
      </c>
      <c r="AY3" s="126"/>
      <c r="AZ3" s="112" t="s">
        <v>271</v>
      </c>
      <c r="BA3" s="19">
        <v>5</v>
      </c>
      <c r="BB3" s="19">
        <v>116</v>
      </c>
      <c r="BC3" s="156" t="s">
        <v>465</v>
      </c>
      <c r="BE3" s="19" t="s">
        <v>269</v>
      </c>
      <c r="BF3" s="126"/>
      <c r="BJ3" s="152"/>
      <c r="BL3" s="126"/>
      <c r="BP3" s="148"/>
      <c r="BR3" s="126"/>
      <c r="BV3" s="150"/>
      <c r="BX3" s="126"/>
      <c r="BY3" s="19" t="s">
        <v>271</v>
      </c>
      <c r="BZ3" s="19">
        <v>12</v>
      </c>
      <c r="CA3" s="19">
        <v>100</v>
      </c>
      <c r="CB3" s="152" t="s">
        <v>405</v>
      </c>
      <c r="CD3" s="148" t="s">
        <v>325</v>
      </c>
      <c r="CF3" s="150" t="s">
        <v>326</v>
      </c>
      <c r="CH3" s="126"/>
      <c r="CI3" s="19" t="s">
        <v>269</v>
      </c>
      <c r="CL3" s="156"/>
      <c r="CN3" s="152"/>
      <c r="CP3" s="148"/>
      <c r="CR3" s="150"/>
      <c r="CT3" s="126"/>
      <c r="CU3" s="170" t="s">
        <v>271</v>
      </c>
      <c r="CV3" s="126"/>
      <c r="CW3" s="92" t="s">
        <v>271</v>
      </c>
      <c r="CX3" s="19">
        <v>2</v>
      </c>
      <c r="CY3" s="19">
        <v>29</v>
      </c>
      <c r="CZ3" s="19" t="s">
        <v>429</v>
      </c>
      <c r="DA3" s="19" t="s">
        <v>281</v>
      </c>
      <c r="DB3" s="126"/>
      <c r="DC3" s="19" t="s">
        <v>271</v>
      </c>
      <c r="DD3" s="19">
        <v>2</v>
      </c>
      <c r="DE3" s="19">
        <v>32</v>
      </c>
      <c r="DF3" s="19" t="s">
        <v>429</v>
      </c>
      <c r="DG3" s="19" t="s">
        <v>281</v>
      </c>
      <c r="DH3" s="126"/>
      <c r="DI3" s="19" t="s">
        <v>271</v>
      </c>
      <c r="DJ3" s="19">
        <v>1</v>
      </c>
      <c r="DK3" s="19">
        <v>20</v>
      </c>
      <c r="DL3" s="19" t="s">
        <v>429</v>
      </c>
      <c r="DM3" s="19" t="s">
        <v>281</v>
      </c>
      <c r="DN3" s="126"/>
      <c r="DO3" s="19" t="s">
        <v>271</v>
      </c>
      <c r="DP3" s="19">
        <v>2</v>
      </c>
      <c r="DQ3" s="19">
        <v>21</v>
      </c>
      <c r="DR3" s="19" t="s">
        <v>429</v>
      </c>
      <c r="DS3" s="19" t="s">
        <v>281</v>
      </c>
      <c r="DT3" s="126"/>
      <c r="DU3" s="19" t="s">
        <v>269</v>
      </c>
      <c r="DZ3" s="126"/>
      <c r="EA3" s="19" t="s">
        <v>269</v>
      </c>
      <c r="EF3" s="126"/>
      <c r="EG3" s="174" t="s">
        <v>269</v>
      </c>
      <c r="EL3" s="126"/>
      <c r="EM3" s="174" t="s">
        <v>269</v>
      </c>
      <c r="ER3" s="126"/>
      <c r="ES3" s="174" t="s">
        <v>269</v>
      </c>
      <c r="EX3" s="126"/>
      <c r="EY3" s="174" t="s">
        <v>269</v>
      </c>
      <c r="FD3" s="126"/>
      <c r="FE3" s="174" t="s">
        <v>269</v>
      </c>
      <c r="FJ3" s="126"/>
      <c r="FK3" s="19" t="s">
        <v>271</v>
      </c>
      <c r="FL3" s="126"/>
      <c r="FM3" s="19" t="s">
        <v>271</v>
      </c>
      <c r="FN3" s="19">
        <v>5</v>
      </c>
      <c r="FO3" s="19">
        <v>960</v>
      </c>
      <c r="FP3" s="20"/>
      <c r="FT3" s="19" t="s">
        <v>229</v>
      </c>
      <c r="FV3" s="19" t="s">
        <v>269</v>
      </c>
      <c r="FW3" s="126"/>
      <c r="FX3" s="19" t="s">
        <v>271</v>
      </c>
      <c r="FY3" s="19">
        <v>2</v>
      </c>
      <c r="FZ3" s="19">
        <v>88</v>
      </c>
      <c r="GA3" s="20"/>
      <c r="GE3" s="19" t="s">
        <v>466</v>
      </c>
      <c r="GF3" s="126"/>
      <c r="GG3" s="19" t="s">
        <v>271</v>
      </c>
      <c r="GH3" s="19">
        <v>3</v>
      </c>
      <c r="GI3" s="19">
        <v>50</v>
      </c>
      <c r="GJ3" s="20"/>
      <c r="GK3" s="19" t="s">
        <v>225</v>
      </c>
      <c r="GP3" s="126"/>
      <c r="GQ3" s="19" t="s">
        <v>271</v>
      </c>
      <c r="GR3" s="19">
        <v>1</v>
      </c>
      <c r="GS3" s="19">
        <v>48</v>
      </c>
      <c r="GT3" s="20"/>
      <c r="GU3" s="19" t="s">
        <v>225</v>
      </c>
      <c r="GY3" s="126"/>
      <c r="GZ3" s="19" t="s">
        <v>269</v>
      </c>
      <c r="HC3" s="20"/>
      <c r="HJ3" s="126"/>
      <c r="HK3" s="19" t="s">
        <v>271</v>
      </c>
      <c r="HL3" s="19" t="s">
        <v>366</v>
      </c>
      <c r="HM3" s="19">
        <v>64</v>
      </c>
      <c r="HN3" s="20"/>
      <c r="HO3" s="19" t="s">
        <v>225</v>
      </c>
      <c r="HS3" s="126"/>
      <c r="HT3" s="19" t="s">
        <v>271</v>
      </c>
      <c r="HU3" s="19">
        <v>3</v>
      </c>
      <c r="HV3" s="19">
        <v>50</v>
      </c>
      <c r="HW3" s="20"/>
      <c r="HX3" s="19" t="s">
        <v>225</v>
      </c>
      <c r="IB3" s="126"/>
      <c r="IC3" s="19" t="s">
        <v>269</v>
      </c>
      <c r="IF3" s="20"/>
      <c r="IJ3" s="126"/>
      <c r="IK3" s="19" t="s">
        <v>269</v>
      </c>
      <c r="IN3" s="20"/>
      <c r="IP3" s="126"/>
      <c r="IQ3" s="19" t="s">
        <v>271</v>
      </c>
      <c r="IR3" s="19">
        <v>3</v>
      </c>
      <c r="IS3" s="19">
        <v>50</v>
      </c>
      <c r="IT3" s="20"/>
      <c r="IW3" s="19" t="s">
        <v>228</v>
      </c>
      <c r="IY3" s="126"/>
      <c r="IZ3" s="19" t="s">
        <v>271</v>
      </c>
      <c r="JA3" s="19">
        <v>3</v>
      </c>
      <c r="JB3" s="19">
        <v>58</v>
      </c>
      <c r="JC3" s="20"/>
      <c r="JF3" s="19" t="s">
        <v>228</v>
      </c>
      <c r="JH3" s="126"/>
      <c r="JI3" s="19" t="s">
        <v>271</v>
      </c>
      <c r="JJ3" s="19" t="s">
        <v>469</v>
      </c>
      <c r="JK3" s="19">
        <v>260</v>
      </c>
      <c r="JL3" s="20"/>
      <c r="JO3" s="19" t="s">
        <v>229</v>
      </c>
      <c r="JP3" s="19" t="s">
        <v>452</v>
      </c>
      <c r="JQ3" s="19" t="s">
        <v>271</v>
      </c>
      <c r="JR3" s="126"/>
      <c r="JS3" s="19" t="s">
        <v>271</v>
      </c>
      <c r="JT3" s="19">
        <v>2</v>
      </c>
      <c r="JU3" s="19">
        <v>548</v>
      </c>
      <c r="JV3" s="20"/>
      <c r="JZ3" s="19" t="s">
        <v>229</v>
      </c>
      <c r="KB3" s="19" t="s">
        <v>452</v>
      </c>
      <c r="KC3" s="19" t="s">
        <v>269</v>
      </c>
      <c r="KD3" s="126"/>
      <c r="KE3" s="19" t="s">
        <v>271</v>
      </c>
      <c r="KF3" s="19">
        <v>5</v>
      </c>
      <c r="KG3" s="19">
        <v>2148</v>
      </c>
      <c r="KH3" s="20"/>
      <c r="KI3" s="19" t="s">
        <v>229</v>
      </c>
      <c r="KJ3" s="19" t="s">
        <v>309</v>
      </c>
      <c r="KK3" s="19" t="s">
        <v>269</v>
      </c>
      <c r="KL3" s="126"/>
      <c r="KM3" s="138" t="s">
        <v>271</v>
      </c>
      <c r="KN3" s="19">
        <v>2.75</v>
      </c>
      <c r="KO3" s="19">
        <v>38</v>
      </c>
      <c r="KP3" s="19" t="s">
        <v>225</v>
      </c>
      <c r="KQ3" s="126"/>
      <c r="KR3" s="174" t="s">
        <v>269</v>
      </c>
      <c r="KV3" s="126"/>
      <c r="KW3" s="171" t="s">
        <v>269</v>
      </c>
      <c r="LA3" s="126"/>
      <c r="LB3" s="171" t="s">
        <v>269</v>
      </c>
      <c r="LF3" s="126"/>
      <c r="LG3" s="171" t="s">
        <v>269</v>
      </c>
      <c r="LJ3" s="20"/>
      <c r="LK3" s="126"/>
      <c r="LL3" s="19" t="s">
        <v>269</v>
      </c>
      <c r="LN3" s="126"/>
      <c r="LO3" s="20"/>
      <c r="LQ3" s="19" t="s">
        <v>231</v>
      </c>
      <c r="LX3" s="138" t="s">
        <v>1299</v>
      </c>
      <c r="LY3" s="138" t="s">
        <v>1299</v>
      </c>
      <c r="LZ3" s="19">
        <v>135</v>
      </c>
      <c r="MA3" s="19" t="s">
        <v>271</v>
      </c>
      <c r="MB3" s="19">
        <v>2</v>
      </c>
      <c r="MC3" s="126"/>
      <c r="MD3" s="20"/>
      <c r="MI3" s="19" t="s">
        <v>242</v>
      </c>
      <c r="MJ3" s="19" t="s">
        <v>243</v>
      </c>
      <c r="MK3" s="19" t="s">
        <v>244</v>
      </c>
      <c r="MM3" s="19" t="s">
        <v>246</v>
      </c>
      <c r="MO3" s="19" t="s">
        <v>248</v>
      </c>
      <c r="MT3" s="19" t="s">
        <v>253</v>
      </c>
      <c r="MU3" s="19" t="s">
        <v>254</v>
      </c>
      <c r="MY3" s="19">
        <v>40</v>
      </c>
      <c r="MZ3" s="19">
        <v>37</v>
      </c>
      <c r="NA3" s="19" t="s">
        <v>315</v>
      </c>
      <c r="NB3" s="19" t="s">
        <v>269</v>
      </c>
      <c r="NC3" s="19" t="s">
        <v>822</v>
      </c>
      <c r="ND3" s="138" t="s">
        <v>269</v>
      </c>
      <c r="NE3" s="126"/>
      <c r="NF3" s="19" t="s">
        <v>269</v>
      </c>
      <c r="NG3" s="19" t="s">
        <v>1281</v>
      </c>
      <c r="NH3" s="19" t="s">
        <v>475</v>
      </c>
      <c r="NI3" s="19" t="s">
        <v>271</v>
      </c>
      <c r="NJ3" s="126"/>
      <c r="NK3" s="20"/>
      <c r="NM3" s="19" t="s">
        <v>258</v>
      </c>
      <c r="NN3" s="19" t="s">
        <v>259</v>
      </c>
      <c r="NO3" s="19" t="s">
        <v>260</v>
      </c>
      <c r="NT3" s="19" t="s">
        <v>476</v>
      </c>
      <c r="NU3" s="126"/>
      <c r="NV3" s="19" t="s">
        <v>477</v>
      </c>
      <c r="NW3" s="145" t="s">
        <v>271</v>
      </c>
      <c r="NX3" s="156" t="s">
        <v>465</v>
      </c>
      <c r="NY3" s="163"/>
      <c r="NZ3" s="152" t="s">
        <v>405</v>
      </c>
      <c r="OA3" s="148" t="s">
        <v>325</v>
      </c>
      <c r="OB3" s="167"/>
      <c r="OC3" s="89">
        <v>557116</v>
      </c>
      <c r="OD3" s="88">
        <v>750.5</v>
      </c>
      <c r="OE3" s="84">
        <f t="shared" si="1"/>
        <v>742.32644903397738</v>
      </c>
      <c r="OF3" s="91">
        <f t="shared" si="2"/>
        <v>1.3903747154991061E-2</v>
      </c>
    </row>
    <row r="4" spans="1:396" ht="68" x14ac:dyDescent="0.2">
      <c r="B4" s="19" t="s">
        <v>861</v>
      </c>
      <c r="C4" s="19">
        <v>3</v>
      </c>
      <c r="D4" s="19">
        <v>2408</v>
      </c>
      <c r="E4" s="19">
        <v>27</v>
      </c>
      <c r="F4" s="84">
        <f t="shared" si="0"/>
        <v>89.18518518518519</v>
      </c>
      <c r="G4" s="19">
        <v>8</v>
      </c>
      <c r="H4" s="19" t="s">
        <v>269</v>
      </c>
      <c r="I4" s="19" t="s">
        <v>269</v>
      </c>
      <c r="J4" s="19">
        <v>0</v>
      </c>
      <c r="K4" s="126"/>
      <c r="L4" s="20"/>
      <c r="M4" s="19" t="s">
        <v>195</v>
      </c>
      <c r="P4" s="19" t="s">
        <v>198</v>
      </c>
      <c r="Q4" s="19" t="s">
        <v>199</v>
      </c>
      <c r="AA4" s="20"/>
      <c r="AB4" s="19">
        <v>349</v>
      </c>
      <c r="AC4" s="19">
        <v>152</v>
      </c>
      <c r="AD4" s="19">
        <v>16</v>
      </c>
      <c r="AE4" s="19">
        <v>0</v>
      </c>
      <c r="AF4" s="190" t="s">
        <v>357</v>
      </c>
      <c r="AH4" s="19" t="s">
        <v>271</v>
      </c>
      <c r="AI4" s="126"/>
      <c r="AJ4" s="19" t="s">
        <v>271</v>
      </c>
      <c r="AK4" s="20"/>
      <c r="AL4" s="19" t="s">
        <v>214</v>
      </c>
      <c r="AS4" s="19" t="s">
        <v>221</v>
      </c>
      <c r="AV4" s="19" t="s">
        <v>309</v>
      </c>
      <c r="AW4" s="19">
        <v>3</v>
      </c>
      <c r="AX4" s="19">
        <v>75</v>
      </c>
      <c r="AY4" s="126"/>
      <c r="AZ4" s="112" t="s">
        <v>271</v>
      </c>
      <c r="BA4" s="19">
        <v>1</v>
      </c>
      <c r="BB4" s="19">
        <v>450</v>
      </c>
      <c r="BC4" s="156" t="s">
        <v>229</v>
      </c>
      <c r="BE4" s="19" t="s">
        <v>271</v>
      </c>
      <c r="BF4" s="126"/>
      <c r="BG4" s="19" t="s">
        <v>269</v>
      </c>
      <c r="BJ4" s="152"/>
      <c r="BL4" s="126"/>
      <c r="BM4" s="19" t="s">
        <v>269</v>
      </c>
      <c r="BP4" s="148"/>
      <c r="BR4" s="126"/>
      <c r="BS4" s="19" t="s">
        <v>269</v>
      </c>
      <c r="BV4" s="150"/>
      <c r="BX4" s="126"/>
      <c r="BY4" s="19" t="s">
        <v>271</v>
      </c>
      <c r="BZ4" s="19">
        <v>8</v>
      </c>
      <c r="CA4" s="19">
        <v>41</v>
      </c>
      <c r="CB4" s="152" t="s">
        <v>325</v>
      </c>
      <c r="CD4" s="148" t="s">
        <v>280</v>
      </c>
      <c r="CF4" s="150" t="s">
        <v>326</v>
      </c>
      <c r="CH4" s="126"/>
      <c r="CI4" s="19" t="s">
        <v>269</v>
      </c>
      <c r="CL4" s="156"/>
      <c r="CN4" s="152"/>
      <c r="CP4" s="148"/>
      <c r="CR4" s="150"/>
      <c r="CT4" s="126"/>
      <c r="CU4" s="170" t="s">
        <v>271</v>
      </c>
      <c r="CV4" s="126"/>
      <c r="CW4" s="92" t="s">
        <v>271</v>
      </c>
      <c r="CX4" s="19">
        <v>1</v>
      </c>
      <c r="CY4" s="19">
        <v>20</v>
      </c>
      <c r="CZ4" s="19" t="s">
        <v>286</v>
      </c>
      <c r="DA4" s="19" t="s">
        <v>280</v>
      </c>
      <c r="DB4" s="126"/>
      <c r="DC4" s="19" t="s">
        <v>271</v>
      </c>
      <c r="DD4" s="19">
        <v>1</v>
      </c>
      <c r="DE4" s="19">
        <v>20</v>
      </c>
      <c r="DF4" s="19" t="s">
        <v>286</v>
      </c>
      <c r="DG4" s="19" t="s">
        <v>280</v>
      </c>
      <c r="DH4" s="126"/>
      <c r="DI4" s="19" t="s">
        <v>269</v>
      </c>
      <c r="DN4" s="126"/>
      <c r="DO4" s="19" t="s">
        <v>271</v>
      </c>
      <c r="DP4" s="19">
        <v>1</v>
      </c>
      <c r="DQ4" s="19">
        <v>20</v>
      </c>
      <c r="DR4" s="19" t="s">
        <v>286</v>
      </c>
      <c r="DS4" s="19" t="s">
        <v>280</v>
      </c>
      <c r="DT4" s="126"/>
      <c r="DU4" s="19" t="s">
        <v>269</v>
      </c>
      <c r="DZ4" s="126"/>
      <c r="EA4" s="19" t="s">
        <v>269</v>
      </c>
      <c r="EF4" s="126"/>
      <c r="EG4" s="174" t="s">
        <v>269</v>
      </c>
      <c r="EL4" s="126"/>
      <c r="EM4" s="174" t="s">
        <v>269</v>
      </c>
      <c r="ER4" s="126"/>
      <c r="ES4" s="174" t="s">
        <v>269</v>
      </c>
      <c r="EX4" s="126"/>
      <c r="EY4" s="174" t="s">
        <v>269</v>
      </c>
      <c r="FD4" s="126"/>
      <c r="FE4" s="174" t="s">
        <v>269</v>
      </c>
      <c r="FJ4" s="126"/>
      <c r="FK4" s="19" t="s">
        <v>271</v>
      </c>
      <c r="FL4" s="126"/>
      <c r="FM4" s="19" t="s">
        <v>271</v>
      </c>
      <c r="FN4" s="19">
        <v>2</v>
      </c>
      <c r="FO4" s="19">
        <v>75</v>
      </c>
      <c r="FP4" s="20"/>
      <c r="FQ4" s="19" t="s">
        <v>225</v>
      </c>
      <c r="FV4" s="19" t="s">
        <v>269</v>
      </c>
      <c r="FW4" s="126"/>
      <c r="FX4" s="19" t="s">
        <v>269</v>
      </c>
      <c r="GA4" s="20"/>
      <c r="GF4" s="126"/>
      <c r="GG4" s="19" t="s">
        <v>271</v>
      </c>
      <c r="GH4" s="19">
        <v>2</v>
      </c>
      <c r="GI4" s="19">
        <v>55</v>
      </c>
      <c r="GJ4" s="20"/>
      <c r="GL4" s="19" t="s">
        <v>226</v>
      </c>
      <c r="GP4" s="126"/>
      <c r="GQ4" s="19" t="s">
        <v>269</v>
      </c>
      <c r="GT4" s="20"/>
      <c r="GY4" s="126"/>
      <c r="GZ4" s="19" t="s">
        <v>271</v>
      </c>
      <c r="HA4" s="19">
        <v>6</v>
      </c>
      <c r="HB4" s="19">
        <v>75</v>
      </c>
      <c r="HC4" s="20"/>
      <c r="HE4" s="19" t="s">
        <v>226</v>
      </c>
      <c r="HI4" s="19" t="s">
        <v>269</v>
      </c>
      <c r="HJ4" s="126"/>
      <c r="HK4" s="19" t="s">
        <v>269</v>
      </c>
      <c r="HN4" s="20"/>
      <c r="HS4" s="126"/>
      <c r="HT4" s="19" t="s">
        <v>269</v>
      </c>
      <c r="HW4" s="20"/>
      <c r="IB4" s="126"/>
      <c r="IC4" s="19" t="s">
        <v>269</v>
      </c>
      <c r="IF4" s="20"/>
      <c r="IJ4" s="126"/>
      <c r="IK4" s="19" t="s">
        <v>269</v>
      </c>
      <c r="IN4" s="20"/>
      <c r="IP4" s="126"/>
      <c r="IQ4" s="19" t="s">
        <v>269</v>
      </c>
      <c r="IT4" s="20"/>
      <c r="IY4" s="126"/>
      <c r="IZ4" s="19" t="s">
        <v>271</v>
      </c>
      <c r="JA4" s="19">
        <v>1</v>
      </c>
      <c r="JB4" s="19">
        <v>25</v>
      </c>
      <c r="JC4" s="20"/>
      <c r="JF4" s="19" t="s">
        <v>228</v>
      </c>
      <c r="JH4" s="126"/>
      <c r="JI4" s="19" t="s">
        <v>271</v>
      </c>
      <c r="JJ4" s="19">
        <v>1</v>
      </c>
      <c r="JK4" s="19">
        <v>150</v>
      </c>
      <c r="JL4" s="20"/>
      <c r="JO4" s="19" t="s">
        <v>229</v>
      </c>
      <c r="JP4" s="19" t="s">
        <v>309</v>
      </c>
      <c r="JQ4" s="19" t="s">
        <v>269</v>
      </c>
      <c r="JR4" s="126"/>
      <c r="JS4" s="19" t="s">
        <v>271</v>
      </c>
      <c r="JT4" s="19">
        <v>2</v>
      </c>
      <c r="JU4" s="19">
        <v>100</v>
      </c>
      <c r="JV4" s="20"/>
      <c r="JZ4" s="19" t="s">
        <v>229</v>
      </c>
      <c r="KB4" s="19" t="s">
        <v>309</v>
      </c>
      <c r="KC4" s="19" t="s">
        <v>269</v>
      </c>
      <c r="KD4" s="126"/>
      <c r="KE4" s="19" t="s">
        <v>269</v>
      </c>
      <c r="KH4" s="20"/>
      <c r="KL4" s="126"/>
      <c r="KM4" s="171" t="s">
        <v>269</v>
      </c>
      <c r="KQ4" s="126"/>
      <c r="KR4" s="174" t="s">
        <v>269</v>
      </c>
      <c r="KV4" s="126"/>
      <c r="KW4" s="171" t="s">
        <v>269</v>
      </c>
      <c r="LA4" s="126"/>
      <c r="LB4" s="171" t="s">
        <v>269</v>
      </c>
      <c r="LF4" s="126"/>
      <c r="LG4" s="171" t="s">
        <v>269</v>
      </c>
      <c r="LJ4" s="20"/>
      <c r="LK4" s="126"/>
      <c r="LL4" s="19" t="s">
        <v>271</v>
      </c>
      <c r="LM4" s="19" t="s">
        <v>864</v>
      </c>
      <c r="LN4" s="126"/>
      <c r="LO4" s="20"/>
      <c r="LQ4" s="19" t="s">
        <v>231</v>
      </c>
      <c r="LR4" s="19" t="s">
        <v>232</v>
      </c>
      <c r="LS4" s="19" t="s">
        <v>233</v>
      </c>
      <c r="LT4" s="19" t="s">
        <v>234</v>
      </c>
      <c r="LU4" s="19" t="s">
        <v>235</v>
      </c>
      <c r="LZ4" s="19">
        <v>788</v>
      </c>
      <c r="MA4" s="19" t="s">
        <v>271</v>
      </c>
      <c r="MB4" s="19">
        <v>2</v>
      </c>
      <c r="MC4" s="126"/>
      <c r="MD4" s="20"/>
      <c r="ME4" s="19" t="s">
        <v>238</v>
      </c>
      <c r="MF4" s="19" t="s">
        <v>239</v>
      </c>
      <c r="MJ4" s="19" t="s">
        <v>243</v>
      </c>
      <c r="MK4" s="19" t="s">
        <v>244</v>
      </c>
      <c r="MM4" s="19" t="s">
        <v>246</v>
      </c>
      <c r="MT4" s="19" t="s">
        <v>253</v>
      </c>
      <c r="MV4" s="19" t="s">
        <v>255</v>
      </c>
      <c r="MY4" s="19">
        <v>40</v>
      </c>
      <c r="MZ4" s="19">
        <v>30</v>
      </c>
      <c r="NA4" s="19" t="s">
        <v>369</v>
      </c>
      <c r="NB4" s="19" t="s">
        <v>269</v>
      </c>
      <c r="NC4" s="19" t="s">
        <v>822</v>
      </c>
      <c r="ND4" s="138" t="s">
        <v>269</v>
      </c>
      <c r="NE4" s="126"/>
      <c r="NF4" s="19" t="s">
        <v>271</v>
      </c>
      <c r="NG4" s="19" t="s">
        <v>1280</v>
      </c>
      <c r="NH4" s="19" t="s">
        <v>866</v>
      </c>
      <c r="NI4" s="19" t="s">
        <v>271</v>
      </c>
      <c r="NJ4" s="126"/>
      <c r="NK4" s="20"/>
      <c r="NL4" s="19" t="s">
        <v>257</v>
      </c>
      <c r="NM4" s="19" t="s">
        <v>258</v>
      </c>
      <c r="NN4" s="19" t="s">
        <v>259</v>
      </c>
      <c r="NO4" s="19" t="s">
        <v>260</v>
      </c>
      <c r="NP4" s="19" t="s">
        <v>261</v>
      </c>
      <c r="NU4" s="126"/>
      <c r="NV4" s="19" t="s">
        <v>369</v>
      </c>
      <c r="NW4" s="145" t="s">
        <v>271</v>
      </c>
      <c r="NX4" s="156" t="s">
        <v>229</v>
      </c>
      <c r="NY4" s="163"/>
      <c r="NZ4" s="152" t="s">
        <v>325</v>
      </c>
      <c r="OA4" s="148" t="s">
        <v>280</v>
      </c>
      <c r="OB4" s="150"/>
      <c r="OC4" s="89">
        <v>277270</v>
      </c>
      <c r="OD4" s="88">
        <v>545.5</v>
      </c>
      <c r="OE4" s="84">
        <f t="shared" si="1"/>
        <v>508.28597616865261</v>
      </c>
      <c r="OF4" s="91">
        <f t="shared" si="2"/>
        <v>8.6846755869729869E-3</v>
      </c>
    </row>
    <row r="5" spans="1:396" ht="119" x14ac:dyDescent="0.2">
      <c r="B5" s="19" t="s">
        <v>543</v>
      </c>
      <c r="C5" s="19">
        <v>3</v>
      </c>
      <c r="D5" s="19">
        <v>4954</v>
      </c>
      <c r="E5" s="19">
        <v>43</v>
      </c>
      <c r="F5" s="84">
        <f t="shared" si="0"/>
        <v>115.20930232558139</v>
      </c>
      <c r="G5" s="19">
        <v>7</v>
      </c>
      <c r="H5" s="19" t="s">
        <v>269</v>
      </c>
      <c r="I5" s="19" t="s">
        <v>269</v>
      </c>
      <c r="J5" s="19">
        <v>12</v>
      </c>
      <c r="K5" s="126"/>
      <c r="L5" s="20"/>
      <c r="P5" s="19" t="s">
        <v>198</v>
      </c>
      <c r="Q5" s="19" t="s">
        <v>199</v>
      </c>
      <c r="AA5" s="20"/>
      <c r="AB5" s="19">
        <v>348</v>
      </c>
      <c r="AC5" s="19">
        <v>685</v>
      </c>
      <c r="AD5" s="19">
        <v>47</v>
      </c>
      <c r="AE5" s="19">
        <v>1</v>
      </c>
      <c r="AF5" s="19" t="s">
        <v>428</v>
      </c>
      <c r="AH5" s="19" t="s">
        <v>271</v>
      </c>
      <c r="AI5" s="126"/>
      <c r="AJ5" s="19" t="s">
        <v>271</v>
      </c>
      <c r="AK5" s="20"/>
      <c r="AL5" s="19" t="s">
        <v>214</v>
      </c>
      <c r="AN5" s="19" t="s">
        <v>216</v>
      </c>
      <c r="AO5" s="19" t="s">
        <v>217</v>
      </c>
      <c r="AP5" s="19" t="s">
        <v>218</v>
      </c>
      <c r="AQ5" s="19" t="s">
        <v>219</v>
      </c>
      <c r="AR5" s="19" t="s">
        <v>220</v>
      </c>
      <c r="AS5" s="19" t="s">
        <v>221</v>
      </c>
      <c r="AV5" s="19" t="s">
        <v>273</v>
      </c>
      <c r="AW5" s="19">
        <v>12</v>
      </c>
      <c r="AX5" s="19">
        <v>150</v>
      </c>
      <c r="AY5" s="126"/>
      <c r="AZ5" s="112" t="s">
        <v>271</v>
      </c>
      <c r="BA5" s="19">
        <v>2</v>
      </c>
      <c r="BB5" s="19">
        <v>150</v>
      </c>
      <c r="BC5" s="156" t="s">
        <v>465</v>
      </c>
      <c r="BE5" s="19" t="s">
        <v>271</v>
      </c>
      <c r="BF5" s="126"/>
      <c r="BG5" s="19" t="s">
        <v>271</v>
      </c>
      <c r="BH5" s="19">
        <v>17</v>
      </c>
      <c r="BI5" s="19">
        <v>50</v>
      </c>
      <c r="BJ5" s="153" t="s">
        <v>1302</v>
      </c>
      <c r="BL5" s="126"/>
      <c r="BM5" s="19" t="s">
        <v>271</v>
      </c>
      <c r="BN5" s="19">
        <v>6</v>
      </c>
      <c r="BO5" s="19">
        <v>35</v>
      </c>
      <c r="BP5" s="147" t="s">
        <v>1304</v>
      </c>
      <c r="BQ5" s="19" t="s">
        <v>547</v>
      </c>
      <c r="BR5" s="126"/>
      <c r="BS5" s="19" t="s">
        <v>269</v>
      </c>
      <c r="BV5" s="150"/>
      <c r="BX5" s="126"/>
      <c r="BY5" s="19" t="s">
        <v>271</v>
      </c>
      <c r="BZ5" s="19">
        <v>3</v>
      </c>
      <c r="CA5" s="19">
        <v>40</v>
      </c>
      <c r="CB5" s="153" t="s">
        <v>1308</v>
      </c>
      <c r="CC5" s="19" t="s">
        <v>548</v>
      </c>
      <c r="CD5" s="147" t="s">
        <v>1309</v>
      </c>
      <c r="CE5" s="19" t="s">
        <v>549</v>
      </c>
      <c r="CF5" s="157" t="s">
        <v>1310</v>
      </c>
      <c r="CG5" s="19" t="s">
        <v>550</v>
      </c>
      <c r="CH5" s="126"/>
      <c r="CI5" s="19" t="s">
        <v>269</v>
      </c>
      <c r="CL5" s="156"/>
      <c r="CN5" s="152"/>
      <c r="CP5" s="148"/>
      <c r="CR5" s="150"/>
      <c r="CT5" s="126"/>
      <c r="CU5" s="170" t="s">
        <v>271</v>
      </c>
      <c r="CV5" s="126"/>
      <c r="CW5" s="92" t="s">
        <v>271</v>
      </c>
      <c r="CX5" s="19">
        <v>2</v>
      </c>
      <c r="CY5" s="19">
        <v>20</v>
      </c>
      <c r="CZ5" s="19" t="s">
        <v>286</v>
      </c>
      <c r="DA5" s="19" t="s">
        <v>281</v>
      </c>
      <c r="DB5" s="126"/>
      <c r="DC5" s="19" t="s">
        <v>271</v>
      </c>
      <c r="DD5" s="19">
        <v>1</v>
      </c>
      <c r="DE5" s="19">
        <v>35</v>
      </c>
      <c r="DF5" s="19" t="s">
        <v>286</v>
      </c>
      <c r="DG5" s="19" t="s">
        <v>281</v>
      </c>
      <c r="DH5" s="126"/>
      <c r="DI5" s="19" t="s">
        <v>271</v>
      </c>
      <c r="DJ5" s="19">
        <v>1</v>
      </c>
      <c r="DK5" s="19">
        <v>20</v>
      </c>
      <c r="DL5" s="19" t="s">
        <v>286</v>
      </c>
      <c r="DM5" s="171" t="s">
        <v>281</v>
      </c>
      <c r="DN5" s="126"/>
      <c r="DO5" s="19" t="s">
        <v>269</v>
      </c>
      <c r="DT5" s="126"/>
      <c r="DU5" s="19" t="s">
        <v>269</v>
      </c>
      <c r="DZ5" s="126"/>
      <c r="EA5" s="19" t="s">
        <v>269</v>
      </c>
      <c r="EF5" s="126"/>
      <c r="EG5" s="174" t="s">
        <v>269</v>
      </c>
      <c r="EL5" s="126"/>
      <c r="EM5" s="174" t="s">
        <v>269</v>
      </c>
      <c r="ER5" s="126"/>
      <c r="ES5" s="174" t="s">
        <v>269</v>
      </c>
      <c r="EX5" s="126"/>
      <c r="EY5" s="174" t="s">
        <v>269</v>
      </c>
      <c r="FD5" s="126"/>
      <c r="FE5" s="174" t="s">
        <v>269</v>
      </c>
      <c r="FJ5" s="126"/>
      <c r="FK5" s="19" t="s">
        <v>271</v>
      </c>
      <c r="FL5" s="126"/>
      <c r="FM5" s="19" t="s">
        <v>269</v>
      </c>
      <c r="FP5" s="20"/>
      <c r="FW5" s="126"/>
      <c r="FX5" s="19" t="s">
        <v>269</v>
      </c>
      <c r="GA5" s="20"/>
      <c r="GF5" s="126"/>
      <c r="GG5" s="19" t="s">
        <v>271</v>
      </c>
      <c r="GH5" s="19">
        <v>4</v>
      </c>
      <c r="GI5" s="19">
        <v>30</v>
      </c>
      <c r="GJ5" s="20"/>
      <c r="GM5" s="19" t="s">
        <v>227</v>
      </c>
      <c r="GP5" s="126"/>
      <c r="GQ5" s="19" t="s">
        <v>269</v>
      </c>
      <c r="GT5" s="20"/>
      <c r="GY5" s="126"/>
      <c r="GZ5" s="19" t="s">
        <v>269</v>
      </c>
      <c r="HC5" s="20"/>
      <c r="HJ5" s="126"/>
      <c r="HK5" s="19" t="s">
        <v>271</v>
      </c>
      <c r="HL5" s="19">
        <v>3</v>
      </c>
      <c r="HM5" s="19">
        <v>35</v>
      </c>
      <c r="HN5" s="20"/>
      <c r="HP5" s="19" t="s">
        <v>227</v>
      </c>
      <c r="HS5" s="126"/>
      <c r="HT5" s="19" t="s">
        <v>269</v>
      </c>
      <c r="HW5" s="20"/>
      <c r="IB5" s="126"/>
      <c r="IC5" s="19" t="s">
        <v>271</v>
      </c>
      <c r="ID5" s="19">
        <v>2</v>
      </c>
      <c r="IE5" s="19">
        <v>30</v>
      </c>
      <c r="IF5" s="20"/>
      <c r="IG5" s="19" t="s">
        <v>225</v>
      </c>
      <c r="IJ5" s="126"/>
      <c r="IK5" s="19" t="s">
        <v>269</v>
      </c>
      <c r="IN5" s="20"/>
      <c r="IP5" s="126"/>
      <c r="IQ5" s="19" t="s">
        <v>269</v>
      </c>
      <c r="IT5" s="20"/>
      <c r="IY5" s="126"/>
      <c r="IZ5" s="19" t="s">
        <v>269</v>
      </c>
      <c r="JC5" s="20"/>
      <c r="JH5" s="126"/>
      <c r="JI5" s="19" t="s">
        <v>271</v>
      </c>
      <c r="JJ5" s="19">
        <v>3</v>
      </c>
      <c r="JK5" s="19">
        <v>300</v>
      </c>
      <c r="JL5" s="20"/>
      <c r="JN5" s="205" t="s">
        <v>228</v>
      </c>
      <c r="JP5" s="19" t="s">
        <v>273</v>
      </c>
      <c r="JQ5" s="19" t="s">
        <v>271</v>
      </c>
      <c r="JR5" s="126"/>
      <c r="JS5" s="19" t="s">
        <v>271</v>
      </c>
      <c r="JT5" s="19">
        <v>4</v>
      </c>
      <c r="JU5" s="19">
        <v>150</v>
      </c>
      <c r="JV5" s="20"/>
      <c r="JY5" s="205" t="s">
        <v>228</v>
      </c>
      <c r="KB5" s="19" t="s">
        <v>452</v>
      </c>
      <c r="KC5" s="19" t="s">
        <v>271</v>
      </c>
      <c r="KD5" s="126"/>
      <c r="KE5" s="19" t="s">
        <v>269</v>
      </c>
      <c r="KH5" s="20"/>
      <c r="KL5" s="126"/>
      <c r="KM5" s="171" t="s">
        <v>269</v>
      </c>
      <c r="KQ5" s="126"/>
      <c r="KR5" s="174" t="s">
        <v>269</v>
      </c>
      <c r="KV5" s="126"/>
      <c r="KW5" s="171" t="s">
        <v>269</v>
      </c>
      <c r="LA5" s="126"/>
      <c r="LB5" s="171" t="s">
        <v>269</v>
      </c>
      <c r="LF5" s="126"/>
      <c r="LG5" s="171" t="s">
        <v>269</v>
      </c>
      <c r="LJ5" s="20"/>
      <c r="LK5" s="126"/>
      <c r="LL5" s="19" t="s">
        <v>271</v>
      </c>
      <c r="LM5" s="19" t="s">
        <v>554</v>
      </c>
      <c r="LN5" s="126"/>
      <c r="LO5" s="20"/>
      <c r="LQ5" s="19" t="s">
        <v>231</v>
      </c>
      <c r="LS5" s="19" t="s">
        <v>233</v>
      </c>
      <c r="LT5" s="19" t="s">
        <v>234</v>
      </c>
      <c r="LU5" s="19" t="s">
        <v>235</v>
      </c>
      <c r="LW5" s="19" t="s">
        <v>237</v>
      </c>
      <c r="LZ5" s="19">
        <v>160</v>
      </c>
      <c r="MA5" s="19" t="s">
        <v>271</v>
      </c>
      <c r="MB5" s="19">
        <v>2</v>
      </c>
      <c r="MC5" s="126"/>
      <c r="MD5" s="20"/>
      <c r="ME5" s="19" t="s">
        <v>238</v>
      </c>
      <c r="MF5" s="19" t="s">
        <v>239</v>
      </c>
      <c r="MK5" s="19" t="s">
        <v>244</v>
      </c>
      <c r="MM5" s="19" t="s">
        <v>246</v>
      </c>
      <c r="MV5" s="19" t="s">
        <v>255</v>
      </c>
      <c r="MX5" s="19" t="s">
        <v>555</v>
      </c>
      <c r="MY5" s="19" t="s">
        <v>556</v>
      </c>
      <c r="MZ5" s="19">
        <v>37</v>
      </c>
      <c r="NA5" s="19" t="s">
        <v>369</v>
      </c>
      <c r="NB5" s="19" t="s">
        <v>269</v>
      </c>
      <c r="NC5" s="19" t="s">
        <v>557</v>
      </c>
      <c r="ND5" s="19" t="s">
        <v>557</v>
      </c>
      <c r="NE5" s="126"/>
      <c r="NF5" s="19" t="s">
        <v>271</v>
      </c>
      <c r="NG5" s="92" t="s">
        <v>269</v>
      </c>
      <c r="NI5" s="19" t="s">
        <v>269</v>
      </c>
      <c r="NJ5" s="126"/>
      <c r="NK5" s="20"/>
      <c r="NU5" s="126"/>
      <c r="NW5" s="145" t="s">
        <v>271</v>
      </c>
      <c r="NX5" s="156" t="s">
        <v>465</v>
      </c>
      <c r="NY5" s="163"/>
      <c r="NZ5" s="153" t="s">
        <v>280</v>
      </c>
      <c r="OA5" s="147" t="s">
        <v>1309</v>
      </c>
      <c r="OB5" s="150" t="s">
        <v>281</v>
      </c>
      <c r="OC5" s="89">
        <v>293351</v>
      </c>
      <c r="OD5" s="88">
        <v>524.9</v>
      </c>
      <c r="OE5" s="84">
        <f t="shared" si="1"/>
        <v>558.87026100209562</v>
      </c>
      <c r="OF5" s="91">
        <f t="shared" si="2"/>
        <v>1.6887619268384974E-2</v>
      </c>
    </row>
    <row r="6" spans="1:396" ht="85" x14ac:dyDescent="0.2">
      <c r="B6" s="19" t="s">
        <v>725</v>
      </c>
      <c r="C6" s="19">
        <v>3</v>
      </c>
      <c r="D6" s="19">
        <v>3509</v>
      </c>
      <c r="E6" s="19">
        <v>34</v>
      </c>
      <c r="F6" s="84">
        <f t="shared" si="0"/>
        <v>103.20588235294117</v>
      </c>
      <c r="G6" s="19">
        <v>9</v>
      </c>
      <c r="H6" s="19" t="s">
        <v>269</v>
      </c>
      <c r="I6" s="19" t="s">
        <v>269</v>
      </c>
      <c r="J6" s="19">
        <v>2</v>
      </c>
      <c r="K6" s="126"/>
      <c r="L6" s="20"/>
      <c r="P6" s="19" t="s">
        <v>198</v>
      </c>
      <c r="Q6" s="19" t="s">
        <v>199</v>
      </c>
      <c r="AA6" s="20"/>
      <c r="AB6" s="19">
        <v>292</v>
      </c>
      <c r="AC6" s="19">
        <v>888</v>
      </c>
      <c r="AD6" s="19">
        <v>691</v>
      </c>
      <c r="AE6" s="19">
        <v>34</v>
      </c>
      <c r="AF6" s="190" t="s">
        <v>213</v>
      </c>
      <c r="AG6" s="19" t="s">
        <v>728</v>
      </c>
      <c r="AH6" s="19" t="s">
        <v>271</v>
      </c>
      <c r="AI6" s="126"/>
      <c r="AJ6" s="19" t="s">
        <v>271</v>
      </c>
      <c r="AK6" s="20"/>
      <c r="AL6" s="19" t="s">
        <v>214</v>
      </c>
      <c r="AN6" s="19" t="s">
        <v>216</v>
      </c>
      <c r="AO6" s="19" t="s">
        <v>217</v>
      </c>
      <c r="AS6" s="19" t="s">
        <v>221</v>
      </c>
      <c r="AV6" s="19" t="s">
        <v>273</v>
      </c>
      <c r="AW6" s="19">
        <v>4</v>
      </c>
      <c r="AX6" s="19">
        <v>250</v>
      </c>
      <c r="AY6" s="126"/>
      <c r="AZ6" s="112" t="s">
        <v>269</v>
      </c>
      <c r="BC6" s="156"/>
      <c r="BF6" s="126"/>
      <c r="BG6" s="19" t="s">
        <v>269</v>
      </c>
      <c r="BJ6" s="152"/>
      <c r="BL6" s="126"/>
      <c r="BM6" s="19" t="s">
        <v>269</v>
      </c>
      <c r="BP6" s="148"/>
      <c r="BR6" s="126"/>
      <c r="BS6" s="19" t="s">
        <v>269</v>
      </c>
      <c r="BV6" s="150"/>
      <c r="BX6" s="126"/>
      <c r="BY6" s="19" t="s">
        <v>269</v>
      </c>
      <c r="CB6" s="152"/>
      <c r="CD6" s="148"/>
      <c r="CF6" s="150"/>
      <c r="CH6" s="126"/>
      <c r="CI6" s="19" t="s">
        <v>271</v>
      </c>
      <c r="CJ6" s="19">
        <v>17</v>
      </c>
      <c r="CK6" s="19">
        <v>100</v>
      </c>
      <c r="CL6" s="156" t="s">
        <v>465</v>
      </c>
      <c r="CN6" s="152" t="s">
        <v>325</v>
      </c>
      <c r="CP6" s="148" t="s">
        <v>280</v>
      </c>
      <c r="CR6" s="150" t="s">
        <v>280</v>
      </c>
      <c r="CT6" s="126"/>
      <c r="CU6" s="170" t="s">
        <v>271</v>
      </c>
      <c r="CV6" s="126"/>
      <c r="CW6" s="92" t="s">
        <v>271</v>
      </c>
      <c r="CX6" s="19">
        <v>3</v>
      </c>
      <c r="CY6" s="19">
        <v>33</v>
      </c>
      <c r="CZ6" s="19" t="s">
        <v>286</v>
      </c>
      <c r="DA6" s="19" t="s">
        <v>287</v>
      </c>
      <c r="DB6" s="126"/>
      <c r="DC6" s="19" t="s">
        <v>271</v>
      </c>
      <c r="DD6" s="19">
        <v>3</v>
      </c>
      <c r="DE6" s="19">
        <v>33</v>
      </c>
      <c r="DF6" s="19" t="s">
        <v>286</v>
      </c>
      <c r="DG6" s="19" t="s">
        <v>287</v>
      </c>
      <c r="DH6" s="126"/>
      <c r="DI6" s="19" t="s">
        <v>271</v>
      </c>
      <c r="DJ6" s="19">
        <v>3</v>
      </c>
      <c r="DK6" s="19">
        <v>33</v>
      </c>
      <c r="DL6" s="19" t="s">
        <v>286</v>
      </c>
      <c r="DM6" s="19" t="s">
        <v>287</v>
      </c>
      <c r="DN6" s="126"/>
      <c r="DO6" s="19" t="s">
        <v>269</v>
      </c>
      <c r="DT6" s="126"/>
      <c r="DU6" s="19" t="s">
        <v>269</v>
      </c>
      <c r="DZ6" s="126"/>
      <c r="EA6" s="19" t="s">
        <v>269</v>
      </c>
      <c r="EF6" s="126"/>
      <c r="EG6" s="174" t="s">
        <v>269</v>
      </c>
      <c r="EL6" s="126"/>
      <c r="EM6" s="174" t="s">
        <v>269</v>
      </c>
      <c r="ER6" s="126"/>
      <c r="ES6" s="174" t="s">
        <v>269</v>
      </c>
      <c r="EX6" s="126"/>
      <c r="EY6" s="174" t="s">
        <v>269</v>
      </c>
      <c r="FD6" s="126"/>
      <c r="FE6" s="174" t="s">
        <v>269</v>
      </c>
      <c r="FJ6" s="126"/>
      <c r="FK6" s="19" t="s">
        <v>271</v>
      </c>
      <c r="FL6" s="126"/>
      <c r="FM6" s="19" t="s">
        <v>269</v>
      </c>
      <c r="FP6" s="20"/>
      <c r="FW6" s="126"/>
      <c r="FX6" s="19" t="s">
        <v>271</v>
      </c>
      <c r="FY6" s="19">
        <v>3</v>
      </c>
      <c r="FZ6" s="19">
        <v>50</v>
      </c>
      <c r="GA6" s="20"/>
      <c r="GD6" s="19" t="s">
        <v>229</v>
      </c>
      <c r="GF6" s="126"/>
      <c r="GG6" s="19" t="s">
        <v>271</v>
      </c>
      <c r="GH6" s="19">
        <v>2</v>
      </c>
      <c r="GI6" s="19">
        <v>102</v>
      </c>
      <c r="GJ6" s="20"/>
      <c r="GK6" s="19" t="s">
        <v>225</v>
      </c>
      <c r="GP6" s="126"/>
      <c r="GQ6" s="19" t="s">
        <v>271</v>
      </c>
      <c r="GR6" s="19">
        <v>2</v>
      </c>
      <c r="GS6" s="19">
        <v>55</v>
      </c>
      <c r="GT6" s="20"/>
      <c r="GU6" s="19" t="s">
        <v>225</v>
      </c>
      <c r="GY6" s="126"/>
      <c r="GZ6" s="19" t="s">
        <v>269</v>
      </c>
      <c r="HC6" s="20"/>
      <c r="HJ6" s="126"/>
      <c r="HK6" s="19" t="s">
        <v>271</v>
      </c>
      <c r="HL6" s="19">
        <v>6</v>
      </c>
      <c r="HM6" s="19">
        <v>100</v>
      </c>
      <c r="HN6" s="20"/>
      <c r="HO6" s="19" t="s">
        <v>225</v>
      </c>
      <c r="HS6" s="126"/>
      <c r="HT6" s="19" t="s">
        <v>269</v>
      </c>
      <c r="HW6" s="20"/>
      <c r="IB6" s="126"/>
      <c r="IC6" s="19" t="s">
        <v>271</v>
      </c>
      <c r="ID6" s="19">
        <v>2</v>
      </c>
      <c r="IE6" s="19">
        <v>40</v>
      </c>
      <c r="IF6" s="20"/>
      <c r="IG6" s="19" t="s">
        <v>225</v>
      </c>
      <c r="IJ6" s="126"/>
      <c r="IK6" s="19" t="s">
        <v>269</v>
      </c>
      <c r="IN6" s="20"/>
      <c r="IP6" s="126"/>
      <c r="IQ6" s="19" t="s">
        <v>269</v>
      </c>
      <c r="IT6" s="20"/>
      <c r="IY6" s="126"/>
      <c r="IZ6" s="19" t="s">
        <v>271</v>
      </c>
      <c r="JA6" s="19">
        <v>2</v>
      </c>
      <c r="JB6" s="19">
        <v>58</v>
      </c>
      <c r="JC6" s="20"/>
      <c r="JD6" s="19" t="s">
        <v>225</v>
      </c>
      <c r="JH6" s="126"/>
      <c r="JI6" s="19" t="s">
        <v>271</v>
      </c>
      <c r="JJ6" s="19">
        <v>3</v>
      </c>
      <c r="JK6" s="19">
        <v>225</v>
      </c>
      <c r="JL6" s="20"/>
      <c r="JN6" s="205" t="s">
        <v>228</v>
      </c>
      <c r="JP6" s="19" t="s">
        <v>273</v>
      </c>
      <c r="JQ6" s="19" t="s">
        <v>271</v>
      </c>
      <c r="JR6" s="126"/>
      <c r="JS6" s="19" t="s">
        <v>269</v>
      </c>
      <c r="JV6" s="20"/>
      <c r="KD6" s="126"/>
      <c r="KE6" s="19" t="s">
        <v>269</v>
      </c>
      <c r="KH6" s="20"/>
      <c r="KL6" s="126"/>
      <c r="KM6" s="171" t="s">
        <v>269</v>
      </c>
      <c r="KQ6" s="126"/>
      <c r="KR6" s="174" t="s">
        <v>269</v>
      </c>
      <c r="KV6" s="126"/>
      <c r="KW6" s="171" t="s">
        <v>269</v>
      </c>
      <c r="LA6" s="126"/>
      <c r="LB6" s="171" t="s">
        <v>271</v>
      </c>
      <c r="LC6" s="19">
        <v>1</v>
      </c>
      <c r="LD6" s="19">
        <v>60</v>
      </c>
      <c r="LE6" s="19" t="s">
        <v>225</v>
      </c>
      <c r="LF6" s="126"/>
      <c r="LG6" s="171" t="s">
        <v>271</v>
      </c>
      <c r="LH6" s="19">
        <v>1</v>
      </c>
      <c r="LI6" s="19">
        <v>93</v>
      </c>
      <c r="LJ6" s="20" t="s">
        <v>225</v>
      </c>
      <c r="LK6" s="126"/>
      <c r="LL6" s="19" t="s">
        <v>271</v>
      </c>
      <c r="LM6" s="19">
        <v>2</v>
      </c>
      <c r="LN6" s="126"/>
      <c r="LO6" s="20"/>
      <c r="LY6" s="19" t="s">
        <v>732</v>
      </c>
      <c r="LZ6" s="19">
        <v>351</v>
      </c>
      <c r="MA6" s="19" t="s">
        <v>271</v>
      </c>
      <c r="MB6" s="19">
        <v>7</v>
      </c>
      <c r="MC6" s="126"/>
      <c r="MD6" s="20"/>
      <c r="MJ6" s="19" t="s">
        <v>243</v>
      </c>
      <c r="MK6" s="19" t="s">
        <v>244</v>
      </c>
      <c r="MM6" s="19" t="s">
        <v>246</v>
      </c>
      <c r="MP6" s="19" t="s">
        <v>249</v>
      </c>
      <c r="MQ6" s="19" t="s">
        <v>250</v>
      </c>
      <c r="MT6" s="19" t="s">
        <v>253</v>
      </c>
      <c r="MU6" s="19" t="s">
        <v>254</v>
      </c>
      <c r="MY6" s="19" t="s">
        <v>314</v>
      </c>
      <c r="MZ6" s="19">
        <v>37</v>
      </c>
      <c r="NA6" s="19" t="s">
        <v>333</v>
      </c>
      <c r="NB6" s="19" t="s">
        <v>269</v>
      </c>
      <c r="NC6" s="19" t="s">
        <v>733</v>
      </c>
      <c r="ND6" s="19" t="s">
        <v>734</v>
      </c>
      <c r="NE6" s="126"/>
      <c r="NF6" s="19" t="s">
        <v>269</v>
      </c>
      <c r="NG6" s="19" t="s">
        <v>1279</v>
      </c>
      <c r="NH6" s="19" t="s">
        <v>736</v>
      </c>
      <c r="NI6" s="19" t="s">
        <v>269</v>
      </c>
      <c r="NJ6" s="126"/>
      <c r="NK6" s="20"/>
      <c r="NU6" s="126"/>
      <c r="NV6" s="19" t="s">
        <v>737</v>
      </c>
      <c r="NW6" s="145" t="s">
        <v>271</v>
      </c>
      <c r="NX6" s="156"/>
      <c r="NY6" s="163" t="s">
        <v>465</v>
      </c>
      <c r="NZ6" s="152" t="s">
        <v>325</v>
      </c>
      <c r="OA6" s="148" t="s">
        <v>280</v>
      </c>
      <c r="OB6" s="150" t="s">
        <v>280</v>
      </c>
      <c r="OC6" s="89">
        <v>265832</v>
      </c>
      <c r="OD6" s="88">
        <v>798.9</v>
      </c>
      <c r="OE6" s="84">
        <f t="shared" si="1"/>
        <v>332.74752785079482</v>
      </c>
      <c r="OF6" s="91">
        <f t="shared" si="2"/>
        <v>1.3200066207228625E-2</v>
      </c>
    </row>
    <row r="7" spans="1:396" ht="68" x14ac:dyDescent="0.2">
      <c r="B7" s="19" t="s">
        <v>739</v>
      </c>
      <c r="C7" s="19">
        <v>3</v>
      </c>
      <c r="D7" s="19">
        <v>2423</v>
      </c>
      <c r="E7" s="19">
        <v>29</v>
      </c>
      <c r="F7" s="84">
        <f t="shared" si="0"/>
        <v>83.551724137931032</v>
      </c>
      <c r="G7" s="19">
        <v>6</v>
      </c>
      <c r="H7" s="19" t="s">
        <v>271</v>
      </c>
      <c r="I7" s="19" t="s">
        <v>269</v>
      </c>
      <c r="J7" s="19">
        <v>0</v>
      </c>
      <c r="K7" s="126"/>
      <c r="L7" s="20"/>
      <c r="M7" s="19" t="s">
        <v>195</v>
      </c>
      <c r="P7" s="19" t="s">
        <v>198</v>
      </c>
      <c r="AA7" s="20"/>
      <c r="AB7" s="19">
        <v>796</v>
      </c>
      <c r="AC7" s="19">
        <v>688</v>
      </c>
      <c r="AD7" s="19">
        <v>125</v>
      </c>
      <c r="AE7" s="19">
        <v>61</v>
      </c>
      <c r="AF7" s="19" t="s">
        <v>270</v>
      </c>
      <c r="AH7" s="19" t="s">
        <v>269</v>
      </c>
      <c r="AI7" s="126"/>
      <c r="AJ7" s="19" t="s">
        <v>271</v>
      </c>
      <c r="AK7" s="20"/>
      <c r="AL7" s="19" t="s">
        <v>214</v>
      </c>
      <c r="AS7" s="19" t="s">
        <v>221</v>
      </c>
      <c r="AV7" s="190" t="s">
        <v>452</v>
      </c>
      <c r="AW7" s="19">
        <v>3</v>
      </c>
      <c r="AX7" s="19">
        <v>76</v>
      </c>
      <c r="AY7" s="126"/>
      <c r="AZ7" s="112" t="s">
        <v>269</v>
      </c>
      <c r="BC7" s="156"/>
      <c r="BF7" s="126"/>
      <c r="BG7" s="19" t="s">
        <v>269</v>
      </c>
      <c r="BJ7" s="152"/>
      <c r="BL7" s="126"/>
      <c r="BM7" s="19" t="s">
        <v>269</v>
      </c>
      <c r="BP7" s="148"/>
      <c r="BR7" s="126"/>
      <c r="BS7" s="19" t="s">
        <v>269</v>
      </c>
      <c r="BV7" s="150"/>
      <c r="BX7" s="126"/>
      <c r="BY7" s="19" t="s">
        <v>269</v>
      </c>
      <c r="CB7" s="152"/>
      <c r="CD7" s="148"/>
      <c r="CF7" s="150"/>
      <c r="CH7" s="126"/>
      <c r="CI7" s="19" t="s">
        <v>271</v>
      </c>
      <c r="CJ7" s="19">
        <v>29</v>
      </c>
      <c r="CK7" s="19">
        <v>76</v>
      </c>
      <c r="CL7" s="156" t="s">
        <v>465</v>
      </c>
      <c r="CN7" s="152" t="s">
        <v>405</v>
      </c>
      <c r="CP7" s="148" t="s">
        <v>325</v>
      </c>
      <c r="CR7" s="150" t="s">
        <v>280</v>
      </c>
      <c r="CT7" s="126"/>
      <c r="CU7" s="170" t="s">
        <v>271</v>
      </c>
      <c r="CV7" s="126"/>
      <c r="CW7" s="145" t="s">
        <v>271</v>
      </c>
      <c r="CX7" s="19">
        <v>2</v>
      </c>
      <c r="CY7" s="19">
        <v>47</v>
      </c>
      <c r="CZ7" s="19" t="s">
        <v>286</v>
      </c>
      <c r="DA7" s="19" t="s">
        <v>281</v>
      </c>
      <c r="DB7" s="126"/>
      <c r="DC7" s="19" t="s">
        <v>271</v>
      </c>
      <c r="DD7" s="19">
        <v>2</v>
      </c>
      <c r="DE7" s="19">
        <v>30</v>
      </c>
      <c r="DF7" s="19" t="s">
        <v>429</v>
      </c>
      <c r="DG7" s="19" t="s">
        <v>281</v>
      </c>
      <c r="DH7" s="126"/>
      <c r="DI7" s="19" t="s">
        <v>271</v>
      </c>
      <c r="DJ7" s="19">
        <v>1</v>
      </c>
      <c r="DK7" s="19">
        <v>32</v>
      </c>
      <c r="DL7" s="19" t="s">
        <v>429</v>
      </c>
      <c r="DM7" s="19" t="s">
        <v>281</v>
      </c>
      <c r="DN7" s="126"/>
      <c r="DO7" s="19" t="s">
        <v>271</v>
      </c>
      <c r="DP7" s="19">
        <v>2</v>
      </c>
      <c r="DQ7" s="19">
        <v>51</v>
      </c>
      <c r="DR7" s="19" t="s">
        <v>429</v>
      </c>
      <c r="DS7" s="19" t="s">
        <v>281</v>
      </c>
      <c r="DT7" s="126"/>
      <c r="DU7" s="19" t="s">
        <v>269</v>
      </c>
      <c r="DZ7" s="126"/>
      <c r="EA7" s="19" t="s">
        <v>269</v>
      </c>
      <c r="EF7" s="126"/>
      <c r="EG7" s="174" t="s">
        <v>269</v>
      </c>
      <c r="EH7" s="171"/>
      <c r="EI7" s="171"/>
      <c r="EL7" s="126"/>
      <c r="EM7" s="174" t="s">
        <v>271</v>
      </c>
      <c r="EN7" s="171">
        <v>1</v>
      </c>
      <c r="EO7" s="171">
        <v>85</v>
      </c>
      <c r="EP7" s="181" t="s">
        <v>516</v>
      </c>
      <c r="EQ7" s="19" t="s">
        <v>281</v>
      </c>
      <c r="ER7" s="126"/>
      <c r="ES7" s="174" t="s">
        <v>271</v>
      </c>
      <c r="ET7" s="171">
        <v>2</v>
      </c>
      <c r="EU7" s="171">
        <v>35</v>
      </c>
      <c r="EV7" s="19" t="s">
        <v>516</v>
      </c>
      <c r="EW7" s="19" t="s">
        <v>281</v>
      </c>
      <c r="EX7" s="126"/>
      <c r="EY7" s="174" t="s">
        <v>271</v>
      </c>
      <c r="EZ7" s="171">
        <v>2</v>
      </c>
      <c r="FA7" s="171">
        <v>42</v>
      </c>
      <c r="FB7" s="19" t="s">
        <v>516</v>
      </c>
      <c r="FC7" s="19" t="s">
        <v>281</v>
      </c>
      <c r="FD7" s="126"/>
      <c r="FE7" s="174" t="s">
        <v>269</v>
      </c>
      <c r="FF7" s="171"/>
      <c r="FG7" s="171"/>
      <c r="FJ7" s="126"/>
      <c r="FK7" s="19" t="s">
        <v>271</v>
      </c>
      <c r="FL7" s="126"/>
      <c r="FM7" s="19" t="s">
        <v>271</v>
      </c>
      <c r="FN7" s="19">
        <v>4</v>
      </c>
      <c r="FO7" s="19">
        <v>78</v>
      </c>
      <c r="FP7" s="20"/>
      <c r="FQ7" s="19" t="s">
        <v>225</v>
      </c>
      <c r="FV7" s="19" t="s">
        <v>269</v>
      </c>
      <c r="FW7" s="126"/>
      <c r="FX7" s="19" t="s">
        <v>271</v>
      </c>
      <c r="FY7" s="19">
        <v>1</v>
      </c>
      <c r="FZ7" s="19">
        <v>88</v>
      </c>
      <c r="GA7" s="20"/>
      <c r="GD7" s="19" t="s">
        <v>229</v>
      </c>
      <c r="GF7" s="126"/>
      <c r="GG7" s="19" t="s">
        <v>271</v>
      </c>
      <c r="GH7" s="19">
        <v>2</v>
      </c>
      <c r="GI7" s="19">
        <v>36</v>
      </c>
      <c r="GJ7" s="20"/>
      <c r="GM7" s="19" t="s">
        <v>227</v>
      </c>
      <c r="GO7" s="19" t="s">
        <v>229</v>
      </c>
      <c r="GP7" s="126"/>
      <c r="GQ7" s="19" t="s">
        <v>271</v>
      </c>
      <c r="GR7" s="19">
        <v>1</v>
      </c>
      <c r="GS7" s="19">
        <v>86</v>
      </c>
      <c r="GT7" s="20"/>
      <c r="GV7" s="19" t="s">
        <v>227</v>
      </c>
      <c r="GX7" s="19" t="s">
        <v>229</v>
      </c>
      <c r="GY7" s="126"/>
      <c r="GZ7" s="19" t="s">
        <v>269</v>
      </c>
      <c r="HC7" s="20"/>
      <c r="HJ7" s="126"/>
      <c r="HK7" s="19" t="s">
        <v>269</v>
      </c>
      <c r="HN7" s="20"/>
      <c r="HS7" s="126"/>
      <c r="HT7" s="19" t="s">
        <v>271</v>
      </c>
      <c r="HU7" s="19">
        <v>1</v>
      </c>
      <c r="HV7" s="19">
        <v>30</v>
      </c>
      <c r="HW7" s="20"/>
      <c r="HX7" s="19" t="s">
        <v>225</v>
      </c>
      <c r="IA7" s="19" t="s">
        <v>229</v>
      </c>
      <c r="IB7" s="126"/>
      <c r="IC7" s="19" t="s">
        <v>269</v>
      </c>
      <c r="IF7" s="20"/>
      <c r="IJ7" s="126"/>
      <c r="IK7" s="19" t="s">
        <v>269</v>
      </c>
      <c r="IN7" s="20"/>
      <c r="IP7" s="126"/>
      <c r="IQ7" s="19" t="s">
        <v>269</v>
      </c>
      <c r="IT7" s="20"/>
      <c r="IY7" s="126"/>
      <c r="IZ7" s="19" t="s">
        <v>269</v>
      </c>
      <c r="JC7" s="20"/>
      <c r="JH7" s="126"/>
      <c r="JI7" s="19" t="s">
        <v>271</v>
      </c>
      <c r="JJ7" s="19">
        <v>1</v>
      </c>
      <c r="JK7" s="19">
        <v>227</v>
      </c>
      <c r="JL7" s="20"/>
      <c r="JN7" s="19" t="s">
        <v>228</v>
      </c>
      <c r="JP7" s="19" t="s">
        <v>273</v>
      </c>
      <c r="JQ7" s="19" t="s">
        <v>271</v>
      </c>
      <c r="JR7" s="126"/>
      <c r="JS7" s="19" t="s">
        <v>271</v>
      </c>
      <c r="JT7" s="19">
        <v>2</v>
      </c>
      <c r="JU7" s="19">
        <v>175</v>
      </c>
      <c r="JV7" s="20"/>
      <c r="JZ7" s="19" t="s">
        <v>229</v>
      </c>
      <c r="KB7" s="19" t="s">
        <v>452</v>
      </c>
      <c r="KC7" s="19" t="s">
        <v>269</v>
      </c>
      <c r="KD7" s="126"/>
      <c r="KE7" s="19" t="s">
        <v>269</v>
      </c>
      <c r="KH7" s="20"/>
      <c r="KL7" s="126"/>
      <c r="KM7" s="171" t="s">
        <v>269</v>
      </c>
      <c r="KQ7" s="126"/>
      <c r="KR7" s="174" t="s">
        <v>269</v>
      </c>
      <c r="KV7" s="126"/>
      <c r="KW7" s="171" t="s">
        <v>269</v>
      </c>
      <c r="LA7" s="126"/>
      <c r="LB7" s="171" t="s">
        <v>269</v>
      </c>
      <c r="LF7" s="126"/>
      <c r="LG7" s="171" t="s">
        <v>269</v>
      </c>
      <c r="LJ7" s="20"/>
      <c r="LK7" s="126"/>
      <c r="LL7" s="19" t="s">
        <v>269</v>
      </c>
      <c r="LN7" s="126"/>
      <c r="LO7" s="20"/>
      <c r="LQ7" s="19" t="s">
        <v>231</v>
      </c>
      <c r="LR7" s="19" t="s">
        <v>232</v>
      </c>
      <c r="LS7" s="19" t="s">
        <v>233</v>
      </c>
      <c r="LT7" s="19" t="s">
        <v>234</v>
      </c>
      <c r="LW7" s="19" t="s">
        <v>237</v>
      </c>
      <c r="LZ7" s="19">
        <v>875</v>
      </c>
      <c r="MA7" s="19" t="s">
        <v>271</v>
      </c>
      <c r="MB7" s="19">
        <v>10</v>
      </c>
      <c r="MC7" s="126"/>
      <c r="MD7" s="20"/>
      <c r="ME7" s="19" t="s">
        <v>238</v>
      </c>
      <c r="MF7" s="19" t="s">
        <v>239</v>
      </c>
      <c r="MK7" s="19" t="s">
        <v>244</v>
      </c>
      <c r="ML7" s="19" t="s">
        <v>245</v>
      </c>
      <c r="MM7" s="19" t="s">
        <v>246</v>
      </c>
      <c r="MT7" s="19" t="s">
        <v>253</v>
      </c>
      <c r="MU7" s="19" t="s">
        <v>254</v>
      </c>
      <c r="MV7" s="19" t="s">
        <v>255</v>
      </c>
      <c r="MY7" s="19">
        <v>35</v>
      </c>
      <c r="MZ7" s="19">
        <v>35</v>
      </c>
      <c r="NA7" s="19" t="s">
        <v>369</v>
      </c>
      <c r="NB7" s="19" t="s">
        <v>269</v>
      </c>
      <c r="NC7" s="19" t="s">
        <v>269</v>
      </c>
      <c r="ND7" s="19" t="s">
        <v>269</v>
      </c>
      <c r="NE7" s="126"/>
      <c r="NF7" s="19" t="s">
        <v>271</v>
      </c>
      <c r="NG7" s="19" t="s">
        <v>269</v>
      </c>
      <c r="NI7" s="181" t="s">
        <v>271</v>
      </c>
      <c r="NJ7" s="126"/>
      <c r="NK7" s="20"/>
      <c r="NM7" s="19" t="s">
        <v>258</v>
      </c>
      <c r="NP7" s="19" t="s">
        <v>261</v>
      </c>
      <c r="NU7" s="126"/>
      <c r="NW7" s="145" t="s">
        <v>271</v>
      </c>
      <c r="NX7" s="156"/>
      <c r="NY7" s="163" t="s">
        <v>465</v>
      </c>
      <c r="NZ7" s="152" t="s">
        <v>405</v>
      </c>
      <c r="OA7" s="148" t="s">
        <v>325</v>
      </c>
      <c r="OB7" s="150" t="s">
        <v>280</v>
      </c>
      <c r="OC7" s="89">
        <v>216502</v>
      </c>
      <c r="OD7" s="88">
        <v>458.9</v>
      </c>
      <c r="OE7" s="84">
        <f t="shared" si="1"/>
        <v>471.78470254957512</v>
      </c>
      <c r="OF7" s="91">
        <f t="shared" si="2"/>
        <v>1.1191582525796528E-2</v>
      </c>
    </row>
    <row r="8" spans="1:396" ht="136" x14ac:dyDescent="0.2">
      <c r="B8" s="19" t="s">
        <v>792</v>
      </c>
      <c r="C8" s="19">
        <v>3</v>
      </c>
      <c r="D8" s="19">
        <v>3865</v>
      </c>
      <c r="E8" s="19">
        <v>37</v>
      </c>
      <c r="F8" s="84">
        <f t="shared" si="0"/>
        <v>104.45945945945945</v>
      </c>
      <c r="G8" s="19">
        <v>6</v>
      </c>
      <c r="H8" s="19" t="s">
        <v>271</v>
      </c>
      <c r="I8" s="19" t="s">
        <v>269</v>
      </c>
      <c r="J8" s="19">
        <v>0</v>
      </c>
      <c r="K8" s="126"/>
      <c r="L8" s="20"/>
      <c r="P8" s="19" t="s">
        <v>198</v>
      </c>
      <c r="Q8" s="19" t="s">
        <v>199</v>
      </c>
      <c r="V8" s="19" t="s">
        <v>204</v>
      </c>
      <c r="AA8" s="20"/>
      <c r="AB8" s="19">
        <v>1092</v>
      </c>
      <c r="AC8" s="19">
        <v>649</v>
      </c>
      <c r="AD8" s="19">
        <v>154</v>
      </c>
      <c r="AE8" s="19">
        <v>15</v>
      </c>
      <c r="AF8" s="19" t="s">
        <v>428</v>
      </c>
      <c r="AH8" s="19" t="s">
        <v>271</v>
      </c>
      <c r="AI8" s="126"/>
      <c r="AJ8" s="19" t="s">
        <v>271</v>
      </c>
      <c r="AK8" s="20"/>
      <c r="AL8" s="19" t="s">
        <v>214</v>
      </c>
      <c r="AN8" s="19" t="s">
        <v>216</v>
      </c>
      <c r="AO8" s="19" t="s">
        <v>217</v>
      </c>
      <c r="AP8" s="19" t="s">
        <v>218</v>
      </c>
      <c r="AQ8" s="19" t="s">
        <v>219</v>
      </c>
      <c r="AR8" s="19" t="s">
        <v>220</v>
      </c>
      <c r="AS8" s="19" t="s">
        <v>221</v>
      </c>
      <c r="AV8" s="19" t="s">
        <v>273</v>
      </c>
      <c r="AW8" s="19">
        <v>9</v>
      </c>
      <c r="AX8" s="19">
        <v>235</v>
      </c>
      <c r="AY8" s="126"/>
      <c r="AZ8" s="112" t="s">
        <v>271</v>
      </c>
      <c r="BA8" s="19">
        <v>1</v>
      </c>
      <c r="BB8" s="19">
        <v>10</v>
      </c>
      <c r="BC8" s="155" t="s">
        <v>795</v>
      </c>
      <c r="BE8" s="19" t="s">
        <v>269</v>
      </c>
      <c r="BF8" s="126"/>
      <c r="BJ8" s="152"/>
      <c r="BL8" s="126"/>
      <c r="BP8" s="148"/>
      <c r="BR8" s="126"/>
      <c r="BV8" s="150"/>
      <c r="BX8" s="126"/>
      <c r="BY8" s="19" t="s">
        <v>271</v>
      </c>
      <c r="BZ8" s="19">
        <v>7</v>
      </c>
      <c r="CA8" s="19">
        <v>80</v>
      </c>
      <c r="CB8" s="152" t="s">
        <v>325</v>
      </c>
      <c r="CD8" s="148" t="s">
        <v>280</v>
      </c>
      <c r="CF8" s="157" t="s">
        <v>1309</v>
      </c>
      <c r="CG8" s="19" t="s">
        <v>796</v>
      </c>
      <c r="CH8" s="126"/>
      <c r="CI8" s="19" t="s">
        <v>269</v>
      </c>
      <c r="CL8" s="156"/>
      <c r="CN8" s="152"/>
      <c r="CP8" s="148"/>
      <c r="CR8" s="150"/>
      <c r="CT8" s="126"/>
      <c r="CU8" s="170" t="s">
        <v>271</v>
      </c>
      <c r="CV8" s="126"/>
      <c r="CW8" s="145" t="s">
        <v>271</v>
      </c>
      <c r="CX8" s="19">
        <v>2</v>
      </c>
      <c r="CY8" s="19">
        <v>22</v>
      </c>
      <c r="CZ8" s="19" t="s">
        <v>286</v>
      </c>
      <c r="DA8" s="19" t="s">
        <v>280</v>
      </c>
      <c r="DB8" s="126"/>
      <c r="DC8" s="19" t="s">
        <v>271</v>
      </c>
      <c r="DD8" s="19">
        <v>1</v>
      </c>
      <c r="DE8" s="19">
        <v>4</v>
      </c>
      <c r="DF8" s="19" t="s">
        <v>286</v>
      </c>
      <c r="DG8" s="19" t="s">
        <v>280</v>
      </c>
      <c r="DH8" s="126"/>
      <c r="DI8" s="19" t="s">
        <v>269</v>
      </c>
      <c r="DN8" s="126"/>
      <c r="DO8" s="19" t="s">
        <v>269</v>
      </c>
      <c r="DT8" s="126"/>
      <c r="DU8" s="19" t="s">
        <v>269</v>
      </c>
      <c r="DZ8" s="126"/>
      <c r="EA8" s="19" t="s">
        <v>269</v>
      </c>
      <c r="EF8" s="126"/>
      <c r="EG8" s="174" t="s">
        <v>269</v>
      </c>
      <c r="EL8" s="126"/>
      <c r="EM8" s="174" t="s">
        <v>269</v>
      </c>
      <c r="ER8" s="126"/>
      <c r="ES8" s="174" t="s">
        <v>269</v>
      </c>
      <c r="EX8" s="126"/>
      <c r="EY8" s="174" t="s">
        <v>269</v>
      </c>
      <c r="FD8" s="126"/>
      <c r="FE8" s="174" t="s">
        <v>269</v>
      </c>
      <c r="FJ8" s="126"/>
      <c r="FK8" s="19" t="s">
        <v>271</v>
      </c>
      <c r="FL8" s="126"/>
      <c r="FM8" s="19" t="s">
        <v>269</v>
      </c>
      <c r="FP8" s="20"/>
      <c r="FW8" s="126"/>
      <c r="FX8" s="19" t="s">
        <v>271</v>
      </c>
      <c r="FY8" s="19">
        <v>2</v>
      </c>
      <c r="FZ8" s="19">
        <v>93</v>
      </c>
      <c r="GA8" s="20"/>
      <c r="GC8" s="19" t="s">
        <v>228</v>
      </c>
      <c r="GD8" s="19" t="s">
        <v>229</v>
      </c>
      <c r="GF8" s="126"/>
      <c r="GG8" s="19" t="s">
        <v>271</v>
      </c>
      <c r="GH8" s="19">
        <v>2</v>
      </c>
      <c r="GI8" s="19">
        <v>33</v>
      </c>
      <c r="GJ8" s="20"/>
      <c r="GK8" s="19" t="s">
        <v>225</v>
      </c>
      <c r="GN8" s="19" t="s">
        <v>228</v>
      </c>
      <c r="GO8" s="19" t="s">
        <v>229</v>
      </c>
      <c r="GP8" s="126"/>
      <c r="GQ8" s="19" t="s">
        <v>271</v>
      </c>
      <c r="GR8" s="19">
        <v>4</v>
      </c>
      <c r="GS8" s="19">
        <v>33</v>
      </c>
      <c r="GT8" s="20"/>
      <c r="GU8" s="19" t="s">
        <v>225</v>
      </c>
      <c r="GW8" s="19" t="s">
        <v>228</v>
      </c>
      <c r="GX8" s="19" t="s">
        <v>229</v>
      </c>
      <c r="GY8" s="126"/>
      <c r="GZ8" s="19" t="s">
        <v>271</v>
      </c>
      <c r="HA8" s="19">
        <v>2</v>
      </c>
      <c r="HB8" s="19">
        <v>47</v>
      </c>
      <c r="HC8" s="20"/>
      <c r="HD8" s="19" t="s">
        <v>225</v>
      </c>
      <c r="HH8" s="19" t="s">
        <v>229</v>
      </c>
      <c r="HI8" s="19" t="s">
        <v>269</v>
      </c>
      <c r="HJ8" s="126"/>
      <c r="HK8" s="19" t="s">
        <v>271</v>
      </c>
      <c r="HL8" s="19">
        <v>3</v>
      </c>
      <c r="HM8" s="19">
        <v>18</v>
      </c>
      <c r="HN8" s="20"/>
      <c r="HO8" s="19" t="s">
        <v>225</v>
      </c>
      <c r="HQ8" s="19" t="s">
        <v>228</v>
      </c>
      <c r="HR8" s="19" t="s">
        <v>229</v>
      </c>
      <c r="HS8" s="126"/>
      <c r="HT8" s="19" t="s">
        <v>271</v>
      </c>
      <c r="HU8" s="19">
        <v>2</v>
      </c>
      <c r="HV8" s="19">
        <v>23</v>
      </c>
      <c r="HW8" s="20"/>
      <c r="HY8" s="19" t="s">
        <v>227</v>
      </c>
      <c r="IA8" s="19" t="s">
        <v>229</v>
      </c>
      <c r="IB8" s="126"/>
      <c r="IC8" s="19" t="s">
        <v>271</v>
      </c>
      <c r="ID8" s="19">
        <v>4</v>
      </c>
      <c r="IE8" s="19">
        <v>46</v>
      </c>
      <c r="IF8" s="20"/>
      <c r="IG8" s="19" t="s">
        <v>225</v>
      </c>
      <c r="IH8" s="19" t="s">
        <v>228</v>
      </c>
      <c r="II8" s="19" t="s">
        <v>229</v>
      </c>
      <c r="IJ8" s="126"/>
      <c r="IK8" s="19" t="s">
        <v>269</v>
      </c>
      <c r="IN8" s="20"/>
      <c r="IP8" s="126"/>
      <c r="IQ8" s="19" t="s">
        <v>271</v>
      </c>
      <c r="IR8" s="19">
        <v>1</v>
      </c>
      <c r="IS8" s="19">
        <v>20</v>
      </c>
      <c r="IT8" s="20"/>
      <c r="IW8" s="19" t="s">
        <v>228</v>
      </c>
      <c r="IX8" s="19" t="s">
        <v>229</v>
      </c>
      <c r="IY8" s="126"/>
      <c r="IZ8" s="19" t="s">
        <v>271</v>
      </c>
      <c r="JA8" s="19">
        <v>1</v>
      </c>
      <c r="JB8" s="19">
        <v>40</v>
      </c>
      <c r="JC8" s="20"/>
      <c r="JF8" s="19" t="s">
        <v>228</v>
      </c>
      <c r="JG8" s="19" t="s">
        <v>229</v>
      </c>
      <c r="JH8" s="126"/>
      <c r="JI8" s="19" t="s">
        <v>271</v>
      </c>
      <c r="JJ8" s="19">
        <v>2</v>
      </c>
      <c r="JK8" s="19">
        <v>475</v>
      </c>
      <c r="JL8" s="20"/>
      <c r="JO8" s="19" t="s">
        <v>229</v>
      </c>
      <c r="JP8" s="19" t="s">
        <v>309</v>
      </c>
      <c r="JQ8" s="19" t="s">
        <v>271</v>
      </c>
      <c r="JR8" s="126"/>
      <c r="JS8" s="19" t="s">
        <v>271</v>
      </c>
      <c r="JT8" s="19">
        <v>3</v>
      </c>
      <c r="JU8" s="19">
        <v>180</v>
      </c>
      <c r="JV8" s="20"/>
      <c r="JZ8" s="19" t="s">
        <v>229</v>
      </c>
      <c r="KB8" s="19" t="s">
        <v>309</v>
      </c>
      <c r="KC8" s="19" t="s">
        <v>271</v>
      </c>
      <c r="KD8" s="126"/>
      <c r="KE8" s="19" t="s">
        <v>269</v>
      </c>
      <c r="KH8" s="20"/>
      <c r="KL8" s="126"/>
      <c r="KM8" s="171" t="s">
        <v>269</v>
      </c>
      <c r="KQ8" s="126"/>
      <c r="KR8" s="174" t="s">
        <v>269</v>
      </c>
      <c r="KV8" s="126"/>
      <c r="KW8" s="171" t="s">
        <v>269</v>
      </c>
      <c r="LA8" s="126"/>
      <c r="LB8" s="171" t="s">
        <v>269</v>
      </c>
      <c r="LF8" s="126"/>
      <c r="LG8" s="171" t="s">
        <v>269</v>
      </c>
      <c r="LJ8" s="20"/>
      <c r="LK8" s="126"/>
      <c r="LL8" s="19" t="s">
        <v>271</v>
      </c>
      <c r="LM8" s="19" t="s">
        <v>798</v>
      </c>
      <c r="LN8" s="126"/>
      <c r="LO8" s="20"/>
      <c r="LQ8" s="19" t="s">
        <v>231</v>
      </c>
      <c r="LR8" s="19" t="s">
        <v>232</v>
      </c>
      <c r="LS8" s="19" t="s">
        <v>233</v>
      </c>
      <c r="LT8" s="19" t="s">
        <v>234</v>
      </c>
      <c r="LZ8" s="19">
        <v>202</v>
      </c>
      <c r="MA8" s="19" t="s">
        <v>271</v>
      </c>
      <c r="MB8" s="19">
        <v>5</v>
      </c>
      <c r="MC8" s="126"/>
      <c r="MD8" s="20"/>
      <c r="ME8" s="19" t="s">
        <v>238</v>
      </c>
      <c r="MG8" s="19" t="s">
        <v>240</v>
      </c>
      <c r="MI8" s="19" t="s">
        <v>242</v>
      </c>
      <c r="MJ8" s="19" t="s">
        <v>243</v>
      </c>
      <c r="MK8" s="19" t="s">
        <v>244</v>
      </c>
      <c r="ML8" s="19" t="s">
        <v>245</v>
      </c>
      <c r="MM8" s="19" t="s">
        <v>246</v>
      </c>
      <c r="MO8" s="19" t="s">
        <v>248</v>
      </c>
      <c r="MU8" s="19" t="s">
        <v>254</v>
      </c>
      <c r="MV8" s="19" t="s">
        <v>255</v>
      </c>
      <c r="MY8" s="19">
        <v>35</v>
      </c>
      <c r="MZ8" s="19">
        <v>25</v>
      </c>
      <c r="NA8" s="19" t="s">
        <v>369</v>
      </c>
      <c r="NB8" s="19" t="s">
        <v>269</v>
      </c>
      <c r="NC8" s="19" t="s">
        <v>269</v>
      </c>
      <c r="ND8" s="19" t="s">
        <v>269</v>
      </c>
      <c r="NE8" s="126"/>
      <c r="NF8" s="19" t="s">
        <v>269</v>
      </c>
      <c r="NG8" s="19" t="s">
        <v>1278</v>
      </c>
      <c r="NH8" s="19" t="s">
        <v>800</v>
      </c>
      <c r="NI8" s="19" t="s">
        <v>271</v>
      </c>
      <c r="NJ8" s="126"/>
      <c r="NK8" s="20"/>
      <c r="NL8" s="19" t="s">
        <v>257</v>
      </c>
      <c r="NM8" s="19" t="s">
        <v>258</v>
      </c>
      <c r="NN8" s="19" t="s">
        <v>259</v>
      </c>
      <c r="NO8" s="19" t="s">
        <v>260</v>
      </c>
      <c r="NP8" s="19" t="s">
        <v>261</v>
      </c>
      <c r="NQ8" s="19" t="s">
        <v>262</v>
      </c>
      <c r="NR8" s="19" t="s">
        <v>263</v>
      </c>
      <c r="NS8" s="19" t="s">
        <v>264</v>
      </c>
      <c r="NT8" s="19" t="s">
        <v>801</v>
      </c>
      <c r="NU8" s="126"/>
      <c r="NW8" s="145" t="s">
        <v>271</v>
      </c>
      <c r="NX8" s="155" t="s">
        <v>795</v>
      </c>
      <c r="NY8" s="163"/>
      <c r="NZ8" s="152" t="s">
        <v>325</v>
      </c>
      <c r="OA8" s="148" t="s">
        <v>280</v>
      </c>
      <c r="OB8" s="157" t="s">
        <v>1309</v>
      </c>
      <c r="OC8" s="89">
        <v>384383</v>
      </c>
      <c r="OD8" s="88">
        <v>345.3</v>
      </c>
      <c r="OE8" s="84">
        <f t="shared" si="1"/>
        <v>1113.1856356791195</v>
      </c>
      <c r="OF8" s="91">
        <f t="shared" si="2"/>
        <v>1.0055075276482051E-2</v>
      </c>
    </row>
    <row r="9" spans="1:396" ht="68" x14ac:dyDescent="0.2">
      <c r="B9" s="19" t="s">
        <v>691</v>
      </c>
      <c r="C9" s="19">
        <v>3</v>
      </c>
      <c r="D9" s="19">
        <v>6058</v>
      </c>
      <c r="E9" s="19">
        <v>46</v>
      </c>
      <c r="F9" s="84">
        <f t="shared" si="0"/>
        <v>131.69565217391303</v>
      </c>
      <c r="G9" s="19">
        <v>9</v>
      </c>
      <c r="H9" s="19" t="s">
        <v>271</v>
      </c>
      <c r="I9" s="19" t="s">
        <v>269</v>
      </c>
      <c r="J9" s="19">
        <v>0</v>
      </c>
      <c r="K9" s="126"/>
      <c r="L9" s="20"/>
      <c r="P9" s="19" t="s">
        <v>198</v>
      </c>
      <c r="Q9" s="19" t="s">
        <v>199</v>
      </c>
      <c r="U9" s="19" t="s">
        <v>203</v>
      </c>
      <c r="AA9" s="20"/>
      <c r="AB9" s="19">
        <v>523</v>
      </c>
      <c r="AC9" s="19">
        <v>309</v>
      </c>
      <c r="AD9" s="19">
        <v>327</v>
      </c>
      <c r="AE9" s="19">
        <v>0</v>
      </c>
      <c r="AF9" s="19" t="s">
        <v>428</v>
      </c>
      <c r="AH9" s="19" t="s">
        <v>271</v>
      </c>
      <c r="AI9" s="126"/>
      <c r="AJ9" s="19" t="s">
        <v>271</v>
      </c>
      <c r="AK9" s="20"/>
      <c r="AL9" s="19" t="s">
        <v>214</v>
      </c>
      <c r="AV9" s="19" t="s">
        <v>273</v>
      </c>
      <c r="AW9" s="19">
        <v>3</v>
      </c>
      <c r="AX9" s="19">
        <v>141</v>
      </c>
      <c r="AY9" s="126"/>
      <c r="AZ9" s="112" t="s">
        <v>271</v>
      </c>
      <c r="BA9" s="19">
        <v>3</v>
      </c>
      <c r="BB9" s="19">
        <v>239</v>
      </c>
      <c r="BC9" s="155" t="s">
        <v>1300</v>
      </c>
      <c r="BD9" s="19" t="s">
        <v>694</v>
      </c>
      <c r="BE9" s="19" t="s">
        <v>271</v>
      </c>
      <c r="BF9" s="126"/>
      <c r="BG9" s="19" t="s">
        <v>269</v>
      </c>
      <c r="BJ9" s="152"/>
      <c r="BL9" s="126"/>
      <c r="BM9" s="19" t="s">
        <v>269</v>
      </c>
      <c r="BP9" s="148"/>
      <c r="BR9" s="126"/>
      <c r="BS9" s="19" t="s">
        <v>269</v>
      </c>
      <c r="BV9" s="150"/>
      <c r="BX9" s="126"/>
      <c r="BY9" s="19" t="s">
        <v>271</v>
      </c>
      <c r="BZ9" s="19">
        <v>15</v>
      </c>
      <c r="CA9" s="19">
        <v>95</v>
      </c>
      <c r="CB9" s="152" t="s">
        <v>325</v>
      </c>
      <c r="CD9" s="148" t="s">
        <v>280</v>
      </c>
      <c r="CF9" s="150" t="s">
        <v>229</v>
      </c>
      <c r="CH9" s="126"/>
      <c r="CI9" s="19" t="s">
        <v>269</v>
      </c>
      <c r="CL9" s="156"/>
      <c r="CN9" s="152"/>
      <c r="CP9" s="148"/>
      <c r="CR9" s="150"/>
      <c r="CT9" s="126"/>
      <c r="CU9" s="170" t="s">
        <v>271</v>
      </c>
      <c r="CV9" s="126"/>
      <c r="CW9" s="145" t="s">
        <v>271</v>
      </c>
      <c r="CX9" s="19">
        <v>2</v>
      </c>
      <c r="CY9" s="19">
        <v>46</v>
      </c>
      <c r="CZ9" s="19" t="s">
        <v>286</v>
      </c>
      <c r="DA9" s="19" t="s">
        <v>287</v>
      </c>
      <c r="DB9" s="126"/>
      <c r="DC9" s="19" t="s">
        <v>271</v>
      </c>
      <c r="DD9" s="19">
        <v>2</v>
      </c>
      <c r="DE9" s="19">
        <v>24</v>
      </c>
      <c r="DF9" s="19" t="s">
        <v>286</v>
      </c>
      <c r="DG9" s="19" t="s">
        <v>287</v>
      </c>
      <c r="DH9" s="126"/>
      <c r="DI9" s="19" t="s">
        <v>271</v>
      </c>
      <c r="DJ9" s="19" t="s">
        <v>695</v>
      </c>
      <c r="DK9" s="19">
        <v>4</v>
      </c>
      <c r="DL9" s="19" t="s">
        <v>286</v>
      </c>
      <c r="DM9" s="19" t="s">
        <v>287</v>
      </c>
      <c r="DN9" s="126"/>
      <c r="DO9" s="19" t="s">
        <v>271</v>
      </c>
      <c r="DP9" s="19">
        <v>2</v>
      </c>
      <c r="DQ9" s="19">
        <v>31</v>
      </c>
      <c r="DR9" s="19" t="s">
        <v>286</v>
      </c>
      <c r="DS9" s="19" t="s">
        <v>287</v>
      </c>
      <c r="DT9" s="126"/>
      <c r="DU9" s="19" t="s">
        <v>269</v>
      </c>
      <c r="DZ9" s="126"/>
      <c r="EA9" s="19" t="s">
        <v>269</v>
      </c>
      <c r="EF9" s="126"/>
      <c r="EG9" s="174" t="s">
        <v>269</v>
      </c>
      <c r="EL9" s="126"/>
      <c r="EM9" s="174" t="s">
        <v>269</v>
      </c>
      <c r="ER9" s="126"/>
      <c r="ES9" s="174" t="s">
        <v>269</v>
      </c>
      <c r="EX9" s="126"/>
      <c r="EY9" s="174" t="s">
        <v>269</v>
      </c>
      <c r="FD9" s="126"/>
      <c r="FE9" s="174" t="s">
        <v>269</v>
      </c>
      <c r="FJ9" s="126"/>
      <c r="FK9" s="19" t="s">
        <v>271</v>
      </c>
      <c r="FL9" s="126"/>
      <c r="FM9" s="19" t="s">
        <v>271</v>
      </c>
      <c r="FN9" s="19">
        <v>3</v>
      </c>
      <c r="FO9" s="19">
        <v>95</v>
      </c>
      <c r="FP9" s="20"/>
      <c r="FQ9" s="19" t="s">
        <v>225</v>
      </c>
      <c r="FV9" s="19" t="s">
        <v>269</v>
      </c>
      <c r="FW9" s="126"/>
      <c r="FX9" s="19" t="s">
        <v>271</v>
      </c>
      <c r="FY9" s="19">
        <v>2</v>
      </c>
      <c r="FZ9" s="19">
        <v>99</v>
      </c>
      <c r="GA9" s="20"/>
      <c r="GB9" s="19" t="s">
        <v>225</v>
      </c>
      <c r="GC9" s="19" t="s">
        <v>228</v>
      </c>
      <c r="GF9" s="126"/>
      <c r="GG9" s="19" t="s">
        <v>271</v>
      </c>
      <c r="GH9" s="19">
        <v>1</v>
      </c>
      <c r="GI9" s="19">
        <v>62</v>
      </c>
      <c r="GJ9" s="20"/>
      <c r="GL9" s="19" t="s">
        <v>226</v>
      </c>
      <c r="GP9" s="126"/>
      <c r="GQ9" s="19" t="s">
        <v>271</v>
      </c>
      <c r="GR9" s="19">
        <v>1</v>
      </c>
      <c r="GS9" s="19">
        <v>51</v>
      </c>
      <c r="GT9" s="20"/>
      <c r="GX9" s="19" t="s">
        <v>229</v>
      </c>
      <c r="GY9" s="126"/>
      <c r="GZ9" s="19" t="s">
        <v>269</v>
      </c>
      <c r="HC9" s="20"/>
      <c r="HJ9" s="126"/>
      <c r="HK9" s="19" t="s">
        <v>269</v>
      </c>
      <c r="HN9" s="20"/>
      <c r="HS9" s="126"/>
      <c r="HT9" s="19" t="s">
        <v>269</v>
      </c>
      <c r="HW9" s="20"/>
      <c r="IB9" s="126"/>
      <c r="IC9" s="19" t="s">
        <v>269</v>
      </c>
      <c r="IF9" s="20"/>
      <c r="IJ9" s="126"/>
      <c r="IK9" s="19" t="s">
        <v>269</v>
      </c>
      <c r="IN9" s="20"/>
      <c r="IP9" s="126"/>
      <c r="IQ9" s="19" t="s">
        <v>269</v>
      </c>
      <c r="IT9" s="20"/>
      <c r="IY9" s="126"/>
      <c r="IZ9" s="19" t="s">
        <v>271</v>
      </c>
      <c r="JA9" s="19">
        <v>3</v>
      </c>
      <c r="JB9" s="19">
        <v>41</v>
      </c>
      <c r="JC9" s="20"/>
      <c r="JF9" s="19" t="s">
        <v>228</v>
      </c>
      <c r="JH9" s="126"/>
      <c r="JI9" s="19" t="s">
        <v>271</v>
      </c>
      <c r="JJ9" s="19">
        <v>3</v>
      </c>
      <c r="JK9" s="19">
        <v>141</v>
      </c>
      <c r="JL9" s="20"/>
      <c r="JN9" s="19" t="s">
        <v>228</v>
      </c>
      <c r="JP9" s="19" t="s">
        <v>273</v>
      </c>
      <c r="JQ9" s="19" t="s">
        <v>271</v>
      </c>
      <c r="JR9" s="126"/>
      <c r="JS9" s="19" t="s">
        <v>271</v>
      </c>
      <c r="JT9" s="19">
        <v>2</v>
      </c>
      <c r="JU9" s="19">
        <v>105</v>
      </c>
      <c r="JV9" s="20"/>
      <c r="JY9" s="19" t="s">
        <v>228</v>
      </c>
      <c r="KB9" s="19" t="s">
        <v>347</v>
      </c>
      <c r="KC9" s="19" t="s">
        <v>269</v>
      </c>
      <c r="KD9" s="126"/>
      <c r="KE9" s="19" t="s">
        <v>271</v>
      </c>
      <c r="KF9" s="19">
        <v>3</v>
      </c>
      <c r="KG9" s="19">
        <v>775</v>
      </c>
      <c r="KH9" s="20"/>
      <c r="KI9" s="19" t="s">
        <v>229</v>
      </c>
      <c r="KJ9" s="19" t="s">
        <v>273</v>
      </c>
      <c r="KK9" s="19" t="s">
        <v>269</v>
      </c>
      <c r="KL9" s="126"/>
      <c r="KM9" s="171" t="s">
        <v>269</v>
      </c>
      <c r="KQ9" s="126"/>
      <c r="KR9" s="174" t="s">
        <v>269</v>
      </c>
      <c r="KV9" s="126"/>
      <c r="KW9" s="171" t="s">
        <v>269</v>
      </c>
      <c r="LA9" s="126"/>
      <c r="LB9" s="171" t="s">
        <v>269</v>
      </c>
      <c r="LF9" s="126"/>
      <c r="LG9" s="171" t="s">
        <v>269</v>
      </c>
      <c r="LJ9" s="20"/>
      <c r="LK9" s="126"/>
      <c r="LL9" s="19" t="s">
        <v>269</v>
      </c>
      <c r="LN9" s="126"/>
      <c r="LO9" s="20"/>
      <c r="LP9" s="19" t="s">
        <v>230</v>
      </c>
      <c r="LQ9" s="19" t="s">
        <v>231</v>
      </c>
      <c r="LR9" s="19" t="s">
        <v>232</v>
      </c>
      <c r="LZ9" s="19">
        <v>1076</v>
      </c>
      <c r="MA9" s="19" t="s">
        <v>271</v>
      </c>
      <c r="MB9" s="19">
        <v>8</v>
      </c>
      <c r="MC9" s="126"/>
      <c r="MD9" s="20"/>
      <c r="ME9" s="19" t="s">
        <v>238</v>
      </c>
      <c r="MF9" s="19" t="s">
        <v>239</v>
      </c>
      <c r="MG9" s="19" t="s">
        <v>240</v>
      </c>
      <c r="MI9" s="19" t="s">
        <v>242</v>
      </c>
      <c r="MJ9" s="19" t="s">
        <v>243</v>
      </c>
      <c r="MK9" s="19" t="s">
        <v>244</v>
      </c>
      <c r="ML9" s="19" t="s">
        <v>245</v>
      </c>
      <c r="MM9" s="19" t="s">
        <v>246</v>
      </c>
      <c r="MN9" s="19" t="s">
        <v>247</v>
      </c>
      <c r="MO9" s="19" t="s">
        <v>248</v>
      </c>
      <c r="MP9" s="19" t="s">
        <v>249</v>
      </c>
      <c r="MQ9" s="19" t="s">
        <v>250</v>
      </c>
      <c r="MR9" s="19" t="s">
        <v>251</v>
      </c>
      <c r="MS9" s="19" t="s">
        <v>252</v>
      </c>
      <c r="MT9" s="19" t="s">
        <v>253</v>
      </c>
      <c r="MU9" s="19" t="s">
        <v>254</v>
      </c>
      <c r="MV9" s="19" t="s">
        <v>255</v>
      </c>
      <c r="MW9" s="19" t="s">
        <v>256</v>
      </c>
      <c r="MY9" s="19">
        <v>35</v>
      </c>
      <c r="MZ9" s="19">
        <v>35</v>
      </c>
      <c r="NA9" s="19" t="s">
        <v>333</v>
      </c>
      <c r="NB9" s="19" t="s">
        <v>269</v>
      </c>
      <c r="NC9" s="19" t="s">
        <v>269</v>
      </c>
      <c r="ND9" s="19" t="s">
        <v>269</v>
      </c>
      <c r="NE9" s="126"/>
      <c r="NF9" s="19" t="s">
        <v>269</v>
      </c>
      <c r="NG9" s="19" t="s">
        <v>269</v>
      </c>
      <c r="NH9" s="19" t="s">
        <v>697</v>
      </c>
      <c r="NI9" s="19" t="s">
        <v>271</v>
      </c>
      <c r="NJ9" s="126"/>
      <c r="NK9" s="20"/>
      <c r="NL9" s="19" t="s">
        <v>257</v>
      </c>
      <c r="NM9" s="19" t="s">
        <v>258</v>
      </c>
      <c r="NN9" s="19" t="s">
        <v>259</v>
      </c>
      <c r="NO9" s="19" t="s">
        <v>260</v>
      </c>
      <c r="NP9" s="19" t="s">
        <v>261</v>
      </c>
      <c r="NU9" s="126"/>
      <c r="NV9" s="19" t="s">
        <v>333</v>
      </c>
      <c r="NW9" s="145" t="s">
        <v>271</v>
      </c>
      <c r="NX9" s="156" t="s">
        <v>324</v>
      </c>
      <c r="NY9" s="163"/>
      <c r="NZ9" s="152" t="s">
        <v>325</v>
      </c>
      <c r="OA9" s="148" t="s">
        <v>280</v>
      </c>
      <c r="OB9" s="150" t="s">
        <v>229</v>
      </c>
      <c r="OC9" s="89">
        <v>332126</v>
      </c>
      <c r="OD9" s="88">
        <v>889.9</v>
      </c>
      <c r="OE9" s="84">
        <f t="shared" si="1"/>
        <v>373.21721541746263</v>
      </c>
      <c r="OF9" s="91">
        <f t="shared" si="2"/>
        <v>1.8240065517303675E-2</v>
      </c>
    </row>
    <row r="10" spans="1:396" ht="85" x14ac:dyDescent="0.2">
      <c r="B10" s="19" t="s">
        <v>486</v>
      </c>
      <c r="C10" s="19">
        <v>3</v>
      </c>
      <c r="D10" s="19">
        <v>3847</v>
      </c>
      <c r="E10" s="19">
        <v>25</v>
      </c>
      <c r="F10" s="84">
        <f t="shared" si="0"/>
        <v>153.88</v>
      </c>
      <c r="G10" s="19">
        <v>13</v>
      </c>
      <c r="H10" s="19" t="s">
        <v>271</v>
      </c>
      <c r="I10" s="19" t="s">
        <v>269</v>
      </c>
      <c r="J10" s="19">
        <v>0</v>
      </c>
      <c r="K10" s="126"/>
      <c r="L10" s="20"/>
      <c r="N10" s="19" t="s">
        <v>196</v>
      </c>
      <c r="O10" s="19" t="s">
        <v>197</v>
      </c>
      <c r="P10" s="19" t="s">
        <v>198</v>
      </c>
      <c r="Q10" s="19" t="s">
        <v>199</v>
      </c>
      <c r="AA10" s="20"/>
      <c r="AB10" s="19">
        <v>1090</v>
      </c>
      <c r="AC10" s="19">
        <v>722</v>
      </c>
      <c r="AD10" s="19">
        <v>194</v>
      </c>
      <c r="AE10" s="19">
        <v>17</v>
      </c>
      <c r="AF10" s="19" t="s">
        <v>270</v>
      </c>
      <c r="AH10" s="19" t="s">
        <v>271</v>
      </c>
      <c r="AI10" s="126"/>
      <c r="AJ10" s="19" t="s">
        <v>271</v>
      </c>
      <c r="AK10" s="20"/>
      <c r="AL10" s="19" t="s">
        <v>214</v>
      </c>
      <c r="AS10" s="19" t="s">
        <v>221</v>
      </c>
      <c r="AV10" s="19" t="s">
        <v>273</v>
      </c>
      <c r="AW10" s="19">
        <v>17</v>
      </c>
      <c r="AX10" s="19">
        <v>50</v>
      </c>
      <c r="AY10" s="126"/>
      <c r="AZ10" s="112" t="s">
        <v>269</v>
      </c>
      <c r="BC10" s="156"/>
      <c r="BF10" s="126"/>
      <c r="BG10" s="19" t="s">
        <v>269</v>
      </c>
      <c r="BJ10" s="152"/>
      <c r="BL10" s="126"/>
      <c r="BM10" s="19" t="s">
        <v>269</v>
      </c>
      <c r="BP10" s="148"/>
      <c r="BR10" s="126"/>
      <c r="BS10" s="19" t="s">
        <v>269</v>
      </c>
      <c r="BV10" s="150"/>
      <c r="BX10" s="126"/>
      <c r="BY10" s="19" t="s">
        <v>269</v>
      </c>
      <c r="CB10" s="152"/>
      <c r="CD10" s="148"/>
      <c r="CF10" s="150"/>
      <c r="CH10" s="126"/>
      <c r="CI10" s="19" t="s">
        <v>271</v>
      </c>
      <c r="CJ10" s="19">
        <v>17</v>
      </c>
      <c r="CK10" s="19">
        <v>101</v>
      </c>
      <c r="CL10" s="156" t="s">
        <v>489</v>
      </c>
      <c r="CN10" s="152" t="s">
        <v>325</v>
      </c>
      <c r="CP10" s="148" t="s">
        <v>280</v>
      </c>
      <c r="CR10" s="150" t="s">
        <v>281</v>
      </c>
      <c r="CT10" s="126"/>
      <c r="CU10" s="170" t="s">
        <v>271</v>
      </c>
      <c r="CV10" s="126"/>
      <c r="CW10" s="145" t="s">
        <v>271</v>
      </c>
      <c r="CX10" s="19">
        <v>2</v>
      </c>
      <c r="CY10" s="19">
        <v>26</v>
      </c>
      <c r="CZ10" s="19" t="s">
        <v>286</v>
      </c>
      <c r="DA10" s="19" t="s">
        <v>281</v>
      </c>
      <c r="DB10" s="126"/>
      <c r="DC10" s="19" t="s">
        <v>271</v>
      </c>
      <c r="DD10" s="19">
        <v>1</v>
      </c>
      <c r="DE10" s="19">
        <v>21</v>
      </c>
      <c r="DF10" s="19" t="s">
        <v>286</v>
      </c>
      <c r="DG10" s="19" t="s">
        <v>281</v>
      </c>
      <c r="DH10" s="126"/>
      <c r="DI10" s="19" t="s">
        <v>271</v>
      </c>
      <c r="DJ10" s="19">
        <v>1</v>
      </c>
      <c r="DK10" s="19">
        <v>10</v>
      </c>
      <c r="DL10" s="19" t="s">
        <v>286</v>
      </c>
      <c r="DM10" s="19" t="s">
        <v>281</v>
      </c>
      <c r="DN10" s="126"/>
      <c r="DO10" s="19" t="s">
        <v>269</v>
      </c>
      <c r="DT10" s="126"/>
      <c r="DU10" s="19" t="s">
        <v>269</v>
      </c>
      <c r="DZ10" s="126"/>
      <c r="EA10" s="19" t="s">
        <v>269</v>
      </c>
      <c r="EF10" s="126"/>
      <c r="EG10" s="174" t="s">
        <v>269</v>
      </c>
      <c r="EL10" s="126"/>
      <c r="EM10" s="174" t="s">
        <v>269</v>
      </c>
      <c r="ER10" s="126"/>
      <c r="ES10" s="174" t="s">
        <v>269</v>
      </c>
      <c r="EX10" s="126"/>
      <c r="EY10" s="174" t="s">
        <v>269</v>
      </c>
      <c r="FD10" s="126"/>
      <c r="FE10" s="174" t="s">
        <v>269</v>
      </c>
      <c r="FJ10" s="126"/>
      <c r="FK10" s="19" t="s">
        <v>271</v>
      </c>
      <c r="FL10" s="126"/>
      <c r="FM10" s="19" t="s">
        <v>269</v>
      </c>
      <c r="FP10" s="20"/>
      <c r="FW10" s="126"/>
      <c r="FX10" s="19" t="s">
        <v>271</v>
      </c>
      <c r="FY10" s="19">
        <v>1</v>
      </c>
      <c r="FZ10" s="19">
        <v>185</v>
      </c>
      <c r="GA10" s="20"/>
      <c r="GD10" s="19" t="s">
        <v>229</v>
      </c>
      <c r="GF10" s="126"/>
      <c r="GG10" s="19" t="s">
        <v>271</v>
      </c>
      <c r="GH10" s="19">
        <v>2</v>
      </c>
      <c r="GI10" s="19">
        <v>38</v>
      </c>
      <c r="GJ10" s="20"/>
      <c r="GN10" s="19" t="s">
        <v>228</v>
      </c>
      <c r="GP10" s="126"/>
      <c r="GQ10" s="19" t="s">
        <v>269</v>
      </c>
      <c r="GT10" s="20"/>
      <c r="GY10" s="126"/>
      <c r="GZ10" s="19" t="s">
        <v>269</v>
      </c>
      <c r="HC10" s="20"/>
      <c r="HJ10" s="126"/>
      <c r="HK10" s="19" t="s">
        <v>269</v>
      </c>
      <c r="HN10" s="20"/>
      <c r="HS10" s="126"/>
      <c r="HT10" s="19" t="s">
        <v>269</v>
      </c>
      <c r="HW10" s="20"/>
      <c r="IB10" s="126"/>
      <c r="IC10" s="19" t="s">
        <v>269</v>
      </c>
      <c r="IF10" s="20"/>
      <c r="IJ10" s="126"/>
      <c r="IK10" s="19" t="s">
        <v>269</v>
      </c>
      <c r="IN10" s="20"/>
      <c r="IP10" s="126"/>
      <c r="IQ10" s="19" t="s">
        <v>269</v>
      </c>
      <c r="IT10" s="20"/>
      <c r="IY10" s="126"/>
      <c r="IZ10" s="19" t="s">
        <v>269</v>
      </c>
      <c r="JC10" s="20"/>
      <c r="JH10" s="126"/>
      <c r="JI10" s="19" t="s">
        <v>271</v>
      </c>
      <c r="JJ10" s="19">
        <v>2</v>
      </c>
      <c r="JK10" s="19">
        <v>352</v>
      </c>
      <c r="JL10" s="20"/>
      <c r="JN10" s="19" t="s">
        <v>228</v>
      </c>
      <c r="JP10" s="19" t="s">
        <v>309</v>
      </c>
      <c r="JQ10" s="19" t="s">
        <v>269</v>
      </c>
      <c r="JR10" s="126"/>
      <c r="JS10" s="19" t="s">
        <v>269</v>
      </c>
      <c r="JV10" s="20"/>
      <c r="KD10" s="126"/>
      <c r="KE10" s="19" t="s">
        <v>269</v>
      </c>
      <c r="KH10" s="20"/>
      <c r="KL10" s="126"/>
      <c r="KM10" s="171" t="s">
        <v>269</v>
      </c>
      <c r="KQ10" s="126"/>
      <c r="KR10" s="190" t="s">
        <v>1459</v>
      </c>
      <c r="KS10" s="19">
        <v>1</v>
      </c>
      <c r="KT10" s="19">
        <v>20</v>
      </c>
      <c r="KU10" s="19" t="s">
        <v>228</v>
      </c>
      <c r="KV10" s="126"/>
      <c r="KW10" s="171" t="s">
        <v>269</v>
      </c>
      <c r="LA10" s="126"/>
      <c r="LB10" s="171" t="s">
        <v>269</v>
      </c>
      <c r="LF10" s="126"/>
      <c r="LG10" s="171" t="s">
        <v>269</v>
      </c>
      <c r="LJ10" s="20"/>
      <c r="LK10" s="126"/>
      <c r="LL10" s="19" t="s">
        <v>269</v>
      </c>
      <c r="LN10" s="126"/>
      <c r="LO10" s="20"/>
      <c r="LQ10" s="19" t="s">
        <v>231</v>
      </c>
      <c r="LR10" s="19" t="s">
        <v>232</v>
      </c>
      <c r="LS10" s="19" t="s">
        <v>233</v>
      </c>
      <c r="LZ10" s="19">
        <v>82</v>
      </c>
      <c r="MA10" s="19" t="s">
        <v>269</v>
      </c>
      <c r="MC10" s="126"/>
      <c r="MD10" s="20"/>
      <c r="MF10" s="19" t="s">
        <v>239</v>
      </c>
      <c r="MG10" s="19" t="s">
        <v>240</v>
      </c>
      <c r="MK10" s="19" t="s">
        <v>244</v>
      </c>
      <c r="MM10" s="19" t="s">
        <v>246</v>
      </c>
      <c r="MP10" s="19" t="s">
        <v>249</v>
      </c>
      <c r="MQ10" s="19" t="s">
        <v>250</v>
      </c>
      <c r="MT10" s="19" t="s">
        <v>253</v>
      </c>
      <c r="MW10" s="19" t="s">
        <v>256</v>
      </c>
      <c r="MY10" s="19">
        <v>40</v>
      </c>
      <c r="MZ10" s="19">
        <v>24</v>
      </c>
      <c r="NA10" s="19" t="s">
        <v>369</v>
      </c>
      <c r="NB10" s="19" t="s">
        <v>269</v>
      </c>
      <c r="NC10" s="19" t="s">
        <v>269</v>
      </c>
      <c r="ND10" s="19" t="s">
        <v>269</v>
      </c>
      <c r="NE10" s="126"/>
      <c r="NF10" s="19" t="s">
        <v>271</v>
      </c>
      <c r="NG10" s="19" t="s">
        <v>1284</v>
      </c>
      <c r="NH10" s="19" t="s">
        <v>492</v>
      </c>
      <c r="NI10" s="19" t="s">
        <v>271</v>
      </c>
      <c r="NJ10" s="126"/>
      <c r="NK10" s="20"/>
      <c r="NT10" s="19" t="s">
        <v>493</v>
      </c>
      <c r="NU10" s="126"/>
      <c r="NW10" s="145" t="s">
        <v>271</v>
      </c>
      <c r="NX10" s="156"/>
      <c r="NY10" s="163" t="s">
        <v>489</v>
      </c>
      <c r="NZ10" s="152" t="s">
        <v>325</v>
      </c>
      <c r="OA10" s="148" t="s">
        <v>280</v>
      </c>
      <c r="OB10" s="150" t="s">
        <v>281</v>
      </c>
      <c r="OC10" s="89">
        <v>324411</v>
      </c>
      <c r="OD10" s="88">
        <v>369.8</v>
      </c>
      <c r="OE10" s="84">
        <f t="shared" si="1"/>
        <v>877.26068144943213</v>
      </c>
      <c r="OF10" s="91">
        <f t="shared" si="2"/>
        <v>1.1858414172145827E-2</v>
      </c>
    </row>
    <row r="11" spans="1:396" ht="102" x14ac:dyDescent="0.2">
      <c r="B11" s="19" t="s">
        <v>425</v>
      </c>
      <c r="C11" s="19">
        <v>3</v>
      </c>
      <c r="D11" s="19">
        <v>5039</v>
      </c>
      <c r="E11" s="19">
        <v>54</v>
      </c>
      <c r="F11" s="84">
        <f t="shared" si="0"/>
        <v>93.31481481481481</v>
      </c>
      <c r="G11" s="19">
        <v>7</v>
      </c>
      <c r="H11" s="19" t="s">
        <v>269</v>
      </c>
      <c r="I11" s="19" t="s">
        <v>269</v>
      </c>
      <c r="J11" s="19">
        <v>5</v>
      </c>
      <c r="K11" s="126"/>
      <c r="L11" s="20"/>
      <c r="P11" s="19" t="s">
        <v>198</v>
      </c>
      <c r="Q11" s="19" t="s">
        <v>199</v>
      </c>
      <c r="AA11" s="20"/>
      <c r="AB11" s="19">
        <v>332</v>
      </c>
      <c r="AC11" s="19">
        <v>321</v>
      </c>
      <c r="AD11" s="19">
        <v>146</v>
      </c>
      <c r="AE11" s="19">
        <v>8</v>
      </c>
      <c r="AF11" s="19" t="s">
        <v>428</v>
      </c>
      <c r="AH11" s="19" t="s">
        <v>271</v>
      </c>
      <c r="AI11" s="126"/>
      <c r="AJ11" s="19" t="s">
        <v>271</v>
      </c>
      <c r="AK11" s="20"/>
      <c r="AN11" s="19" t="s">
        <v>216</v>
      </c>
      <c r="AO11" s="19" t="s">
        <v>217</v>
      </c>
      <c r="AP11" s="19" t="s">
        <v>218</v>
      </c>
      <c r="AV11" s="190" t="s">
        <v>309</v>
      </c>
      <c r="AW11" s="19">
        <v>5</v>
      </c>
      <c r="AX11" s="19">
        <v>369</v>
      </c>
      <c r="AY11" s="126"/>
      <c r="AZ11" s="112" t="s">
        <v>271</v>
      </c>
      <c r="BA11" s="19">
        <v>2</v>
      </c>
      <c r="BB11" s="19">
        <v>357</v>
      </c>
      <c r="BC11" s="156" t="s">
        <v>325</v>
      </c>
      <c r="BE11" s="19" t="s">
        <v>269</v>
      </c>
      <c r="BF11" s="126"/>
      <c r="BJ11" s="152"/>
      <c r="BL11" s="126"/>
      <c r="BP11" s="148"/>
      <c r="BR11" s="126"/>
      <c r="BV11" s="150"/>
      <c r="BX11" s="126"/>
      <c r="BY11" s="19" t="s">
        <v>271</v>
      </c>
      <c r="BZ11" s="19">
        <v>37</v>
      </c>
      <c r="CA11" s="19">
        <v>90</v>
      </c>
      <c r="CB11" s="152" t="s">
        <v>280</v>
      </c>
      <c r="CD11" s="148" t="s">
        <v>281</v>
      </c>
      <c r="CF11" s="150" t="s">
        <v>326</v>
      </c>
      <c r="CH11" s="126"/>
      <c r="CI11" s="19" t="s">
        <v>269</v>
      </c>
      <c r="CL11" s="156"/>
      <c r="CN11" s="152"/>
      <c r="CP11" s="148"/>
      <c r="CR11" s="150"/>
      <c r="CT11" s="126"/>
      <c r="CU11" s="170" t="s">
        <v>271</v>
      </c>
      <c r="CV11" s="126"/>
      <c r="CW11" s="145" t="s">
        <v>271</v>
      </c>
      <c r="CX11" s="19">
        <v>3</v>
      </c>
      <c r="CY11" s="19">
        <v>20</v>
      </c>
      <c r="CZ11" s="19" t="s">
        <v>429</v>
      </c>
      <c r="DA11" s="19" t="s">
        <v>281</v>
      </c>
      <c r="DB11" s="126"/>
      <c r="DC11" s="19" t="s">
        <v>269</v>
      </c>
      <c r="DH11" s="126"/>
      <c r="DI11" s="19" t="s">
        <v>271</v>
      </c>
      <c r="DJ11" s="19">
        <v>1</v>
      </c>
      <c r="DK11" s="19">
        <v>10</v>
      </c>
      <c r="DL11" s="19" t="s">
        <v>429</v>
      </c>
      <c r="DM11" s="19" t="s">
        <v>281</v>
      </c>
      <c r="DN11" s="126"/>
      <c r="DO11" s="19" t="s">
        <v>269</v>
      </c>
      <c r="DT11" s="126"/>
      <c r="DU11" s="19" t="s">
        <v>269</v>
      </c>
      <c r="DZ11" s="126"/>
      <c r="EA11" s="19" t="s">
        <v>269</v>
      </c>
      <c r="EF11" s="126"/>
      <c r="EG11" s="174" t="s">
        <v>269</v>
      </c>
      <c r="EL11" s="126"/>
      <c r="EM11" s="174" t="s">
        <v>269</v>
      </c>
      <c r="ER11" s="126"/>
      <c r="ES11" s="174" t="s">
        <v>269</v>
      </c>
      <c r="EX11" s="126"/>
      <c r="EY11" s="174" t="s">
        <v>269</v>
      </c>
      <c r="FD11" s="126"/>
      <c r="FE11" s="174" t="s">
        <v>269</v>
      </c>
      <c r="FJ11" s="126"/>
      <c r="FK11" s="19" t="s">
        <v>271</v>
      </c>
      <c r="FL11" s="126"/>
      <c r="FM11" s="19" t="s">
        <v>271</v>
      </c>
      <c r="FN11" s="19">
        <v>2</v>
      </c>
      <c r="FO11" s="19">
        <v>46</v>
      </c>
      <c r="FP11" s="20"/>
      <c r="FS11" s="19" t="s">
        <v>228</v>
      </c>
      <c r="FV11" s="19" t="s">
        <v>269</v>
      </c>
      <c r="FW11" s="126"/>
      <c r="FX11" s="19" t="s">
        <v>269</v>
      </c>
      <c r="GA11" s="20"/>
      <c r="GF11" s="126"/>
      <c r="GG11" s="19" t="s">
        <v>271</v>
      </c>
      <c r="GH11" s="19">
        <v>3</v>
      </c>
      <c r="GI11" s="19">
        <v>40</v>
      </c>
      <c r="GJ11" s="20"/>
      <c r="GM11" s="19" t="s">
        <v>227</v>
      </c>
      <c r="GP11" s="126"/>
      <c r="GQ11" s="19" t="s">
        <v>269</v>
      </c>
      <c r="GT11" s="20"/>
      <c r="GY11" s="126"/>
      <c r="GZ11" s="19" t="s">
        <v>269</v>
      </c>
      <c r="HC11" s="20"/>
      <c r="HJ11" s="126"/>
      <c r="HK11" s="19" t="s">
        <v>269</v>
      </c>
      <c r="HN11" s="20"/>
      <c r="HS11" s="126"/>
      <c r="HT11" s="19" t="s">
        <v>269</v>
      </c>
      <c r="HW11" s="20"/>
      <c r="IB11" s="126"/>
      <c r="IC11" s="19" t="s">
        <v>269</v>
      </c>
      <c r="IF11" s="20"/>
      <c r="IJ11" s="126"/>
      <c r="IK11" s="19" t="s">
        <v>269</v>
      </c>
      <c r="IN11" s="20"/>
      <c r="IP11" s="126"/>
      <c r="IQ11" s="19" t="s">
        <v>269</v>
      </c>
      <c r="IT11" s="20"/>
      <c r="IY11" s="126"/>
      <c r="IZ11" s="19" t="s">
        <v>271</v>
      </c>
      <c r="JA11" s="19">
        <v>11</v>
      </c>
      <c r="JB11" s="19">
        <v>45</v>
      </c>
      <c r="JC11" s="20"/>
      <c r="JD11" s="19" t="s">
        <v>225</v>
      </c>
      <c r="JF11" s="19" t="s">
        <v>228</v>
      </c>
      <c r="JH11" s="126"/>
      <c r="JI11" s="19" t="s">
        <v>271</v>
      </c>
      <c r="JJ11" s="19">
        <v>2</v>
      </c>
      <c r="JK11" s="19">
        <v>357</v>
      </c>
      <c r="JL11" s="20"/>
      <c r="JO11" s="19" t="s">
        <v>229</v>
      </c>
      <c r="JP11" s="19" t="s">
        <v>309</v>
      </c>
      <c r="JQ11" s="19" t="s">
        <v>269</v>
      </c>
      <c r="JR11" s="126"/>
      <c r="JS11" s="19" t="s">
        <v>271</v>
      </c>
      <c r="JT11" s="19">
        <v>5</v>
      </c>
      <c r="JU11" s="19">
        <v>369</v>
      </c>
      <c r="JV11" s="20"/>
      <c r="JZ11" s="19" t="s">
        <v>229</v>
      </c>
      <c r="KB11" s="19" t="s">
        <v>309</v>
      </c>
      <c r="KC11" s="19" t="s">
        <v>271</v>
      </c>
      <c r="KD11" s="126"/>
      <c r="KE11" s="19" t="s">
        <v>269</v>
      </c>
      <c r="KH11" s="20"/>
      <c r="KL11" s="126"/>
      <c r="KM11" s="171" t="s">
        <v>269</v>
      </c>
      <c r="KQ11" s="126"/>
      <c r="KR11" s="174" t="s">
        <v>269</v>
      </c>
      <c r="KV11" s="126"/>
      <c r="KW11" s="171" t="s">
        <v>269</v>
      </c>
      <c r="LA11" s="126"/>
      <c r="LB11" s="171" t="s">
        <v>269</v>
      </c>
      <c r="LF11" s="126"/>
      <c r="LG11" s="171" t="s">
        <v>269</v>
      </c>
      <c r="LJ11" s="20"/>
      <c r="LK11" s="126"/>
      <c r="LL11" s="19" t="s">
        <v>269</v>
      </c>
      <c r="LN11" s="126"/>
      <c r="LO11" s="20"/>
      <c r="LR11" s="19" t="s">
        <v>232</v>
      </c>
      <c r="LS11" s="19" t="s">
        <v>233</v>
      </c>
      <c r="LT11" s="19" t="s">
        <v>234</v>
      </c>
      <c r="LU11" s="19" t="s">
        <v>235</v>
      </c>
      <c r="LV11" s="19" t="s">
        <v>236</v>
      </c>
      <c r="LW11" s="19" t="s">
        <v>237</v>
      </c>
      <c r="LZ11" s="19">
        <v>171</v>
      </c>
      <c r="MA11" s="19" t="s">
        <v>271</v>
      </c>
      <c r="MB11" s="19">
        <v>3</v>
      </c>
      <c r="MC11" s="126"/>
      <c r="MD11" s="20"/>
      <c r="ME11" s="19" t="s">
        <v>238</v>
      </c>
      <c r="MF11" s="19" t="s">
        <v>239</v>
      </c>
      <c r="MJ11" s="19" t="s">
        <v>243</v>
      </c>
      <c r="MK11" s="19" t="s">
        <v>244</v>
      </c>
      <c r="ML11" s="19" t="s">
        <v>245</v>
      </c>
      <c r="MM11" s="19" t="s">
        <v>246</v>
      </c>
      <c r="MN11" s="19" t="s">
        <v>247</v>
      </c>
      <c r="MO11" s="19" t="s">
        <v>248</v>
      </c>
      <c r="MP11" s="19" t="s">
        <v>249</v>
      </c>
      <c r="MQ11" s="19" t="s">
        <v>250</v>
      </c>
      <c r="MT11" s="19" t="s">
        <v>253</v>
      </c>
      <c r="MU11" s="19" t="s">
        <v>254</v>
      </c>
      <c r="MV11" s="19" t="s">
        <v>255</v>
      </c>
      <c r="MW11" s="19" t="s">
        <v>256</v>
      </c>
      <c r="MY11" s="19">
        <v>38</v>
      </c>
      <c r="MZ11" s="19">
        <v>38</v>
      </c>
      <c r="NA11" s="19" t="s">
        <v>369</v>
      </c>
      <c r="NB11" s="19" t="s">
        <v>269</v>
      </c>
      <c r="NC11" s="19" t="s">
        <v>431</v>
      </c>
      <c r="ND11" s="19" t="s">
        <v>269</v>
      </c>
      <c r="NE11" s="126"/>
      <c r="NF11" s="19" t="s">
        <v>269</v>
      </c>
      <c r="NG11" s="19" t="s">
        <v>269</v>
      </c>
      <c r="NH11" s="19" t="s">
        <v>271</v>
      </c>
      <c r="NI11" s="19" t="s">
        <v>271</v>
      </c>
      <c r="NJ11" s="126"/>
      <c r="NK11" s="20"/>
      <c r="NN11" s="19" t="s">
        <v>259</v>
      </c>
      <c r="NO11" s="19" t="s">
        <v>260</v>
      </c>
      <c r="NU11" s="126"/>
      <c r="NW11" s="145" t="s">
        <v>271</v>
      </c>
      <c r="NX11" s="156" t="s">
        <v>325</v>
      </c>
      <c r="NY11" s="163"/>
      <c r="NZ11" s="153" t="s">
        <v>280</v>
      </c>
      <c r="OA11" s="148" t="s">
        <v>281</v>
      </c>
      <c r="OB11" s="157" t="s">
        <v>281</v>
      </c>
      <c r="OC11" s="89">
        <v>349324</v>
      </c>
      <c r="OD11" s="88">
        <v>1027.7</v>
      </c>
      <c r="OE11" s="84">
        <f t="shared" si="1"/>
        <v>339.90853361876032</v>
      </c>
      <c r="OF11" s="91">
        <f t="shared" si="2"/>
        <v>1.4425003721473475E-2</v>
      </c>
    </row>
    <row r="12" spans="1:396" ht="102" x14ac:dyDescent="0.2">
      <c r="B12" s="19" t="s">
        <v>577</v>
      </c>
      <c r="C12" s="19">
        <v>3</v>
      </c>
      <c r="D12" s="19">
        <v>6646</v>
      </c>
      <c r="E12" s="19">
        <v>87</v>
      </c>
      <c r="F12" s="84">
        <f t="shared" si="0"/>
        <v>76.390804597701148</v>
      </c>
      <c r="G12" s="19">
        <v>7</v>
      </c>
      <c r="H12" s="19" t="s">
        <v>269</v>
      </c>
      <c r="I12" s="19" t="s">
        <v>269</v>
      </c>
      <c r="J12" s="19">
        <v>4</v>
      </c>
      <c r="K12" s="126"/>
      <c r="L12" s="20"/>
      <c r="M12" s="19" t="s">
        <v>195</v>
      </c>
      <c r="P12" s="19" t="s">
        <v>198</v>
      </c>
      <c r="Q12" s="19" t="s">
        <v>199</v>
      </c>
      <c r="V12" s="19" t="s">
        <v>204</v>
      </c>
      <c r="AA12" s="20"/>
      <c r="AB12" s="19">
        <v>2972</v>
      </c>
      <c r="AC12" s="19">
        <v>1801</v>
      </c>
      <c r="AD12" s="19">
        <v>742</v>
      </c>
      <c r="AE12" s="19">
        <v>7</v>
      </c>
      <c r="AF12" s="19" t="s">
        <v>428</v>
      </c>
      <c r="AH12" s="19" t="s">
        <v>269</v>
      </c>
      <c r="AI12" s="126"/>
      <c r="AJ12" s="19" t="s">
        <v>271</v>
      </c>
      <c r="AK12" s="20"/>
      <c r="AN12" s="19" t="s">
        <v>216</v>
      </c>
      <c r="AO12" s="19" t="s">
        <v>217</v>
      </c>
      <c r="AP12" s="19" t="s">
        <v>218</v>
      </c>
      <c r="AS12" s="19" t="s">
        <v>221</v>
      </c>
      <c r="AV12" s="190" t="s">
        <v>273</v>
      </c>
      <c r="AW12" s="19">
        <v>9</v>
      </c>
      <c r="AX12" s="19">
        <v>440</v>
      </c>
      <c r="AY12" s="126"/>
      <c r="AZ12" s="112" t="s">
        <v>271</v>
      </c>
      <c r="BA12" s="19">
        <v>4</v>
      </c>
      <c r="BB12" s="19">
        <v>440</v>
      </c>
      <c r="BC12" s="156" t="s">
        <v>324</v>
      </c>
      <c r="BE12" s="19" t="s">
        <v>269</v>
      </c>
      <c r="BF12" s="126"/>
      <c r="BJ12" s="152"/>
      <c r="BL12" s="126"/>
      <c r="BP12" s="148"/>
      <c r="BR12" s="126"/>
      <c r="BV12" s="150"/>
      <c r="BX12" s="126"/>
      <c r="BY12" s="19" t="s">
        <v>271</v>
      </c>
      <c r="BZ12" s="19">
        <v>62</v>
      </c>
      <c r="CA12" s="19">
        <v>60</v>
      </c>
      <c r="CB12" s="152" t="s">
        <v>465</v>
      </c>
      <c r="CD12" s="148" t="s">
        <v>325</v>
      </c>
      <c r="CF12" s="150" t="s">
        <v>280</v>
      </c>
      <c r="CH12" s="126"/>
      <c r="CI12" s="19" t="s">
        <v>269</v>
      </c>
      <c r="CL12" s="156"/>
      <c r="CN12" s="152"/>
      <c r="CP12" s="148"/>
      <c r="CR12" s="150"/>
      <c r="CT12" s="126"/>
      <c r="CU12" s="170" t="s">
        <v>271</v>
      </c>
      <c r="CV12" s="126"/>
      <c r="CW12" s="145" t="s">
        <v>271</v>
      </c>
      <c r="CX12" s="19">
        <v>3</v>
      </c>
      <c r="CY12" s="19">
        <v>25</v>
      </c>
      <c r="CZ12" s="19" t="s">
        <v>286</v>
      </c>
      <c r="DA12" s="19" t="s">
        <v>281</v>
      </c>
      <c r="DB12" s="126"/>
      <c r="DC12" s="19" t="s">
        <v>271</v>
      </c>
      <c r="DD12" s="19">
        <v>1</v>
      </c>
      <c r="DE12" s="19">
        <v>28</v>
      </c>
      <c r="DF12" s="19" t="s">
        <v>286</v>
      </c>
      <c r="DG12" s="19" t="s">
        <v>281</v>
      </c>
      <c r="DH12" s="126"/>
      <c r="DI12" s="19" t="s">
        <v>271</v>
      </c>
      <c r="DJ12" s="19">
        <v>1</v>
      </c>
      <c r="DK12" s="19">
        <v>20</v>
      </c>
      <c r="DL12" s="19" t="s">
        <v>286</v>
      </c>
      <c r="DM12" s="19" t="s">
        <v>281</v>
      </c>
      <c r="DN12" s="126"/>
      <c r="DO12" s="19" t="s">
        <v>271</v>
      </c>
      <c r="DP12" s="19">
        <v>4</v>
      </c>
      <c r="DQ12" s="19">
        <v>35</v>
      </c>
      <c r="DR12" s="19" t="s">
        <v>286</v>
      </c>
      <c r="DS12" s="19" t="s">
        <v>281</v>
      </c>
      <c r="DT12" s="126"/>
      <c r="DU12" s="19" t="s">
        <v>269</v>
      </c>
      <c r="DZ12" s="126"/>
      <c r="EA12" s="19" t="s">
        <v>269</v>
      </c>
      <c r="EF12" s="126"/>
      <c r="EG12" s="174" t="s">
        <v>269</v>
      </c>
      <c r="EL12" s="126"/>
      <c r="EM12" s="174" t="s">
        <v>269</v>
      </c>
      <c r="ER12" s="126"/>
      <c r="ES12" s="174" t="s">
        <v>269</v>
      </c>
      <c r="EX12" s="126"/>
      <c r="EY12" s="174" t="s">
        <v>269</v>
      </c>
      <c r="FD12" s="126"/>
      <c r="FE12" s="174" t="s">
        <v>269</v>
      </c>
      <c r="FJ12" s="126"/>
      <c r="FK12" s="19" t="s">
        <v>271</v>
      </c>
      <c r="FL12" s="126"/>
      <c r="FM12" s="19" t="s">
        <v>271</v>
      </c>
      <c r="FN12" s="19">
        <v>9</v>
      </c>
      <c r="FO12" s="19">
        <v>100</v>
      </c>
      <c r="FP12" s="20"/>
      <c r="FQ12" s="19" t="s">
        <v>225</v>
      </c>
      <c r="FV12" s="19" t="s">
        <v>269</v>
      </c>
      <c r="FW12" s="126"/>
      <c r="FX12" s="19" t="s">
        <v>269</v>
      </c>
      <c r="GA12" s="20"/>
      <c r="GF12" s="126"/>
      <c r="GG12" s="19" t="s">
        <v>271</v>
      </c>
      <c r="GH12" s="19">
        <v>4</v>
      </c>
      <c r="GI12" s="19">
        <v>50</v>
      </c>
      <c r="GJ12" s="20"/>
      <c r="GM12" s="19" t="s">
        <v>227</v>
      </c>
      <c r="GP12" s="126"/>
      <c r="GQ12" s="19" t="s">
        <v>271</v>
      </c>
      <c r="GR12" s="19">
        <v>6</v>
      </c>
      <c r="GS12" s="19">
        <v>60</v>
      </c>
      <c r="GT12" s="20"/>
      <c r="GV12" s="19" t="s">
        <v>227</v>
      </c>
      <c r="GY12" s="126"/>
      <c r="GZ12" s="19" t="s">
        <v>269</v>
      </c>
      <c r="HC12" s="20"/>
      <c r="HJ12" s="126"/>
      <c r="HK12" s="19" t="s">
        <v>271</v>
      </c>
      <c r="HL12" s="19">
        <v>2</v>
      </c>
      <c r="HM12" s="19">
        <v>28</v>
      </c>
      <c r="HN12" s="20"/>
      <c r="HP12" s="19" t="s">
        <v>227</v>
      </c>
      <c r="HS12" s="126"/>
      <c r="HT12" s="19" t="s">
        <v>271</v>
      </c>
      <c r="HU12" s="19">
        <v>7</v>
      </c>
      <c r="HV12" s="19">
        <v>50</v>
      </c>
      <c r="HW12" s="20"/>
      <c r="HY12" s="19" t="s">
        <v>227</v>
      </c>
      <c r="IB12" s="126"/>
      <c r="IC12" s="19" t="s">
        <v>269</v>
      </c>
      <c r="IF12" s="20"/>
      <c r="IJ12" s="126"/>
      <c r="IK12" s="19" t="s">
        <v>269</v>
      </c>
      <c r="IN12" s="20"/>
      <c r="IP12" s="126"/>
      <c r="IQ12" s="19" t="s">
        <v>269</v>
      </c>
      <c r="IT12" s="20"/>
      <c r="IY12" s="126"/>
      <c r="IZ12" s="19" t="s">
        <v>269</v>
      </c>
      <c r="JC12" s="20"/>
      <c r="JH12" s="126"/>
      <c r="JI12" s="19" t="s">
        <v>269</v>
      </c>
      <c r="JL12" s="20"/>
      <c r="JR12" s="126"/>
      <c r="JS12" s="19" t="s">
        <v>271</v>
      </c>
      <c r="JT12" s="19">
        <v>5</v>
      </c>
      <c r="JU12" s="19">
        <v>200</v>
      </c>
      <c r="JV12" s="20"/>
      <c r="JZ12" s="19" t="s">
        <v>229</v>
      </c>
      <c r="KB12" s="19" t="s">
        <v>273</v>
      </c>
      <c r="KC12" s="19" t="s">
        <v>271</v>
      </c>
      <c r="KD12" s="126"/>
      <c r="KE12" s="19" t="s">
        <v>269</v>
      </c>
      <c r="KH12" s="20"/>
      <c r="KL12" s="126"/>
      <c r="KM12" s="171" t="s">
        <v>269</v>
      </c>
      <c r="KQ12" s="126"/>
      <c r="KR12" s="174" t="s">
        <v>269</v>
      </c>
      <c r="KV12" s="126"/>
      <c r="KW12" s="171" t="s">
        <v>269</v>
      </c>
      <c r="LA12" s="126"/>
      <c r="LB12" s="171" t="s">
        <v>269</v>
      </c>
      <c r="LF12" s="126"/>
      <c r="LG12" s="171" t="s">
        <v>269</v>
      </c>
      <c r="LJ12" s="20"/>
      <c r="LK12" s="126"/>
      <c r="LL12" s="19" t="s">
        <v>271</v>
      </c>
      <c r="LM12" s="19" t="s">
        <v>581</v>
      </c>
      <c r="LN12" s="126"/>
      <c r="LO12" s="20"/>
      <c r="LQ12" s="19" t="s">
        <v>231</v>
      </c>
      <c r="LS12" s="19" t="s">
        <v>233</v>
      </c>
      <c r="LT12" s="19" t="s">
        <v>234</v>
      </c>
      <c r="LU12" s="19" t="s">
        <v>235</v>
      </c>
      <c r="LZ12" s="19">
        <v>258</v>
      </c>
      <c r="MA12" s="19" t="s">
        <v>271</v>
      </c>
      <c r="MB12" s="19">
        <v>2</v>
      </c>
      <c r="MC12" s="126"/>
      <c r="MD12" s="20"/>
      <c r="ME12" s="19" t="s">
        <v>238</v>
      </c>
      <c r="MF12" s="19" t="s">
        <v>239</v>
      </c>
      <c r="MI12" s="19" t="s">
        <v>242</v>
      </c>
      <c r="MJ12" s="19" t="s">
        <v>243</v>
      </c>
      <c r="MK12" s="19" t="s">
        <v>244</v>
      </c>
      <c r="MM12" s="19" t="s">
        <v>246</v>
      </c>
      <c r="MP12" s="19" t="s">
        <v>249</v>
      </c>
      <c r="MR12" s="19" t="s">
        <v>251</v>
      </c>
      <c r="MT12" s="19" t="s">
        <v>253</v>
      </c>
      <c r="MU12" s="19" t="s">
        <v>254</v>
      </c>
      <c r="MY12" s="19">
        <v>40</v>
      </c>
      <c r="MZ12" s="19">
        <v>30</v>
      </c>
      <c r="NA12" s="19" t="s">
        <v>369</v>
      </c>
      <c r="NB12" s="19" t="s">
        <v>269</v>
      </c>
      <c r="NC12" s="19" t="s">
        <v>269</v>
      </c>
      <c r="ND12" s="19" t="s">
        <v>269</v>
      </c>
      <c r="NE12" s="126"/>
      <c r="NF12" s="19" t="s">
        <v>269</v>
      </c>
      <c r="NG12" s="19" t="s">
        <v>1273</v>
      </c>
      <c r="NH12" s="19" t="s">
        <v>583</v>
      </c>
      <c r="NI12" s="19" t="s">
        <v>271</v>
      </c>
      <c r="NJ12" s="126"/>
      <c r="NK12" s="20"/>
      <c r="NL12" s="19" t="s">
        <v>257</v>
      </c>
      <c r="NM12" s="19" t="s">
        <v>258</v>
      </c>
      <c r="NN12" s="19" t="s">
        <v>259</v>
      </c>
      <c r="NO12" s="19" t="s">
        <v>260</v>
      </c>
      <c r="NP12" s="19" t="s">
        <v>261</v>
      </c>
      <c r="NU12" s="126"/>
      <c r="NW12" s="145" t="s">
        <v>271</v>
      </c>
      <c r="NX12" s="156" t="s">
        <v>324</v>
      </c>
      <c r="NY12" s="163"/>
      <c r="NZ12" s="152" t="s">
        <v>465</v>
      </c>
      <c r="OA12" s="148" t="s">
        <v>325</v>
      </c>
      <c r="OB12" s="150" t="s">
        <v>280</v>
      </c>
      <c r="OC12" s="90">
        <v>473197</v>
      </c>
      <c r="OD12" s="88">
        <v>904.4</v>
      </c>
      <c r="OE12" s="84">
        <f t="shared" si="1"/>
        <v>523.21649712516592</v>
      </c>
      <c r="OF12" s="91">
        <f t="shared" si="2"/>
        <v>1.4044890394486862E-2</v>
      </c>
    </row>
    <row r="13" spans="1:396" s="94" customFormat="1" ht="17" x14ac:dyDescent="0.2">
      <c r="A13" s="93" t="s">
        <v>919</v>
      </c>
      <c r="D13" s="93">
        <f>SUM(D2:D12)</f>
        <v>50741</v>
      </c>
      <c r="E13" s="93">
        <f>SUM(E2:E12)</f>
        <v>483</v>
      </c>
      <c r="F13" s="93"/>
      <c r="G13" s="93"/>
      <c r="J13" s="93">
        <f>SUM(J2:J12)</f>
        <v>26</v>
      </c>
      <c r="K13" s="127"/>
      <c r="L13" s="95"/>
      <c r="AA13" s="95"/>
      <c r="AB13" s="93">
        <f>SUM(AB2:AB12)</f>
        <v>11123</v>
      </c>
      <c r="AC13" s="93">
        <f>SUM(AC2:AC12)</f>
        <v>8003</v>
      </c>
      <c r="AD13" s="93">
        <f>SUM(AD2:AD12)</f>
        <v>3603</v>
      </c>
      <c r="AE13" s="93">
        <f>SUM(AE2:AE12)</f>
        <v>151</v>
      </c>
      <c r="AI13" s="127"/>
      <c r="AK13" s="95"/>
      <c r="AN13" s="96"/>
      <c r="AP13" s="96"/>
      <c r="AR13" s="96"/>
      <c r="AT13" s="96"/>
      <c r="AW13" s="93">
        <f>SUM(AW2:AW12)</f>
        <v>79</v>
      </c>
      <c r="AX13" s="93">
        <f>SUM(AX2:AX12)</f>
        <v>2591</v>
      </c>
      <c r="AY13" s="127"/>
      <c r="AZ13" s="113"/>
      <c r="BA13" s="93">
        <f>SUM(BA2:BA12)</f>
        <v>19</v>
      </c>
      <c r="BB13" s="93">
        <f>SUM(BB2:BB12)</f>
        <v>2041</v>
      </c>
      <c r="BF13" s="127"/>
      <c r="BH13" s="93">
        <f>SUM(BH2:BH12)</f>
        <v>17</v>
      </c>
      <c r="BI13" s="93">
        <f>SUM(BI2:BI12)</f>
        <v>50</v>
      </c>
      <c r="BL13" s="127"/>
      <c r="BN13" s="93">
        <f>SUM(BN2:BN12)</f>
        <v>6</v>
      </c>
      <c r="BO13" s="93">
        <f>SUM(BO2:BO12)</f>
        <v>35</v>
      </c>
      <c r="BR13" s="127"/>
      <c r="BT13" s="93">
        <f>SUM(BT2:BT12)</f>
        <v>0</v>
      </c>
      <c r="BU13" s="93">
        <f>SUM(BU2:BU12)</f>
        <v>0</v>
      </c>
      <c r="BX13" s="127"/>
      <c r="BZ13" s="93">
        <f>SUM(BZ2:BZ12)</f>
        <v>164</v>
      </c>
      <c r="CA13" s="93">
        <f>SUM(CA2:CA12)</f>
        <v>579</v>
      </c>
      <c r="CH13" s="127"/>
      <c r="CJ13" s="93">
        <f>SUM(CJ2:CJ12)</f>
        <v>63</v>
      </c>
      <c r="CK13" s="93">
        <f>SUM(CK2:CK12)</f>
        <v>277</v>
      </c>
      <c r="CT13" s="127"/>
      <c r="CV13" s="127"/>
      <c r="CX13" s="93">
        <f>SUM(CX2:CX12)</f>
        <v>24</v>
      </c>
      <c r="CY13" s="93">
        <f>SUM(CY2:CY12)</f>
        <v>319</v>
      </c>
      <c r="DB13" s="127"/>
      <c r="DD13" s="93">
        <f>SUM(DD2:DD12)</f>
        <v>15</v>
      </c>
      <c r="DE13" s="93">
        <f>SUM(DE2:DE12)</f>
        <v>254</v>
      </c>
      <c r="DH13" s="127"/>
      <c r="DJ13" s="93">
        <f>SUM(DJ2:DJ12)</f>
        <v>10</v>
      </c>
      <c r="DK13" s="93">
        <f>SUM(DK2:DK12)</f>
        <v>160</v>
      </c>
      <c r="DN13" s="127"/>
      <c r="DP13" s="93">
        <f>SUM(DP2:DP12)</f>
        <v>13</v>
      </c>
      <c r="DQ13" s="93">
        <f>SUM(DQ2:DQ12)</f>
        <v>185</v>
      </c>
      <c r="DT13" s="127"/>
      <c r="DV13" s="93">
        <f>SUM(DV2:DV12)</f>
        <v>0</v>
      </c>
      <c r="DW13" s="93">
        <f>SUM(DW2:DW12)</f>
        <v>0</v>
      </c>
      <c r="DZ13" s="127"/>
      <c r="EB13" s="93">
        <f>SUM(EB2:EB12)</f>
        <v>0</v>
      </c>
      <c r="EC13" s="93">
        <f>SUM(EC2:EC12)</f>
        <v>0</v>
      </c>
      <c r="EF13" s="127"/>
      <c r="EG13" s="93"/>
      <c r="EH13" s="93">
        <f>SUM(EH2:EH12)</f>
        <v>0</v>
      </c>
      <c r="EI13" s="93">
        <f>SUM(EI2:EI12)</f>
        <v>0</v>
      </c>
      <c r="EL13" s="127"/>
      <c r="EN13" s="93">
        <f>SUM(EN2:EN12)</f>
        <v>1</v>
      </c>
      <c r="EO13" s="93">
        <f>SUM(EO2:EO12)</f>
        <v>85</v>
      </c>
      <c r="ER13" s="127"/>
      <c r="ET13" s="93">
        <f>SUM(ET2:ET12)</f>
        <v>2</v>
      </c>
      <c r="EU13" s="93">
        <f>SUM(EU2:EU12)</f>
        <v>35</v>
      </c>
      <c r="EX13" s="127"/>
      <c r="EZ13" s="93">
        <f>SUM(EZ2:EZ12)</f>
        <v>2</v>
      </c>
      <c r="FA13" s="93">
        <f>SUM(FA2:FA12)</f>
        <v>42</v>
      </c>
      <c r="FD13" s="127"/>
      <c r="FF13" s="93">
        <f>SUM(FF2:FF12)</f>
        <v>0</v>
      </c>
      <c r="FG13" s="93">
        <f>SUM(FG2:FG12)</f>
        <v>0</v>
      </c>
      <c r="FJ13" s="127"/>
      <c r="FL13" s="127"/>
      <c r="FN13" s="93">
        <f>SUM(FN2:FN12)</f>
        <v>26</v>
      </c>
      <c r="FO13" s="93">
        <f>SUM(FO2:FO12)</f>
        <v>1357</v>
      </c>
      <c r="FP13" s="95"/>
      <c r="FW13" s="127"/>
      <c r="FY13" s="93">
        <f>SUM(FY2:FY12)</f>
        <v>12</v>
      </c>
      <c r="FZ13" s="93">
        <f>SUM(FZ2:FZ12)</f>
        <v>676</v>
      </c>
      <c r="GA13" s="95"/>
      <c r="GF13" s="127"/>
      <c r="GH13" s="93">
        <f>SUM(GH2:GH12)</f>
        <v>29</v>
      </c>
      <c r="GI13" s="93">
        <f>SUM(GI2:GI12)</f>
        <v>547</v>
      </c>
      <c r="GJ13" s="95"/>
      <c r="GP13" s="127"/>
      <c r="GR13" s="93">
        <f>SUM(GR2:GR12)</f>
        <v>20</v>
      </c>
      <c r="GS13" s="93">
        <f>SUM(GS2:GS12)</f>
        <v>405</v>
      </c>
      <c r="GT13" s="95"/>
      <c r="GY13" s="127"/>
      <c r="HA13" s="93">
        <f>SUM(HA2:HA12)</f>
        <v>8</v>
      </c>
      <c r="HB13" s="93">
        <f>SUM(HB2:HB12)</f>
        <v>122</v>
      </c>
      <c r="HC13" s="95"/>
      <c r="HJ13" s="127"/>
      <c r="HL13" s="93">
        <f>SUM(HL2:HL12)</f>
        <v>14</v>
      </c>
      <c r="HM13" s="93">
        <f>SUM(HM2:HM12)</f>
        <v>245</v>
      </c>
      <c r="HN13" s="95"/>
      <c r="HS13" s="127"/>
      <c r="HU13" s="93">
        <f>SUM(HU2:HU12)</f>
        <v>15</v>
      </c>
      <c r="HV13" s="93">
        <f>SUM(HV2:HV12)</f>
        <v>184</v>
      </c>
      <c r="HW13" s="95"/>
      <c r="IB13" s="127"/>
      <c r="ID13" s="93">
        <f>SUM(ID2:ID12)</f>
        <v>11</v>
      </c>
      <c r="IE13" s="93">
        <f>SUM(IE2:IE12)</f>
        <v>150</v>
      </c>
      <c r="IF13" s="95"/>
      <c r="IJ13" s="127"/>
      <c r="IL13" s="93">
        <f>SUM(IL2:IL12)</f>
        <v>2</v>
      </c>
      <c r="IM13" s="93">
        <f>SUM(IM2:IM12)</f>
        <v>42</v>
      </c>
      <c r="IN13" s="95"/>
      <c r="IP13" s="127"/>
      <c r="IR13" s="93">
        <f>SUM(IR2:IR12)</f>
        <v>5</v>
      </c>
      <c r="IS13" s="93">
        <f>SUM(IS2:IS12)</f>
        <v>73</v>
      </c>
      <c r="IT13" s="95"/>
      <c r="IY13" s="127"/>
      <c r="JA13" s="93">
        <f>SUM(JA2:JA12)</f>
        <v>21</v>
      </c>
      <c r="JB13" s="93">
        <f>SUM(JB2:JB12)</f>
        <v>267</v>
      </c>
      <c r="JC13" s="95"/>
      <c r="JH13" s="127"/>
      <c r="JJ13" s="93">
        <f>SUM(JJ2:JJ12)</f>
        <v>21</v>
      </c>
      <c r="JK13" s="93">
        <f>SUM(JK2:JK12)</f>
        <v>2807</v>
      </c>
      <c r="JL13" s="95"/>
      <c r="JR13" s="127"/>
      <c r="JT13" s="93">
        <f>SUM(JT2:JT12)</f>
        <v>27</v>
      </c>
      <c r="JU13" s="93">
        <f>SUM(JU2:JU12)</f>
        <v>2016</v>
      </c>
      <c r="JV13" s="95"/>
      <c r="KD13" s="127"/>
      <c r="KF13" s="93">
        <f>SUM(KF2:KF12)</f>
        <v>8</v>
      </c>
      <c r="KG13" s="93">
        <f>SUM(KG2:KG12)</f>
        <v>2923</v>
      </c>
      <c r="KH13" s="95"/>
      <c r="KL13" s="127"/>
      <c r="KN13" s="93">
        <f>SUM(KN2:KN12)</f>
        <v>4.75</v>
      </c>
      <c r="KO13" s="93">
        <f>SUM(KO2:KO12)</f>
        <v>177</v>
      </c>
      <c r="KP13" s="93"/>
      <c r="KQ13" s="127"/>
      <c r="KS13" s="93">
        <f>SUM(KS2:KS12)</f>
        <v>1</v>
      </c>
      <c r="KT13" s="93">
        <f>SUM(KT2:KT12)</f>
        <v>20</v>
      </c>
      <c r="KU13" s="93"/>
      <c r="KV13" s="127"/>
      <c r="KX13" s="93">
        <f>SUM(KX2:KX12)</f>
        <v>1</v>
      </c>
      <c r="KY13" s="93">
        <f>SUM(KY2:KY12)</f>
        <v>43</v>
      </c>
      <c r="KZ13" s="93"/>
      <c r="LA13" s="127"/>
      <c r="LC13" s="93">
        <f>SUM(LC2:LC12)</f>
        <v>1</v>
      </c>
      <c r="LD13" s="93">
        <f>SUM(LD2:LD12)</f>
        <v>60</v>
      </c>
      <c r="LE13" s="93"/>
      <c r="LF13" s="127"/>
      <c r="LH13" s="93">
        <f>SUM(LH2:LH12)</f>
        <v>1</v>
      </c>
      <c r="LI13" s="93">
        <f>SUM(LI2:LI12)</f>
        <v>93</v>
      </c>
      <c r="LJ13" s="95"/>
      <c r="LK13" s="127"/>
      <c r="LN13" s="127"/>
      <c r="LO13" s="95"/>
      <c r="LZ13" s="93">
        <f>SUM(LZ2:LZ12)</f>
        <v>4577</v>
      </c>
      <c r="MB13" s="93">
        <f>SUM(MB2:MB12)</f>
        <v>48</v>
      </c>
      <c r="MC13" s="127"/>
      <c r="MD13" s="95"/>
      <c r="NE13" s="127"/>
      <c r="NJ13" s="127"/>
      <c r="NK13" s="95"/>
      <c r="NP13" s="96"/>
      <c r="NU13" s="127"/>
    </row>
    <row r="14" spans="1:396" s="98" customFormat="1" ht="17" x14ac:dyDescent="0.2">
      <c r="A14" s="97" t="s">
        <v>920</v>
      </c>
      <c r="D14" s="97">
        <f>AVERAGE(D2:D12)</f>
        <v>4612.818181818182</v>
      </c>
      <c r="E14" s="97">
        <f>AVERAGE(E2:E12)</f>
        <v>43.909090909090907</v>
      </c>
      <c r="F14" s="97">
        <f>AVERAGE(F2:F12)</f>
        <v>108.09706609166469</v>
      </c>
      <c r="G14" s="97">
        <f>AVERAGE(G2:G12)</f>
        <v>7.7272727272727275</v>
      </c>
      <c r="J14" s="97">
        <f>AVERAGE(J2:J12)</f>
        <v>2.3636363636363638</v>
      </c>
      <c r="K14" s="127"/>
      <c r="L14" s="95"/>
      <c r="AA14" s="95"/>
      <c r="AB14" s="97">
        <f>AVERAGE(AB2:AB12)</f>
        <v>1011.1818181818181</v>
      </c>
      <c r="AC14" s="97">
        <f>AVERAGE(AC2:AC12)</f>
        <v>727.5454545454545</v>
      </c>
      <c r="AD14" s="97">
        <f>AVERAGE(AD2:AD12)</f>
        <v>327.54545454545456</v>
      </c>
      <c r="AE14" s="97">
        <f>AVERAGE(AE2:AE12)</f>
        <v>13.727272727272727</v>
      </c>
      <c r="AI14" s="127"/>
      <c r="AK14" s="95"/>
      <c r="AN14" s="99"/>
      <c r="AP14" s="99"/>
      <c r="AR14" s="99"/>
      <c r="AT14" s="99"/>
      <c r="AW14" s="97">
        <f>AVERAGE(AW2:AW12)</f>
        <v>7.1818181818181817</v>
      </c>
      <c r="AX14" s="97">
        <f>AVERAGE(AX2:AX12)</f>
        <v>235.54545454545453</v>
      </c>
      <c r="AY14" s="127"/>
      <c r="AZ14" s="114"/>
      <c r="BA14" s="97">
        <f>AVERAGE(BA2:BA12)</f>
        <v>2.375</v>
      </c>
      <c r="BB14" s="97">
        <f>AVERAGE(BB2:BB12)</f>
        <v>255.125</v>
      </c>
      <c r="BF14" s="127"/>
      <c r="BH14" s="97">
        <f>AVERAGE(BH2:BH12)</f>
        <v>17</v>
      </c>
      <c r="BI14" s="97">
        <f>AVERAGE(BI2:BI12)</f>
        <v>50</v>
      </c>
      <c r="BL14" s="127"/>
      <c r="BN14" s="97">
        <f>AVERAGE(BN2:BN12)</f>
        <v>6</v>
      </c>
      <c r="BO14" s="97">
        <f>AVERAGE(BO2:BO12)</f>
        <v>35</v>
      </c>
      <c r="BR14" s="127"/>
      <c r="BT14" s="97"/>
      <c r="BU14" s="97"/>
      <c r="BX14" s="127"/>
      <c r="BZ14" s="97">
        <f>AVERAGE(BZ2:BZ12)</f>
        <v>20.5</v>
      </c>
      <c r="CA14" s="97">
        <f>AVERAGE(CA2:CA12)</f>
        <v>72.375</v>
      </c>
      <c r="CH14" s="127"/>
      <c r="CJ14" s="97">
        <f>AVERAGE(CJ2:CJ12)</f>
        <v>21</v>
      </c>
      <c r="CK14" s="97">
        <f>AVERAGE(CK2:CK12)</f>
        <v>92.333333333333329</v>
      </c>
      <c r="CT14" s="127"/>
      <c r="CV14" s="127"/>
      <c r="CX14" s="97">
        <f>AVERAGE(CX2:CX12)</f>
        <v>2.1818181818181817</v>
      </c>
      <c r="CY14" s="97">
        <f>AVERAGE(CY2:CY12)</f>
        <v>29</v>
      </c>
      <c r="DB14" s="127"/>
      <c r="DD14" s="97">
        <f>AVERAGE(DD2:DD12)</f>
        <v>1.5</v>
      </c>
      <c r="DE14" s="97">
        <f>AVERAGE(DE2:DE12)</f>
        <v>25.4</v>
      </c>
      <c r="DH14" s="127"/>
      <c r="DJ14" s="97">
        <f>AVERAGE(DJ2:DJ12)</f>
        <v>1.25</v>
      </c>
      <c r="DK14" s="97">
        <f>AVERAGE(DK2:DK12)</f>
        <v>17.777777777777779</v>
      </c>
      <c r="DN14" s="127"/>
      <c r="DP14" s="97">
        <f>AVERAGE(DP2:DP12)</f>
        <v>2.1666666666666665</v>
      </c>
      <c r="DQ14" s="97">
        <f>AVERAGE(DQ2:DQ12)</f>
        <v>30.833333333333332</v>
      </c>
      <c r="DT14" s="127"/>
      <c r="DV14" s="97"/>
      <c r="DW14" s="97"/>
      <c r="DZ14" s="127"/>
      <c r="EB14" s="97"/>
      <c r="EC14" s="97"/>
      <c r="EF14" s="127"/>
      <c r="EG14" s="97"/>
      <c r="EH14" s="97"/>
      <c r="EI14" s="97"/>
      <c r="EL14" s="127"/>
      <c r="EN14" s="97">
        <f>AVERAGE(EN2:EN12)</f>
        <v>1</v>
      </c>
      <c r="EO14" s="97">
        <f>AVERAGE(EO2:EO12)</f>
        <v>85</v>
      </c>
      <c r="ER14" s="127"/>
      <c r="ET14" s="97">
        <f>AVERAGE(ET2:ET12)</f>
        <v>2</v>
      </c>
      <c r="EU14" s="97">
        <f>AVERAGE(EU2:EU12)</f>
        <v>35</v>
      </c>
      <c r="EX14" s="127"/>
      <c r="EZ14" s="97">
        <f>AVERAGE(EZ2:EZ12)</f>
        <v>2</v>
      </c>
      <c r="FA14" s="97">
        <f>AVERAGE(FA2:FA12)</f>
        <v>42</v>
      </c>
      <c r="FD14" s="127"/>
      <c r="FF14" s="97"/>
      <c r="FG14" s="97"/>
      <c r="FJ14" s="127"/>
      <c r="FL14" s="127"/>
      <c r="FN14" s="97">
        <f>AVERAGE(FN2:FN12)</f>
        <v>3.7142857142857144</v>
      </c>
      <c r="FO14" s="97">
        <f>AVERAGE(FO2:FO12)</f>
        <v>193.85714285714286</v>
      </c>
      <c r="FP14" s="95"/>
      <c r="FW14" s="127"/>
      <c r="FY14" s="97">
        <f>AVERAGE(FY2:FY12)</f>
        <v>1.7142857142857142</v>
      </c>
      <c r="FZ14" s="97">
        <f>AVERAGE(FZ2:FZ12)</f>
        <v>96.571428571428569</v>
      </c>
      <c r="GA14" s="95"/>
      <c r="GF14" s="127"/>
      <c r="GH14" s="97">
        <f>AVERAGE(GH2:GH12)</f>
        <v>2.6363636363636362</v>
      </c>
      <c r="GI14" s="97">
        <f>AVERAGE(GI2:GI12)</f>
        <v>49.727272727272727</v>
      </c>
      <c r="GJ14" s="95"/>
      <c r="GP14" s="127"/>
      <c r="GR14" s="97">
        <f>AVERAGE(GR2:GR12)</f>
        <v>2.8571428571428572</v>
      </c>
      <c r="GS14" s="97">
        <f>AVERAGE(GS2:GS12)</f>
        <v>57.857142857142854</v>
      </c>
      <c r="GT14" s="95"/>
      <c r="GY14" s="127"/>
      <c r="HA14" s="97">
        <f>AVERAGE(HA2:HA12)</f>
        <v>4</v>
      </c>
      <c r="HB14" s="97">
        <f>AVERAGE(HB2:HB12)</f>
        <v>61</v>
      </c>
      <c r="HC14" s="95"/>
      <c r="HJ14" s="127"/>
      <c r="HL14" s="97">
        <f>AVERAGE(HL2:HL12)</f>
        <v>3.5</v>
      </c>
      <c r="HM14" s="97">
        <f>AVERAGE(HM2:HM12)</f>
        <v>49</v>
      </c>
      <c r="HN14" s="95"/>
      <c r="HS14" s="127"/>
      <c r="HU14" s="97">
        <f>AVERAGE(HU2:HU12)</f>
        <v>3</v>
      </c>
      <c r="HV14" s="97">
        <f>AVERAGE(HV2:HV12)</f>
        <v>36.799999999999997</v>
      </c>
      <c r="HW14" s="95"/>
      <c r="IB14" s="127"/>
      <c r="ID14" s="97">
        <f>AVERAGE(ID2:ID12)</f>
        <v>2.75</v>
      </c>
      <c r="IE14" s="97">
        <f>AVERAGE(IE2:IE12)</f>
        <v>37.5</v>
      </c>
      <c r="IF14" s="95"/>
      <c r="IJ14" s="127"/>
      <c r="IL14" s="97">
        <f>AVERAGE(IL2:IL12)</f>
        <v>2</v>
      </c>
      <c r="IM14" s="97">
        <f>AVERAGE(IM2:IM12)</f>
        <v>42</v>
      </c>
      <c r="IN14" s="95"/>
      <c r="IP14" s="127"/>
      <c r="IR14" s="97">
        <f>AVERAGE(IR2:IR12)</f>
        <v>1.6666666666666667</v>
      </c>
      <c r="IS14" s="97">
        <f>AVERAGE(IS2:IS12)</f>
        <v>24.333333333333332</v>
      </c>
      <c r="IT14" s="95"/>
      <c r="IY14" s="127"/>
      <c r="JA14" s="97">
        <f>AVERAGE(JA2:JA12)</f>
        <v>3.5</v>
      </c>
      <c r="JB14" s="97">
        <f>AVERAGE(JB2:JB12)</f>
        <v>44.5</v>
      </c>
      <c r="JC14" s="95"/>
      <c r="JH14" s="127"/>
      <c r="JJ14" s="97">
        <f>AVERAGE(JJ2:JJ12)</f>
        <v>2.3333333333333335</v>
      </c>
      <c r="JK14" s="97">
        <f>AVERAGE(JK2:JK12)</f>
        <v>280.7</v>
      </c>
      <c r="JL14" s="95"/>
      <c r="JR14" s="127"/>
      <c r="JT14" s="97">
        <f>AVERAGE(JT2:JT12)</f>
        <v>3</v>
      </c>
      <c r="JU14" s="97">
        <f>AVERAGE(JU2:JU12)</f>
        <v>224</v>
      </c>
      <c r="JV14" s="95"/>
      <c r="KD14" s="127"/>
      <c r="KF14" s="97">
        <f>AVERAGE(KF2:KF12)</f>
        <v>4</v>
      </c>
      <c r="KG14" s="97">
        <f>AVERAGE(KG2:KG12)</f>
        <v>1461.5</v>
      </c>
      <c r="KH14" s="95"/>
      <c r="KL14" s="127"/>
      <c r="KN14" s="97">
        <f>AVERAGE(KN2:KN12)</f>
        <v>2.375</v>
      </c>
      <c r="KO14" s="97">
        <f>AVERAGE(KO2:KO12)</f>
        <v>88.5</v>
      </c>
      <c r="KP14" s="97"/>
      <c r="KQ14" s="127"/>
      <c r="KS14" s="97">
        <f>AVERAGE(KS2:KS12)</f>
        <v>1</v>
      </c>
      <c r="KT14" s="97">
        <f>AVERAGE(KT2:KT12)</f>
        <v>20</v>
      </c>
      <c r="KU14" s="97"/>
      <c r="KV14" s="127"/>
      <c r="KX14" s="97">
        <f>AVERAGE(KX2:KX12)</f>
        <v>1</v>
      </c>
      <c r="KY14" s="97">
        <f>AVERAGE(KY2:KY12)</f>
        <v>43</v>
      </c>
      <c r="KZ14" s="97"/>
      <c r="LA14" s="127"/>
      <c r="LC14" s="97">
        <f>AVERAGE(LC2:LC12)</f>
        <v>1</v>
      </c>
      <c r="LD14" s="97">
        <f>AVERAGE(LD2:LD12)</f>
        <v>60</v>
      </c>
      <c r="LE14" s="97"/>
      <c r="LF14" s="127"/>
      <c r="LH14" s="97">
        <f>AVERAGE(LH2:LH12)</f>
        <v>1</v>
      </c>
      <c r="LI14" s="97">
        <f>AVERAGE(LI2:LI12)</f>
        <v>93</v>
      </c>
      <c r="LJ14" s="95"/>
      <c r="LK14" s="127"/>
      <c r="LN14" s="127"/>
      <c r="LO14" s="95"/>
      <c r="LZ14" s="97">
        <f>AVERAGE(LZ2:LZ12)</f>
        <v>416.09090909090907</v>
      </c>
      <c r="MB14" s="97">
        <f>AVERAGE(MB2:MB12)</f>
        <v>4.8</v>
      </c>
      <c r="MC14" s="127"/>
      <c r="MD14" s="95"/>
      <c r="MY14" s="97">
        <f>AVERAGE(MY2:MY12)</f>
        <v>37.555555555555557</v>
      </c>
      <c r="MZ14" s="97">
        <f>AVERAGE(MZ2:MZ12)</f>
        <v>33</v>
      </c>
      <c r="NE14" s="127"/>
      <c r="NJ14" s="127"/>
      <c r="NK14" s="95"/>
      <c r="NP14" s="99"/>
      <c r="NU14" s="127"/>
    </row>
    <row r="15" spans="1:396" s="101" customFormat="1" ht="17" x14ac:dyDescent="0.2">
      <c r="A15" s="100" t="s">
        <v>921</v>
      </c>
      <c r="D15" s="100">
        <f>MEDIAN(D2:D12)</f>
        <v>4246</v>
      </c>
      <c r="E15" s="100">
        <f>MEDIAN(E2:E12)</f>
        <v>43</v>
      </c>
      <c r="F15" s="100">
        <f>MEDIAN(F2:F12)</f>
        <v>103.20588235294117</v>
      </c>
      <c r="G15" s="100">
        <f>MEDIAN(G2:G12)</f>
        <v>7</v>
      </c>
      <c r="J15" s="100">
        <f>MEDIAN(J2:J12)</f>
        <v>1</v>
      </c>
      <c r="K15" s="127"/>
      <c r="L15" s="95"/>
      <c r="AA15" s="95"/>
      <c r="AB15" s="100">
        <f>MEDIAN(AB2:AB12)</f>
        <v>796</v>
      </c>
      <c r="AC15" s="100">
        <f>MEDIAN(AC2:AC12)</f>
        <v>685</v>
      </c>
      <c r="AD15" s="100">
        <f>MEDIAN(AD2:AD12)</f>
        <v>194</v>
      </c>
      <c r="AE15" s="100">
        <f>MEDIAN(AE2:AE12)</f>
        <v>7</v>
      </c>
      <c r="AI15" s="127"/>
      <c r="AK15" s="95"/>
      <c r="AN15" s="102"/>
      <c r="AP15" s="102"/>
      <c r="AR15" s="102"/>
      <c r="AT15" s="102"/>
      <c r="AW15" s="100">
        <f>MEDIAN(AW2:AW12)</f>
        <v>5</v>
      </c>
      <c r="AX15" s="100">
        <f>MEDIAN(AX2:AX12)</f>
        <v>235</v>
      </c>
      <c r="AY15" s="127"/>
      <c r="AZ15" s="115"/>
      <c r="BA15" s="100">
        <f>MEDIAN(BA2:BA12)</f>
        <v>2</v>
      </c>
      <c r="BB15" s="100">
        <f>MEDIAN(BB2:BB12)</f>
        <v>259</v>
      </c>
      <c r="BF15" s="127"/>
      <c r="BH15" s="100">
        <f>MEDIAN(BH2:BH12)</f>
        <v>17</v>
      </c>
      <c r="BI15" s="100">
        <f>MEDIAN(BI2:BI12)</f>
        <v>50</v>
      </c>
      <c r="BL15" s="127"/>
      <c r="BN15" s="100">
        <f>MEDIAN(BN2:BN12)</f>
        <v>6</v>
      </c>
      <c r="BO15" s="100">
        <f>MEDIAN(BO2:BO12)</f>
        <v>35</v>
      </c>
      <c r="BR15" s="127"/>
      <c r="BT15" s="100"/>
      <c r="BU15" s="100"/>
      <c r="BX15" s="127"/>
      <c r="BZ15" s="100">
        <f>MEDIAN(BZ2:BZ12)</f>
        <v>13.5</v>
      </c>
      <c r="CA15" s="100">
        <f>MEDIAN(CA2:CA12)</f>
        <v>76.5</v>
      </c>
      <c r="CH15" s="127"/>
      <c r="CJ15" s="100">
        <f>MEDIAN(CJ2:CJ12)</f>
        <v>17</v>
      </c>
      <c r="CK15" s="100">
        <f>MEDIAN(CK2:CK12)</f>
        <v>100</v>
      </c>
      <c r="CT15" s="127"/>
      <c r="CV15" s="127"/>
      <c r="CX15" s="100">
        <f>MEDIAN(CX2:CX12)</f>
        <v>2</v>
      </c>
      <c r="CY15" s="100">
        <f>MEDIAN(CY2:CY12)</f>
        <v>26</v>
      </c>
      <c r="DB15" s="127"/>
      <c r="DD15" s="100">
        <f>MEDIAN(DD2:DD12)</f>
        <v>1</v>
      </c>
      <c r="DE15" s="100">
        <f>MEDIAN(DE2:DE12)</f>
        <v>27.5</v>
      </c>
      <c r="DH15" s="127"/>
      <c r="DJ15" s="100">
        <f>MEDIAN(DJ2:DJ12)</f>
        <v>1</v>
      </c>
      <c r="DK15" s="100">
        <f>MEDIAN(DK2:DK12)</f>
        <v>20</v>
      </c>
      <c r="DN15" s="127"/>
      <c r="DP15" s="100">
        <f>MEDIAN(DP2:DP12)</f>
        <v>2</v>
      </c>
      <c r="DQ15" s="100">
        <f>MEDIAN(DQ2:DQ12)</f>
        <v>29</v>
      </c>
      <c r="DT15" s="127"/>
      <c r="DV15" s="100"/>
      <c r="DW15" s="100"/>
      <c r="DZ15" s="127"/>
      <c r="EB15" s="100"/>
      <c r="EC15" s="100"/>
      <c r="EF15" s="127"/>
      <c r="EG15" s="100"/>
      <c r="EH15" s="100"/>
      <c r="EI15" s="100"/>
      <c r="EL15" s="127"/>
      <c r="EN15" s="100">
        <f>MEDIAN(EN2:EN12)</f>
        <v>1</v>
      </c>
      <c r="EO15" s="100">
        <f>MEDIAN(EO2:EO12)</f>
        <v>85</v>
      </c>
      <c r="ER15" s="127"/>
      <c r="ET15" s="100">
        <f>MEDIAN(ET2:ET12)</f>
        <v>2</v>
      </c>
      <c r="EU15" s="100">
        <f>MEDIAN(EU2:EU12)</f>
        <v>35</v>
      </c>
      <c r="EX15" s="127"/>
      <c r="EZ15" s="100">
        <f>MEDIAN(EZ2:EZ12)</f>
        <v>2</v>
      </c>
      <c r="FA15" s="100">
        <f>MEDIAN(FA2:FA12)</f>
        <v>42</v>
      </c>
      <c r="FD15" s="127"/>
      <c r="FF15" s="100"/>
      <c r="FG15" s="100"/>
      <c r="FJ15" s="127"/>
      <c r="FL15" s="127"/>
      <c r="FN15" s="100">
        <f>MEDIAN(FN2:FN12)</f>
        <v>3</v>
      </c>
      <c r="FO15" s="100">
        <f>MEDIAN(FO2:FO12)</f>
        <v>78</v>
      </c>
      <c r="FP15" s="95"/>
      <c r="FW15" s="127"/>
      <c r="FY15" s="100">
        <f>MEDIAN(FY2:FY12)</f>
        <v>2</v>
      </c>
      <c r="FZ15" s="100">
        <f>MEDIAN(FZ2:FZ12)</f>
        <v>88</v>
      </c>
      <c r="GA15" s="95"/>
      <c r="GF15" s="127"/>
      <c r="GH15" s="100">
        <f>MEDIAN(GH2:GH12)</f>
        <v>2</v>
      </c>
      <c r="GI15" s="100">
        <f>MEDIAN(GI2:GI12)</f>
        <v>50</v>
      </c>
      <c r="GJ15" s="95"/>
      <c r="GP15" s="127"/>
      <c r="GR15" s="100">
        <f>MEDIAN(GR2:GR12)</f>
        <v>2</v>
      </c>
      <c r="GS15" s="100">
        <f>MEDIAN(GS2:GS12)</f>
        <v>55</v>
      </c>
      <c r="GT15" s="95"/>
      <c r="GY15" s="127"/>
      <c r="HA15" s="100">
        <f>MEDIAN(HA2:HA12)</f>
        <v>4</v>
      </c>
      <c r="HB15" s="100">
        <f>MEDIAN(HB2:HB12)</f>
        <v>61</v>
      </c>
      <c r="HC15" s="95"/>
      <c r="HJ15" s="127"/>
      <c r="HL15" s="100">
        <f>MEDIAN(HL2:HL12)</f>
        <v>3</v>
      </c>
      <c r="HM15" s="100">
        <f>MEDIAN(HM2:HM12)</f>
        <v>35</v>
      </c>
      <c r="HN15" s="95"/>
      <c r="HS15" s="127"/>
      <c r="HU15" s="100">
        <f>MEDIAN(HU2:HU12)</f>
        <v>2</v>
      </c>
      <c r="HV15" s="100">
        <f>MEDIAN(HV2:HV12)</f>
        <v>31</v>
      </c>
      <c r="HW15" s="95"/>
      <c r="IB15" s="127"/>
      <c r="ID15" s="100">
        <f>MEDIAN(ID2:ID12)</f>
        <v>2.5</v>
      </c>
      <c r="IE15" s="100">
        <f>MEDIAN(IE2:IE12)</f>
        <v>37</v>
      </c>
      <c r="IF15" s="95"/>
      <c r="IJ15" s="127"/>
      <c r="IL15" s="100">
        <f>MEDIAN(IL2:IL12)</f>
        <v>2</v>
      </c>
      <c r="IM15" s="100">
        <f>MEDIAN(IM2:IM12)</f>
        <v>42</v>
      </c>
      <c r="IN15" s="95"/>
      <c r="IP15" s="127"/>
      <c r="IR15" s="100">
        <f>MEDIAN(IR2:IR12)</f>
        <v>1</v>
      </c>
      <c r="IS15" s="100">
        <f>MEDIAN(IS2:IS12)</f>
        <v>20</v>
      </c>
      <c r="IT15" s="95"/>
      <c r="IY15" s="127"/>
      <c r="JA15" s="100">
        <f>MEDIAN(JA2:JA12)</f>
        <v>2.5</v>
      </c>
      <c r="JB15" s="100">
        <f>MEDIAN(JB2:JB12)</f>
        <v>43</v>
      </c>
      <c r="JC15" s="95"/>
      <c r="JH15" s="127"/>
      <c r="JJ15" s="100">
        <f>MEDIAN(JJ2:JJ12)</f>
        <v>2</v>
      </c>
      <c r="JK15" s="100">
        <f>MEDIAN(JK2:JK12)</f>
        <v>280</v>
      </c>
      <c r="JL15" s="95"/>
      <c r="JR15" s="127"/>
      <c r="JT15" s="100">
        <f>MEDIAN(JT2:JT12)</f>
        <v>2</v>
      </c>
      <c r="JU15" s="100">
        <f>MEDIAN(JU2:JU12)</f>
        <v>180</v>
      </c>
      <c r="JV15" s="95"/>
      <c r="KD15" s="127"/>
      <c r="KF15" s="100">
        <f>MEDIAN(KF2:KF12)</f>
        <v>4</v>
      </c>
      <c r="KG15" s="100">
        <f>MEDIAN(KG2:KG12)</f>
        <v>1461.5</v>
      </c>
      <c r="KH15" s="95"/>
      <c r="KL15" s="127"/>
      <c r="KN15" s="100">
        <f>MEDIAN(KN2:KN12)</f>
        <v>2.375</v>
      </c>
      <c r="KO15" s="100">
        <f>MEDIAN(KO2:KO12)</f>
        <v>88.5</v>
      </c>
      <c r="KP15" s="100"/>
      <c r="KQ15" s="127"/>
      <c r="KS15" s="100">
        <f>MEDIAN(KS2:KS12)</f>
        <v>1</v>
      </c>
      <c r="KT15" s="100">
        <f>MEDIAN(KT2:KT12)</f>
        <v>20</v>
      </c>
      <c r="KU15" s="100"/>
      <c r="KV15" s="127"/>
      <c r="KX15" s="100">
        <f>MEDIAN(KX2:KX12)</f>
        <v>1</v>
      </c>
      <c r="KY15" s="100">
        <f>MEDIAN(KY2:KY12)</f>
        <v>43</v>
      </c>
      <c r="KZ15" s="100"/>
      <c r="LA15" s="127"/>
      <c r="LC15" s="100">
        <f>MEDIAN(LC2:LC12)</f>
        <v>1</v>
      </c>
      <c r="LD15" s="100">
        <f>MEDIAN(LD2:LD12)</f>
        <v>60</v>
      </c>
      <c r="LE15" s="100"/>
      <c r="LF15" s="127"/>
      <c r="LH15" s="100">
        <f>MEDIAN(LH2:LH12)</f>
        <v>1</v>
      </c>
      <c r="LI15" s="100">
        <f>MEDIAN(LI2:LI12)</f>
        <v>93</v>
      </c>
      <c r="LJ15" s="95"/>
      <c r="LK15" s="127"/>
      <c r="LN15" s="127"/>
      <c r="LO15" s="95"/>
      <c r="LZ15" s="100">
        <f>MEDIAN(LZ2:LZ12)</f>
        <v>258</v>
      </c>
      <c r="MB15" s="100">
        <f>MEDIAN(MB2:MB12)</f>
        <v>4</v>
      </c>
      <c r="MC15" s="127"/>
      <c r="MD15" s="95"/>
      <c r="MY15" s="100">
        <f>MEDIAN(MY2:MY12)</f>
        <v>38</v>
      </c>
      <c r="MZ15" s="100">
        <f>MEDIAN(MZ2:MZ12)</f>
        <v>35</v>
      </c>
      <c r="NE15" s="127"/>
      <c r="NJ15" s="127"/>
      <c r="NK15" s="95"/>
      <c r="NP15" s="102"/>
      <c r="NU15" s="127"/>
    </row>
    <row r="16" spans="1:396" s="104" customFormat="1" ht="17" x14ac:dyDescent="0.2">
      <c r="A16" s="103" t="s">
        <v>922</v>
      </c>
      <c r="D16" s="103">
        <f>MIN(D2:D12)</f>
        <v>2408</v>
      </c>
      <c r="E16" s="103">
        <f>MIN(E2:E12)</f>
        <v>25</v>
      </c>
      <c r="F16" s="103">
        <f>MIN(F2:F12)</f>
        <v>76.390804597701148</v>
      </c>
      <c r="G16" s="103">
        <f>MIN(G2:G12)</f>
        <v>6</v>
      </c>
      <c r="J16" s="103">
        <f>MIN(J2:J12)</f>
        <v>0</v>
      </c>
      <c r="K16" s="127"/>
      <c r="L16" s="95"/>
      <c r="AA16" s="95"/>
      <c r="AB16" s="103">
        <f>MIN(AB2:AB12)</f>
        <v>292</v>
      </c>
      <c r="AC16" s="103">
        <f>MIN(AC2:AC12)</f>
        <v>152</v>
      </c>
      <c r="AD16" s="103">
        <f>MIN(AD2:AD12)</f>
        <v>16</v>
      </c>
      <c r="AE16" s="103">
        <f>MIN(AE2:AE12)</f>
        <v>0</v>
      </c>
      <c r="AI16" s="127"/>
      <c r="AK16" s="95"/>
      <c r="AN16" s="105"/>
      <c r="AP16" s="105"/>
      <c r="AR16" s="105"/>
      <c r="AT16" s="105"/>
      <c r="AW16" s="103">
        <f>MIN(AW2:AW12)</f>
        <v>3</v>
      </c>
      <c r="AX16" s="103">
        <f>MIN(AX2:AX12)</f>
        <v>50</v>
      </c>
      <c r="AY16" s="127"/>
      <c r="AZ16" s="116"/>
      <c r="BA16" s="103">
        <f>MIN(BA2:BA12)</f>
        <v>1</v>
      </c>
      <c r="BB16" s="103">
        <f>MIN(BB2:BB12)</f>
        <v>10</v>
      </c>
      <c r="BF16" s="127"/>
      <c r="BH16" s="103">
        <f>MIN(BH2:BH12)</f>
        <v>17</v>
      </c>
      <c r="BI16" s="103">
        <f>MIN(BI2:BI12)</f>
        <v>50</v>
      </c>
      <c r="BL16" s="127"/>
      <c r="BN16" s="103">
        <f>MIN(BN2:BN12)</f>
        <v>6</v>
      </c>
      <c r="BO16" s="103">
        <f>MIN(BO2:BO12)</f>
        <v>35</v>
      </c>
      <c r="BR16" s="127"/>
      <c r="BT16" s="103">
        <f>MIN(BT2:BT12)</f>
        <v>0</v>
      </c>
      <c r="BU16" s="103">
        <f>MIN(BU2:BU12)</f>
        <v>0</v>
      </c>
      <c r="BX16" s="127"/>
      <c r="BZ16" s="103">
        <f>MIN(BZ2:BZ12)</f>
        <v>3</v>
      </c>
      <c r="CA16" s="103">
        <f>MIN(CA2:CA12)</f>
        <v>40</v>
      </c>
      <c r="CH16" s="127"/>
      <c r="CJ16" s="103">
        <f>MIN(CJ2:CJ12)</f>
        <v>17</v>
      </c>
      <c r="CK16" s="103">
        <f>MIN(CK2:CK12)</f>
        <v>76</v>
      </c>
      <c r="CT16" s="127"/>
      <c r="CV16" s="127"/>
      <c r="CX16" s="103">
        <f>MIN(CX2:CX12)</f>
        <v>1</v>
      </c>
      <c r="CY16" s="103">
        <f>MIN(CY2:CY12)</f>
        <v>20</v>
      </c>
      <c r="DB16" s="127"/>
      <c r="DD16" s="103">
        <f>MIN(DD2:DD12)</f>
        <v>1</v>
      </c>
      <c r="DE16" s="103">
        <f>MIN(DE2:DE12)</f>
        <v>4</v>
      </c>
      <c r="DH16" s="127"/>
      <c r="DJ16" s="103">
        <f>MIN(DJ2:DJ12)</f>
        <v>1</v>
      </c>
      <c r="DK16" s="103">
        <f>MIN(DK2:DK12)</f>
        <v>4</v>
      </c>
      <c r="DN16" s="127"/>
      <c r="DP16" s="103">
        <f>MIN(DP2:DP12)</f>
        <v>1</v>
      </c>
      <c r="DQ16" s="103">
        <f>MIN(DQ2:DQ12)</f>
        <v>20</v>
      </c>
      <c r="DT16" s="127"/>
      <c r="DV16" s="103">
        <f>MIN(DV2:DV12)</f>
        <v>0</v>
      </c>
      <c r="DW16" s="103">
        <f>MIN(DW2:DW12)</f>
        <v>0</v>
      </c>
      <c r="DZ16" s="127"/>
      <c r="EB16" s="103">
        <f>MIN(EB2:EB12)</f>
        <v>0</v>
      </c>
      <c r="EC16" s="103">
        <f>MIN(EC2:EC12)</f>
        <v>0</v>
      </c>
      <c r="EF16" s="127"/>
      <c r="EG16" s="103"/>
      <c r="EH16" s="103">
        <f>MIN(EH2:EH12)</f>
        <v>0</v>
      </c>
      <c r="EI16" s="103">
        <f>MIN(EI2:EI12)</f>
        <v>0</v>
      </c>
      <c r="EL16" s="127"/>
      <c r="EN16" s="103">
        <f>MIN(EN2:EN12)</f>
        <v>1</v>
      </c>
      <c r="EO16" s="103">
        <f>MIN(EO2:EO12)</f>
        <v>85</v>
      </c>
      <c r="ER16" s="127"/>
      <c r="ET16" s="103">
        <f>MIN(ET2:ET12)</f>
        <v>2</v>
      </c>
      <c r="EU16" s="103">
        <f>MIN(EU2:EU12)</f>
        <v>35</v>
      </c>
      <c r="EX16" s="127"/>
      <c r="EZ16" s="103">
        <f>MIN(EZ2:EZ12)</f>
        <v>2</v>
      </c>
      <c r="FA16" s="103">
        <f>MIN(FA2:FA12)</f>
        <v>42</v>
      </c>
      <c r="FD16" s="127"/>
      <c r="FF16" s="103">
        <f>MIN(FF2:FF12)</f>
        <v>0</v>
      </c>
      <c r="FG16" s="103">
        <f>MIN(FG2:FG12)</f>
        <v>0</v>
      </c>
      <c r="FJ16" s="127"/>
      <c r="FL16" s="127"/>
      <c r="FN16" s="103">
        <f>MIN(FN2:FN12)</f>
        <v>1</v>
      </c>
      <c r="FO16" s="103">
        <f>MIN(FO2:FO12)</f>
        <v>3</v>
      </c>
      <c r="FP16" s="95"/>
      <c r="FW16" s="127"/>
      <c r="FY16" s="103">
        <f>MIN(FY2:FY12)</f>
        <v>1</v>
      </c>
      <c r="FZ16" s="103">
        <f>MIN(FZ2:FZ12)</f>
        <v>50</v>
      </c>
      <c r="GA16" s="95"/>
      <c r="GF16" s="127"/>
      <c r="GH16" s="103">
        <f>MIN(GH2:GH12)</f>
        <v>1</v>
      </c>
      <c r="GI16" s="103">
        <f>MIN(GI2:GI12)</f>
        <v>30</v>
      </c>
      <c r="GJ16" s="95"/>
      <c r="GP16" s="127"/>
      <c r="GR16" s="103">
        <f>MIN(GR2:GR12)</f>
        <v>1</v>
      </c>
      <c r="GS16" s="103">
        <f>MIN(GS2:GS12)</f>
        <v>33</v>
      </c>
      <c r="GT16" s="95"/>
      <c r="GY16" s="127"/>
      <c r="HA16" s="103">
        <f>MIN(HA2:HA12)</f>
        <v>2</v>
      </c>
      <c r="HB16" s="103">
        <f>MIN(HB2:HB12)</f>
        <v>47</v>
      </c>
      <c r="HC16" s="95"/>
      <c r="HJ16" s="127"/>
      <c r="HL16" s="103">
        <f>MIN(HL2:HL12)</f>
        <v>2</v>
      </c>
      <c r="HM16" s="103">
        <f>MIN(HM2:HM12)</f>
        <v>18</v>
      </c>
      <c r="HN16" s="95"/>
      <c r="HS16" s="127"/>
      <c r="HU16" s="103">
        <f>MIN(HU2:HU12)</f>
        <v>1</v>
      </c>
      <c r="HV16" s="103">
        <f>MIN(HV2:HV12)</f>
        <v>23</v>
      </c>
      <c r="HW16" s="95"/>
      <c r="IB16" s="127"/>
      <c r="ID16" s="103">
        <f>MIN(ID2:ID12)</f>
        <v>2</v>
      </c>
      <c r="IE16" s="103">
        <f>MIN(IE2:IE12)</f>
        <v>30</v>
      </c>
      <c r="IF16" s="95"/>
      <c r="IJ16" s="127"/>
      <c r="IL16" s="103">
        <f>MIN(IL2:IL12)</f>
        <v>2</v>
      </c>
      <c r="IM16" s="103">
        <f>MIN(IM2:IM12)</f>
        <v>42</v>
      </c>
      <c r="IN16" s="95"/>
      <c r="IP16" s="127"/>
      <c r="IR16" s="103">
        <f>MIN(IR2:IR12)</f>
        <v>1</v>
      </c>
      <c r="IS16" s="103">
        <f>MIN(IS2:IS12)</f>
        <v>3</v>
      </c>
      <c r="IT16" s="95"/>
      <c r="IY16" s="127"/>
      <c r="JA16" s="103">
        <f>MIN(JA2:JA12)</f>
        <v>1</v>
      </c>
      <c r="JB16" s="103">
        <f>MIN(JB2:JB12)</f>
        <v>25</v>
      </c>
      <c r="JC16" s="95"/>
      <c r="JH16" s="127"/>
      <c r="JJ16" s="103">
        <f>MIN(JJ2:JJ12)</f>
        <v>1</v>
      </c>
      <c r="JK16" s="103">
        <f>MIN(JK2:JK12)</f>
        <v>141</v>
      </c>
      <c r="JL16" s="95"/>
      <c r="JR16" s="127"/>
      <c r="JT16" s="103">
        <f>MIN(JT2:JT12)</f>
        <v>2</v>
      </c>
      <c r="JU16" s="103">
        <f>MIN(JU2:JU12)</f>
        <v>100</v>
      </c>
      <c r="JV16" s="95"/>
      <c r="KD16" s="127"/>
      <c r="KF16" s="103">
        <f>MIN(KF2:KF12)</f>
        <v>3</v>
      </c>
      <c r="KG16" s="103">
        <f>MIN(KG2:KG12)</f>
        <v>775</v>
      </c>
      <c r="KH16" s="95"/>
      <c r="KL16" s="127"/>
      <c r="KN16" s="103">
        <f>MIN(KN2:KN12)</f>
        <v>2</v>
      </c>
      <c r="KO16" s="103">
        <f>MIN(KO2:KO12)</f>
        <v>38</v>
      </c>
      <c r="KQ16" s="127"/>
      <c r="KS16" s="103">
        <f>MIN(KS2:KS12)</f>
        <v>1</v>
      </c>
      <c r="KT16" s="103">
        <f>MIN(KT2:KT12)</f>
        <v>20</v>
      </c>
      <c r="KU16" s="103"/>
      <c r="KV16" s="127"/>
      <c r="KX16" s="103">
        <f>MIN(KX2:KX12)</f>
        <v>1</v>
      </c>
      <c r="KY16" s="103">
        <f>MIN(KY2:KY12)</f>
        <v>43</v>
      </c>
      <c r="KZ16" s="103"/>
      <c r="LA16" s="127"/>
      <c r="LC16" s="103">
        <f>MIN(LC2:LC12)</f>
        <v>1</v>
      </c>
      <c r="LD16" s="103">
        <f>MIN(LD2:LD12)</f>
        <v>60</v>
      </c>
      <c r="LE16" s="103"/>
      <c r="LF16" s="127"/>
      <c r="LH16" s="103">
        <f>MIN(LH2:LH12)</f>
        <v>1</v>
      </c>
      <c r="LI16" s="103">
        <f>MIN(LI2:LI12)</f>
        <v>93</v>
      </c>
      <c r="LJ16" s="95"/>
      <c r="LK16" s="127"/>
      <c r="LN16" s="127"/>
      <c r="LO16" s="95"/>
      <c r="LZ16" s="103">
        <f>MIN(LZ2:LZ12)</f>
        <v>82</v>
      </c>
      <c r="MB16" s="103">
        <f>MIN(MB2:MB12)</f>
        <v>2</v>
      </c>
      <c r="MC16" s="127"/>
      <c r="MD16" s="95"/>
      <c r="MY16" s="103">
        <f>MIN(MY2:MY12)</f>
        <v>35</v>
      </c>
      <c r="MZ16" s="103">
        <f>MIN(MZ2:MZ12)</f>
        <v>24</v>
      </c>
      <c r="NE16" s="127"/>
      <c r="NJ16" s="127"/>
      <c r="NK16" s="95"/>
      <c r="NP16" s="105"/>
      <c r="NU16" s="127"/>
    </row>
    <row r="17" spans="1:392" s="107" customFormat="1" ht="17" x14ac:dyDescent="0.2">
      <c r="A17" s="106" t="s">
        <v>923</v>
      </c>
      <c r="D17" s="106">
        <f>MAX(D2:D12)</f>
        <v>7746</v>
      </c>
      <c r="E17" s="106">
        <f>MAX(E2:E12)</f>
        <v>87</v>
      </c>
      <c r="F17" s="106">
        <f>MAX(F2:F12)</f>
        <v>154.91999999999999</v>
      </c>
      <c r="G17" s="106">
        <f>MAX(G2:G12)</f>
        <v>13</v>
      </c>
      <c r="J17" s="106">
        <f>MAX(J2:J12)</f>
        <v>12</v>
      </c>
      <c r="K17" s="127"/>
      <c r="L17" s="95"/>
      <c r="AA17" s="95"/>
      <c r="AB17" s="106">
        <f>MAX(AB2:AB12)</f>
        <v>2972</v>
      </c>
      <c r="AC17" s="106">
        <f>MAX(AC2:AC12)</f>
        <v>1801</v>
      </c>
      <c r="AD17" s="106">
        <f>MAX(AD2:AD12)</f>
        <v>892</v>
      </c>
      <c r="AE17" s="106">
        <f>MAX(AE2:AE12)</f>
        <v>61</v>
      </c>
      <c r="AI17" s="127"/>
      <c r="AK17" s="95"/>
      <c r="AN17" s="108"/>
      <c r="AP17" s="108"/>
      <c r="AR17" s="108"/>
      <c r="AT17" s="108"/>
      <c r="AW17" s="106">
        <f>MAX(AW2:AW12)</f>
        <v>17</v>
      </c>
      <c r="AX17" s="106">
        <f>MAX(AX2:AX12)</f>
        <v>542</v>
      </c>
      <c r="AY17" s="127"/>
      <c r="AZ17" s="117"/>
      <c r="BA17" s="106">
        <f>MAX(BA2:BA12)</f>
        <v>5</v>
      </c>
      <c r="BB17" s="106">
        <f>MAX(BB2:BB12)</f>
        <v>450</v>
      </c>
      <c r="BF17" s="127"/>
      <c r="BH17" s="106">
        <f>MAX(BH2:BH12)</f>
        <v>17</v>
      </c>
      <c r="BI17" s="106">
        <f>MAX(BI2:BI12)</f>
        <v>50</v>
      </c>
      <c r="BL17" s="127"/>
      <c r="BN17" s="106">
        <f>MAX(BN2:BN12)</f>
        <v>6</v>
      </c>
      <c r="BO17" s="106">
        <f>MAX(BO2:BO12)</f>
        <v>35</v>
      </c>
      <c r="BR17" s="127"/>
      <c r="BT17" s="106">
        <f>MAX(BT2:BT12)</f>
        <v>0</v>
      </c>
      <c r="BU17" s="106">
        <f>MAX(BU2:BU12)</f>
        <v>0</v>
      </c>
      <c r="BX17" s="127"/>
      <c r="BZ17" s="106">
        <f>MAX(BZ2:BZ12)</f>
        <v>62</v>
      </c>
      <c r="CA17" s="106">
        <f>MAX(CA2:CA12)</f>
        <v>100</v>
      </c>
      <c r="CH17" s="127"/>
      <c r="CJ17" s="106">
        <f>MAX(CJ2:CJ12)</f>
        <v>29</v>
      </c>
      <c r="CK17" s="106">
        <f>MAX(CK2:CK12)</f>
        <v>101</v>
      </c>
      <c r="CT17" s="127"/>
      <c r="CV17" s="127"/>
      <c r="CX17" s="106">
        <f>MAX(CX2:CX12)</f>
        <v>3</v>
      </c>
      <c r="CY17" s="106">
        <f>MAX(CY2:CY12)</f>
        <v>47</v>
      </c>
      <c r="DB17" s="127"/>
      <c r="DD17" s="106">
        <f>MAX(DD2:DD12)</f>
        <v>3</v>
      </c>
      <c r="DE17" s="106">
        <f>MAX(DE2:DE12)</f>
        <v>35</v>
      </c>
      <c r="DH17" s="127"/>
      <c r="DJ17" s="106">
        <f>MAX(DJ2:DJ12)</f>
        <v>3</v>
      </c>
      <c r="DK17" s="106">
        <f>MAX(DK2:DK12)</f>
        <v>33</v>
      </c>
      <c r="DN17" s="127"/>
      <c r="DP17" s="106">
        <f>MAX(DP2:DP12)</f>
        <v>4</v>
      </c>
      <c r="DQ17" s="106">
        <f>MAX(DQ2:DQ12)</f>
        <v>51</v>
      </c>
      <c r="DT17" s="127"/>
      <c r="DV17" s="106">
        <f>MAX(DV2:DV12)</f>
        <v>0</v>
      </c>
      <c r="DW17" s="106">
        <f>MAX(DW2:DW12)</f>
        <v>0</v>
      </c>
      <c r="DZ17" s="127"/>
      <c r="EB17" s="106">
        <f>MAX(EB2:EB12)</f>
        <v>0</v>
      </c>
      <c r="EC17" s="106">
        <f>MAX(EC2:EC12)</f>
        <v>0</v>
      </c>
      <c r="EF17" s="127"/>
      <c r="EG17" s="106"/>
      <c r="EH17" s="106">
        <f>MAX(EH2:EH12)</f>
        <v>0</v>
      </c>
      <c r="EI17" s="106">
        <f>MAX(EI2:EI12)</f>
        <v>0</v>
      </c>
      <c r="EL17" s="127"/>
      <c r="EN17" s="106">
        <f>MAX(EN2:EN12)</f>
        <v>1</v>
      </c>
      <c r="EO17" s="106">
        <f>MAX(EO2:EO12)</f>
        <v>85</v>
      </c>
      <c r="ER17" s="127"/>
      <c r="ET17" s="106">
        <f>MAX(ET2:ET12)</f>
        <v>2</v>
      </c>
      <c r="EU17" s="106">
        <f>MAX(EU2:EU12)</f>
        <v>35</v>
      </c>
      <c r="EX17" s="127"/>
      <c r="EZ17" s="106">
        <f>MAX(EZ2:EZ12)</f>
        <v>2</v>
      </c>
      <c r="FA17" s="106">
        <f>MAX(FA2:FA12)</f>
        <v>42</v>
      </c>
      <c r="FD17" s="127"/>
      <c r="FF17" s="106">
        <f>MAX(FF2:FF12)</f>
        <v>0</v>
      </c>
      <c r="FG17" s="106">
        <f>MAX(FG2:FG12)</f>
        <v>0</v>
      </c>
      <c r="FJ17" s="127"/>
      <c r="FL17" s="127"/>
      <c r="FN17" s="106">
        <f>MAX(FN2:FN12)</f>
        <v>9</v>
      </c>
      <c r="FO17" s="106">
        <f>MAX(FO2:FO12)</f>
        <v>960</v>
      </c>
      <c r="FP17" s="95"/>
      <c r="FW17" s="127"/>
      <c r="FY17" s="106">
        <f>MAX(FY2:FY12)</f>
        <v>3</v>
      </c>
      <c r="FZ17" s="106">
        <f>MAX(FZ2:FZ12)</f>
        <v>185</v>
      </c>
      <c r="GA17" s="95"/>
      <c r="GF17" s="127"/>
      <c r="GH17" s="106">
        <f>MAX(GH2:GH12)</f>
        <v>4</v>
      </c>
      <c r="GI17" s="106">
        <f>MAX(GI2:GI12)</f>
        <v>102</v>
      </c>
      <c r="GJ17" s="95"/>
      <c r="GP17" s="127"/>
      <c r="GR17" s="106">
        <f>MAX(GR2:GR12)</f>
        <v>6</v>
      </c>
      <c r="GS17" s="106">
        <f>MAX(GS2:GS12)</f>
        <v>86</v>
      </c>
      <c r="GT17" s="95"/>
      <c r="GY17" s="127"/>
      <c r="HA17" s="106">
        <f>MAX(HA2:HA12)</f>
        <v>6</v>
      </c>
      <c r="HB17" s="106">
        <f>MAX(HB2:HB12)</f>
        <v>75</v>
      </c>
      <c r="HC17" s="95"/>
      <c r="HJ17" s="127"/>
      <c r="HL17" s="106">
        <f>MAX(HL2:HL12)</f>
        <v>6</v>
      </c>
      <c r="HM17" s="106">
        <f>MAX(HM2:HM12)</f>
        <v>100</v>
      </c>
      <c r="HN17" s="95"/>
      <c r="HS17" s="127"/>
      <c r="HU17" s="106">
        <f>MAX(HU2:HU12)</f>
        <v>7</v>
      </c>
      <c r="HV17" s="106">
        <f>MAX(HV2:HV12)</f>
        <v>50</v>
      </c>
      <c r="HW17" s="95"/>
      <c r="IB17" s="127"/>
      <c r="ID17" s="106">
        <f>MAX(ID2:ID12)</f>
        <v>4</v>
      </c>
      <c r="IE17" s="106">
        <f>MAX(IE2:IE12)</f>
        <v>46</v>
      </c>
      <c r="IF17" s="95"/>
      <c r="IJ17" s="127"/>
      <c r="IL17" s="106">
        <f>MAX(IL2:IL12)</f>
        <v>2</v>
      </c>
      <c r="IM17" s="106">
        <f>MAX(IM2:IM12)</f>
        <v>42</v>
      </c>
      <c r="IN17" s="95"/>
      <c r="IP17" s="127"/>
      <c r="IR17" s="106">
        <f>MAX(IR2:IR12)</f>
        <v>3</v>
      </c>
      <c r="IS17" s="106">
        <f>MAX(IS2:IS12)</f>
        <v>50</v>
      </c>
      <c r="IT17" s="95"/>
      <c r="IY17" s="127"/>
      <c r="JA17" s="106">
        <f>MAX(JA2:JA12)</f>
        <v>11</v>
      </c>
      <c r="JB17" s="106">
        <f>MAX(JB2:JB12)</f>
        <v>58</v>
      </c>
      <c r="JC17" s="95"/>
      <c r="JH17" s="127"/>
      <c r="JJ17" s="106">
        <f>MAX(JJ2:JJ12)</f>
        <v>4</v>
      </c>
      <c r="JK17" s="106">
        <f>MAX(JK2:JK12)</f>
        <v>475</v>
      </c>
      <c r="JL17" s="95"/>
      <c r="JR17" s="127"/>
      <c r="JT17" s="106">
        <f>MAX(JT2:JT12)</f>
        <v>5</v>
      </c>
      <c r="JU17" s="106">
        <f>MAX(JU2:JU12)</f>
        <v>548</v>
      </c>
      <c r="JV17" s="95"/>
      <c r="KD17" s="127"/>
      <c r="KF17" s="106">
        <f>MAX(KF2:KF12)</f>
        <v>5</v>
      </c>
      <c r="KG17" s="106">
        <f>MAX(KG2:KG12)</f>
        <v>2148</v>
      </c>
      <c r="KH17" s="95"/>
      <c r="KL17" s="127"/>
      <c r="KN17" s="106">
        <f>MAX(KN2:KN12)</f>
        <v>2.75</v>
      </c>
      <c r="KO17" s="106">
        <f>MAX(KO2:KO12)</f>
        <v>139</v>
      </c>
      <c r="KP17" s="106"/>
      <c r="KQ17" s="127"/>
      <c r="KS17" s="106">
        <f>MAX(KS2:KS12)</f>
        <v>1</v>
      </c>
      <c r="KT17" s="106">
        <f>MAX(KT2:KT12)</f>
        <v>20</v>
      </c>
      <c r="KU17" s="106"/>
      <c r="KV17" s="127"/>
      <c r="KX17" s="106">
        <f>MAX(KX2:KX12)</f>
        <v>1</v>
      </c>
      <c r="KY17" s="106">
        <f>MAX(KY2:KY12)</f>
        <v>43</v>
      </c>
      <c r="KZ17" s="106"/>
      <c r="LA17" s="127"/>
      <c r="LC17" s="106">
        <f>MAX(LC2:LC12)</f>
        <v>1</v>
      </c>
      <c r="LD17" s="106">
        <f>MAX(LD2:LD12)</f>
        <v>60</v>
      </c>
      <c r="LE17" s="106"/>
      <c r="LF17" s="127"/>
      <c r="LH17" s="106">
        <f>MAX(LH2:LH12)</f>
        <v>1</v>
      </c>
      <c r="LI17" s="106">
        <f>MAX(LI2:LI12)</f>
        <v>93</v>
      </c>
      <c r="LJ17" s="95"/>
      <c r="LK17" s="127"/>
      <c r="LN17" s="127"/>
      <c r="LO17" s="95"/>
      <c r="LZ17" s="106">
        <f>MAX(LZ2:LZ12)</f>
        <v>1076</v>
      </c>
      <c r="MB17" s="106">
        <f>MAX(MB2:MB12)</f>
        <v>10</v>
      </c>
      <c r="MC17" s="127"/>
      <c r="MD17" s="95"/>
      <c r="MY17" s="106">
        <f>MAX(MY2:MY12)</f>
        <v>40</v>
      </c>
      <c r="MZ17" s="106">
        <f>MAX(MZ2:MZ12)</f>
        <v>38</v>
      </c>
      <c r="NE17" s="127"/>
      <c r="NJ17" s="127"/>
      <c r="NK17" s="95"/>
      <c r="NP17" s="108"/>
      <c r="NU17" s="127"/>
    </row>
    <row r="18" spans="1:392" s="3" customFormat="1" ht="17" x14ac:dyDescent="0.2">
      <c r="A18" s="6" t="s">
        <v>924</v>
      </c>
      <c r="D18" s="6"/>
      <c r="H18" s="3">
        <f>COUNTIF(H2:H12,"yes")</f>
        <v>4</v>
      </c>
      <c r="I18" s="3">
        <f>COUNTIF(I2:I12,"yes")</f>
        <v>0</v>
      </c>
      <c r="J18" s="3">
        <f>COUNTIF(J2:J12,"&gt;0")</f>
        <v>6</v>
      </c>
      <c r="K18" s="128"/>
      <c r="L18" s="11"/>
      <c r="M18" s="3">
        <f t="shared" ref="M18:Z18" si="3">COUNTA(M2:M12)</f>
        <v>3</v>
      </c>
      <c r="N18" s="3">
        <f t="shared" si="3"/>
        <v>1</v>
      </c>
      <c r="O18" s="3">
        <f t="shared" si="3"/>
        <v>1</v>
      </c>
      <c r="P18" s="3">
        <f t="shared" si="3"/>
        <v>11</v>
      </c>
      <c r="Q18" s="3">
        <f t="shared" si="3"/>
        <v>10</v>
      </c>
      <c r="R18" s="3">
        <f t="shared" si="3"/>
        <v>0</v>
      </c>
      <c r="S18" s="3">
        <f t="shared" si="3"/>
        <v>0</v>
      </c>
      <c r="T18" s="3">
        <f t="shared" si="3"/>
        <v>0</v>
      </c>
      <c r="U18" s="3">
        <f t="shared" si="3"/>
        <v>1</v>
      </c>
      <c r="V18" s="3">
        <f t="shared" si="3"/>
        <v>4</v>
      </c>
      <c r="W18" s="3">
        <f t="shared" si="3"/>
        <v>0</v>
      </c>
      <c r="X18" s="3">
        <f t="shared" si="3"/>
        <v>0</v>
      </c>
      <c r="Y18" s="3">
        <f t="shared" si="3"/>
        <v>1</v>
      </c>
      <c r="Z18" s="3">
        <f t="shared" si="3"/>
        <v>0</v>
      </c>
      <c r="AA18" s="11"/>
      <c r="AH18" s="3">
        <f>COUNTIF(AH2:AH12,"yes")</f>
        <v>9</v>
      </c>
      <c r="AI18" s="128"/>
      <c r="AJ18" s="3">
        <f>COUNTIF(AJ2:AJ12,"yes")</f>
        <v>11</v>
      </c>
      <c r="AK18" s="11"/>
      <c r="AL18" s="3">
        <f t="shared" ref="AL18:AV18" si="4">COUNTA(AL2:AL12)</f>
        <v>9</v>
      </c>
      <c r="AM18" s="3">
        <f t="shared" si="4"/>
        <v>0</v>
      </c>
      <c r="AN18" s="3">
        <f t="shared" si="4"/>
        <v>6</v>
      </c>
      <c r="AO18" s="3">
        <f t="shared" si="4"/>
        <v>6</v>
      </c>
      <c r="AP18" s="3">
        <f t="shared" si="4"/>
        <v>6</v>
      </c>
      <c r="AQ18" s="3">
        <f t="shared" si="4"/>
        <v>3</v>
      </c>
      <c r="AR18" s="3">
        <f t="shared" si="4"/>
        <v>2</v>
      </c>
      <c r="AS18" s="3">
        <f t="shared" si="4"/>
        <v>8</v>
      </c>
      <c r="AT18" s="3">
        <f t="shared" si="4"/>
        <v>0</v>
      </c>
      <c r="AU18" s="3">
        <f t="shared" si="4"/>
        <v>0</v>
      </c>
      <c r="AV18" s="3">
        <f t="shared" si="4"/>
        <v>11</v>
      </c>
      <c r="AY18" s="128"/>
      <c r="AZ18" s="118">
        <f>COUNTIF(AZ2:AZ12,"yes")</f>
        <v>8</v>
      </c>
      <c r="BE18" s="3">
        <f>COUNTIF(BE2:BE12,"yes")</f>
        <v>3</v>
      </c>
      <c r="BF18" s="128"/>
      <c r="BG18" s="3">
        <f>COUNTIF(BG2:BG12,"yes")</f>
        <v>1</v>
      </c>
      <c r="BL18" s="128"/>
      <c r="BM18" s="3">
        <f>COUNTIF(BM2:BM12,"yes")</f>
        <v>1</v>
      </c>
      <c r="BR18" s="128"/>
      <c r="BS18" s="3">
        <f>COUNTIF(BS2:BS12,"yes")</f>
        <v>0</v>
      </c>
      <c r="BX18" s="128"/>
      <c r="BY18" s="3">
        <f>COUNTIF(BY2:BY12,"yes")</f>
        <v>8</v>
      </c>
      <c r="CH18" s="128"/>
      <c r="CI18" s="3">
        <f>COUNTIF(CI2:CI12,"yes")</f>
        <v>3</v>
      </c>
      <c r="CT18" s="128"/>
      <c r="CU18" s="3">
        <f>COUNTIF(CU2:CU12,"yes")</f>
        <v>11</v>
      </c>
      <c r="CV18" s="128"/>
      <c r="CW18" s="3">
        <f>COUNTIF(CW2:CW12,"Yes")</f>
        <v>11</v>
      </c>
      <c r="DB18" s="128"/>
      <c r="DC18" s="3">
        <f>COUNTIF(DC2:DC12,"yes")</f>
        <v>10</v>
      </c>
      <c r="DH18" s="128"/>
      <c r="DI18" s="3">
        <f>COUNTIF(DI2:DI12,"yes")</f>
        <v>9</v>
      </c>
      <c r="DN18" s="128"/>
      <c r="DO18" s="3">
        <f>COUNTIF(DO2:DO12,"yes")</f>
        <v>6</v>
      </c>
      <c r="DT18" s="128"/>
      <c r="DU18" s="3">
        <f>COUNTIF(DU2:DU12,"yes")</f>
        <v>0</v>
      </c>
      <c r="DZ18" s="128"/>
      <c r="EA18" s="3">
        <f>COUNTIF(EA2:EA12,"yes")</f>
        <v>0</v>
      </c>
      <c r="EF18" s="128"/>
      <c r="EG18" s="3">
        <f>COUNTIF(EG2:EG12,"yes")</f>
        <v>0</v>
      </c>
      <c r="EL18" s="128"/>
      <c r="EM18" s="3">
        <f>COUNTIF(EM2:EM12,"yes")</f>
        <v>1</v>
      </c>
      <c r="ER18" s="128"/>
      <c r="ES18" s="3">
        <f>COUNTIF(ES2:ES12,"yes")</f>
        <v>1</v>
      </c>
      <c r="EX18" s="128"/>
      <c r="EY18" s="3">
        <f>COUNTIF(EY2:EY12,"yes")</f>
        <v>1</v>
      </c>
      <c r="FD18" s="128"/>
      <c r="FE18" s="3">
        <f>COUNTIF(FE2:FE12,"yes")</f>
        <v>0</v>
      </c>
      <c r="FJ18" s="128"/>
      <c r="FK18" s="3">
        <f>COUNTIF(FK2:FK12,"yes")</f>
        <v>11</v>
      </c>
      <c r="FL18" s="128"/>
      <c r="FM18" s="3">
        <f>COUNTIF(FM2:FM12,"yes")</f>
        <v>7</v>
      </c>
      <c r="FP18" s="11"/>
      <c r="FQ18" s="3">
        <f>COUNTA(FQ2:FQ12)</f>
        <v>4</v>
      </c>
      <c r="FR18" s="3">
        <f>COUNTA(FR2:FR12)</f>
        <v>0</v>
      </c>
      <c r="FS18" s="3">
        <f>COUNTA(FS2:FS12)</f>
        <v>1</v>
      </c>
      <c r="FT18" s="3">
        <f>COUNTA(FT2:FT12)</f>
        <v>2</v>
      </c>
      <c r="FU18" s="3">
        <f>COUNTA(FU2:FU12)</f>
        <v>1</v>
      </c>
      <c r="FV18" s="3">
        <f>COUNTIF(FV2:FV12,"yes")</f>
        <v>0</v>
      </c>
      <c r="FW18" s="128"/>
      <c r="FX18" s="3">
        <f>COUNTIF(FX2:FX12,"yes")</f>
        <v>7</v>
      </c>
      <c r="GA18" s="11"/>
      <c r="GB18" s="3">
        <f>COUNTA(GB2:GB12)</f>
        <v>1</v>
      </c>
      <c r="GC18" s="3">
        <f>COUNTA(GC2:GC12)</f>
        <v>2</v>
      </c>
      <c r="GD18" s="3">
        <f>COUNTA(GD2:GD12)</f>
        <v>5</v>
      </c>
      <c r="GE18" s="3">
        <f>COUNTA(GE2:GE12)</f>
        <v>1</v>
      </c>
      <c r="GF18" s="128"/>
      <c r="GG18" s="3">
        <f>COUNTIF(GG2:GG12,"yes")</f>
        <v>11</v>
      </c>
      <c r="GJ18" s="11"/>
      <c r="GK18" s="3">
        <f>COUNTA(GK2:GK12)</f>
        <v>3</v>
      </c>
      <c r="GL18" s="3">
        <f>COUNTA(GL2:GL12)</f>
        <v>2</v>
      </c>
      <c r="GM18" s="3">
        <f>COUNTA(GM2:GM12)</f>
        <v>5</v>
      </c>
      <c r="GN18" s="3">
        <f>COUNTA(GN2:GN12)</f>
        <v>2</v>
      </c>
      <c r="GO18" s="3">
        <f>COUNTA(GO2:GO12)</f>
        <v>2</v>
      </c>
      <c r="GP18" s="128"/>
      <c r="GQ18" s="3">
        <f>COUNTIF(GQ2:GQ12,"yes")</f>
        <v>7</v>
      </c>
      <c r="GT18" s="11"/>
      <c r="GU18" s="3">
        <f>COUNTA(GU2:GU12)</f>
        <v>3</v>
      </c>
      <c r="GV18" s="3">
        <f>COUNTA(GV2:GV12)</f>
        <v>3</v>
      </c>
      <c r="GW18" s="3">
        <f>COUNTA(GW2:GW12)</f>
        <v>1</v>
      </c>
      <c r="GX18" s="3">
        <f>COUNTA(GX2:GX12)</f>
        <v>3</v>
      </c>
      <c r="GY18" s="128"/>
      <c r="GZ18" s="3">
        <f>COUNTIF(GZ2:GZ12,"yes")</f>
        <v>2</v>
      </c>
      <c r="HC18" s="11"/>
      <c r="HD18" s="3">
        <f>COUNTA(HD2:HD12)</f>
        <v>1</v>
      </c>
      <c r="HE18" s="3">
        <f>COUNTA(HE2:HE12)</f>
        <v>1</v>
      </c>
      <c r="HF18" s="3">
        <f>COUNTA(HF2:HF12)</f>
        <v>0</v>
      </c>
      <c r="HG18" s="3">
        <f>COUNTA(HG2:HG12)</f>
        <v>0</v>
      </c>
      <c r="HH18" s="3">
        <f>COUNTA(HH2:HH12)</f>
        <v>1</v>
      </c>
      <c r="HJ18" s="128"/>
      <c r="HK18" s="3">
        <f>COUNTIF(HK2:HK12,"yes")</f>
        <v>5</v>
      </c>
      <c r="HN18" s="11"/>
      <c r="HO18" s="3">
        <f>COUNTA(HO2:HO12)</f>
        <v>3</v>
      </c>
      <c r="HP18" s="3">
        <f>COUNTA(HP2:HP12)</f>
        <v>2</v>
      </c>
      <c r="HQ18" s="3">
        <f>COUNTA(HQ2:HQ12)</f>
        <v>1</v>
      </c>
      <c r="HR18" s="3">
        <f>COUNTA(HR2:HR12)</f>
        <v>1</v>
      </c>
      <c r="HS18" s="128"/>
      <c r="HT18" s="3">
        <f>COUNTIF(HT2:HT12,"yes")</f>
        <v>5</v>
      </c>
      <c r="HW18" s="11"/>
      <c r="HX18" s="3">
        <f>COUNTA(HX2:HX12)</f>
        <v>3</v>
      </c>
      <c r="HY18" s="3">
        <f>COUNTA(HY2:HY12)</f>
        <v>2</v>
      </c>
      <c r="HZ18" s="3">
        <f>COUNTA(HZ2:HZ12)</f>
        <v>0</v>
      </c>
      <c r="IA18" s="3">
        <f>COUNTA(IA2:IA12)</f>
        <v>2</v>
      </c>
      <c r="IB18" s="128"/>
      <c r="IC18" s="3">
        <f>COUNTIF(IC2:IC12,"yes")</f>
        <v>4</v>
      </c>
      <c r="IF18" s="11"/>
      <c r="IG18" s="3">
        <f>COUNTA(IG2:IG12)</f>
        <v>4</v>
      </c>
      <c r="IH18" s="3">
        <f>COUNTA(IH2:IH12)</f>
        <v>1</v>
      </c>
      <c r="II18" s="3">
        <f>COUNTA(II2:II12)</f>
        <v>1</v>
      </c>
      <c r="IJ18" s="128"/>
      <c r="IK18" s="3">
        <f>COUNTIF(IK2:IK12,"yes")</f>
        <v>1</v>
      </c>
      <c r="IN18" s="11"/>
      <c r="IO18" s="3">
        <f>COUNTA(IO2:IO12)</f>
        <v>1</v>
      </c>
      <c r="IP18" s="128"/>
      <c r="IQ18" s="3">
        <f>COUNTIF(IQ2:IQ12,"yes")</f>
        <v>3</v>
      </c>
      <c r="IT18" s="11"/>
      <c r="IU18" s="3">
        <f>COUNTA(IU2:IU12)</f>
        <v>0</v>
      </c>
      <c r="IV18" s="3">
        <f>COUNTA(IV2:IV12)</f>
        <v>0</v>
      </c>
      <c r="IW18" s="3">
        <f>COUNTA(IW2:IW12)</f>
        <v>3</v>
      </c>
      <c r="IX18" s="3">
        <f>COUNTA(IX2:IX12)</f>
        <v>1</v>
      </c>
      <c r="IY18" s="128"/>
      <c r="IZ18" s="3">
        <f>COUNTIF(IZ2:IZ12,"yes")</f>
        <v>6</v>
      </c>
      <c r="JC18" s="11"/>
      <c r="JD18" s="3">
        <f>COUNTA(JD2:JD12)</f>
        <v>2</v>
      </c>
      <c r="JE18" s="3">
        <f>COUNTA(JE2:JE12)</f>
        <v>0</v>
      </c>
      <c r="JF18" s="3">
        <f>COUNTA(JF2:JF12)</f>
        <v>5</v>
      </c>
      <c r="JG18" s="3">
        <f>COUNTA(JG2:JG12)</f>
        <v>1</v>
      </c>
      <c r="JH18" s="128"/>
      <c r="JI18" s="3">
        <f>COUNTIF(JI2:JI12,"yes")</f>
        <v>10</v>
      </c>
      <c r="JL18" s="11"/>
      <c r="JM18" s="3">
        <f>COUNTA(JM2:JM12)</f>
        <v>0</v>
      </c>
      <c r="JN18" s="3">
        <f>COUNTA(JN2:JN12)</f>
        <v>5</v>
      </c>
      <c r="JO18" s="3">
        <f>COUNTA(JO2:JO12)</f>
        <v>5</v>
      </c>
      <c r="JQ18" s="3">
        <f>COUNTIF(JQ2:JQ12,"yes")</f>
        <v>7</v>
      </c>
      <c r="JR18" s="128"/>
      <c r="JS18" s="3">
        <f>COUNTIF(JS2:JS12,"yes")</f>
        <v>9</v>
      </c>
      <c r="JV18" s="11"/>
      <c r="JW18" s="3">
        <f>COUNTA(JW2:JW12)</f>
        <v>0</v>
      </c>
      <c r="JX18" s="3">
        <f>COUNTA(JX2:JX12)</f>
        <v>0</v>
      </c>
      <c r="JY18" s="3">
        <f>COUNTA(JY2:JY12)</f>
        <v>2</v>
      </c>
      <c r="JZ18" s="3">
        <f>COUNTA(JZ2:JZ12)</f>
        <v>7</v>
      </c>
      <c r="KA18" s="3">
        <f>COUNTA(KA2:KA12)</f>
        <v>0</v>
      </c>
      <c r="KC18" s="3">
        <f>COUNTIF(KC2:KC12,"yes")</f>
        <v>4</v>
      </c>
      <c r="KD18" s="128"/>
      <c r="KE18" s="3">
        <f>COUNTIF(KE2:KE12,"yes")</f>
        <v>2</v>
      </c>
      <c r="KH18" s="11"/>
      <c r="KI18" s="3">
        <f>COUNTA(KI2:KI12)</f>
        <v>2</v>
      </c>
      <c r="KK18" s="3">
        <f>COUNTIF(KK2:KK12,"yes")</f>
        <v>0</v>
      </c>
      <c r="KL18" s="128"/>
      <c r="KM18" s="3">
        <f>COUNTIF(KM2:KM12,"yes")</f>
        <v>2</v>
      </c>
      <c r="KQ18" s="128"/>
      <c r="KR18" s="3">
        <f>COUNTIF(KR2:KR12,"yes")</f>
        <v>1</v>
      </c>
      <c r="KV18" s="128"/>
      <c r="KW18" s="3">
        <f>COUNTIF(KW2:KW12,"yes")</f>
        <v>1</v>
      </c>
      <c r="LA18" s="128"/>
      <c r="LB18" s="3">
        <f>COUNTIF(LB2:LB12,"yes")</f>
        <v>1</v>
      </c>
      <c r="LF18" s="128"/>
      <c r="LG18" s="3">
        <f>COUNTIF(LG2:LG12,"yes")</f>
        <v>1</v>
      </c>
      <c r="LJ18" s="11"/>
      <c r="LK18" s="128"/>
      <c r="LL18" s="3">
        <f>COUNTIF(LL2:LL12,"yes")</f>
        <v>6</v>
      </c>
      <c r="LN18" s="128"/>
      <c r="LO18" s="11"/>
      <c r="LP18" s="3">
        <f t="shared" ref="LP18:LY18" si="5">COUNTA(LP2:LP12)</f>
        <v>2</v>
      </c>
      <c r="LQ18" s="3">
        <f t="shared" si="5"/>
        <v>9</v>
      </c>
      <c r="LR18" s="3">
        <f t="shared" si="5"/>
        <v>7</v>
      </c>
      <c r="LS18" s="3">
        <f t="shared" si="5"/>
        <v>8</v>
      </c>
      <c r="LT18" s="3">
        <f t="shared" si="5"/>
        <v>7</v>
      </c>
      <c r="LU18" s="3">
        <f t="shared" si="5"/>
        <v>5</v>
      </c>
      <c r="LV18" s="3">
        <f t="shared" si="5"/>
        <v>1</v>
      </c>
      <c r="LW18" s="3">
        <f t="shared" si="5"/>
        <v>4</v>
      </c>
      <c r="LX18" s="3">
        <f t="shared" si="5"/>
        <v>1</v>
      </c>
      <c r="LY18" s="3">
        <f t="shared" si="5"/>
        <v>2</v>
      </c>
      <c r="MA18" s="3">
        <f>COUNTIF(MA2:MA12,"yes")</f>
        <v>10</v>
      </c>
      <c r="MC18" s="128"/>
      <c r="MD18" s="11"/>
      <c r="ME18" s="3">
        <f t="shared" ref="ME18:MX18" si="6">COUNTA(ME2:ME12)</f>
        <v>8</v>
      </c>
      <c r="MF18" s="3">
        <f t="shared" si="6"/>
        <v>7</v>
      </c>
      <c r="MG18" s="3">
        <f t="shared" si="6"/>
        <v>3</v>
      </c>
      <c r="MH18" s="3">
        <f t="shared" si="6"/>
        <v>0</v>
      </c>
      <c r="MI18" s="3">
        <f t="shared" si="6"/>
        <v>4</v>
      </c>
      <c r="MJ18" s="3">
        <f t="shared" si="6"/>
        <v>8</v>
      </c>
      <c r="MK18" s="3">
        <f t="shared" si="6"/>
        <v>11</v>
      </c>
      <c r="ML18" s="3">
        <f t="shared" si="6"/>
        <v>4</v>
      </c>
      <c r="MM18" s="3">
        <f t="shared" si="6"/>
        <v>10</v>
      </c>
      <c r="MN18" s="3">
        <f t="shared" si="6"/>
        <v>3</v>
      </c>
      <c r="MO18" s="3">
        <f t="shared" si="6"/>
        <v>5</v>
      </c>
      <c r="MP18" s="3">
        <f t="shared" si="6"/>
        <v>6</v>
      </c>
      <c r="MQ18" s="3">
        <f t="shared" si="6"/>
        <v>5</v>
      </c>
      <c r="MR18" s="3">
        <f t="shared" si="6"/>
        <v>3</v>
      </c>
      <c r="MS18" s="3">
        <f t="shared" si="6"/>
        <v>1</v>
      </c>
      <c r="MT18" s="3">
        <f t="shared" si="6"/>
        <v>9</v>
      </c>
      <c r="MU18" s="3">
        <f t="shared" si="6"/>
        <v>8</v>
      </c>
      <c r="MV18" s="3">
        <f t="shared" si="6"/>
        <v>7</v>
      </c>
      <c r="MW18" s="3">
        <f t="shared" si="6"/>
        <v>4</v>
      </c>
      <c r="MX18" s="3">
        <f t="shared" si="6"/>
        <v>1</v>
      </c>
      <c r="NA18" s="3">
        <f>NA22-NA19</f>
        <v>1</v>
      </c>
      <c r="NB18" s="3">
        <f>NB22-NB19</f>
        <v>0</v>
      </c>
      <c r="NC18" s="3">
        <f>NC22-NC19</f>
        <v>6</v>
      </c>
      <c r="ND18" s="3">
        <f>ND22-ND19</f>
        <v>2</v>
      </c>
      <c r="NE18" s="128"/>
      <c r="NF18" s="3">
        <f>COUNTIF(NF2:NF12,"yes")</f>
        <v>4</v>
      </c>
      <c r="NG18" s="3">
        <f>COUNTIF(NG2:NG12,"yes*")</f>
        <v>6</v>
      </c>
      <c r="NI18" s="3">
        <f>COUNTIF(NI2:NI12,"yes")</f>
        <v>9</v>
      </c>
      <c r="NJ18" s="128"/>
      <c r="NK18" s="11"/>
      <c r="NL18" s="3">
        <f t="shared" ref="NL18:NT18" si="7">COUNTA(NL2:NL12)</f>
        <v>5</v>
      </c>
      <c r="NM18" s="3">
        <f t="shared" si="7"/>
        <v>7</v>
      </c>
      <c r="NN18" s="3">
        <f t="shared" si="7"/>
        <v>6</v>
      </c>
      <c r="NO18" s="3">
        <f t="shared" si="7"/>
        <v>6</v>
      </c>
      <c r="NP18" s="3">
        <f t="shared" si="7"/>
        <v>6</v>
      </c>
      <c r="NQ18" s="3">
        <f t="shared" si="7"/>
        <v>2</v>
      </c>
      <c r="NR18" s="3">
        <f t="shared" si="7"/>
        <v>2</v>
      </c>
      <c r="NS18" s="3">
        <f t="shared" si="7"/>
        <v>2</v>
      </c>
      <c r="NT18" s="3">
        <f t="shared" si="7"/>
        <v>3</v>
      </c>
      <c r="NU18" s="128"/>
      <c r="NW18" s="3">
        <f>COUNTIF(NW2:NW12,"Yes")</f>
        <v>11</v>
      </c>
    </row>
    <row r="19" spans="1:392" s="2" customFormat="1" ht="17" x14ac:dyDescent="0.2">
      <c r="A19" s="7" t="s">
        <v>925</v>
      </c>
      <c r="D19" s="7"/>
      <c r="H19" s="2">
        <f>COUNTIF(H2:H12,"no")</f>
        <v>7</v>
      </c>
      <c r="I19" s="2">
        <f>COUNTIF(I2:I12,"no")</f>
        <v>11</v>
      </c>
      <c r="J19" s="2">
        <f>COUNTIF(J2:J12,"0")</f>
        <v>5</v>
      </c>
      <c r="K19" s="128"/>
      <c r="L19" s="11"/>
      <c r="M19" s="2">
        <f t="shared" ref="M19:Z19" si="8">COUNTBLANK(M2:M12)</f>
        <v>8</v>
      </c>
      <c r="N19" s="2">
        <f t="shared" si="8"/>
        <v>10</v>
      </c>
      <c r="O19" s="2">
        <f t="shared" si="8"/>
        <v>10</v>
      </c>
      <c r="P19" s="2">
        <f t="shared" si="8"/>
        <v>0</v>
      </c>
      <c r="Q19" s="2">
        <f t="shared" si="8"/>
        <v>1</v>
      </c>
      <c r="R19" s="2">
        <f t="shared" si="8"/>
        <v>11</v>
      </c>
      <c r="S19" s="2">
        <f t="shared" si="8"/>
        <v>11</v>
      </c>
      <c r="T19" s="2">
        <f t="shared" si="8"/>
        <v>11</v>
      </c>
      <c r="U19" s="2">
        <f t="shared" si="8"/>
        <v>10</v>
      </c>
      <c r="V19" s="2">
        <f t="shared" si="8"/>
        <v>7</v>
      </c>
      <c r="W19" s="2">
        <f t="shared" si="8"/>
        <v>11</v>
      </c>
      <c r="X19" s="2">
        <f t="shared" si="8"/>
        <v>11</v>
      </c>
      <c r="Y19" s="2">
        <f t="shared" si="8"/>
        <v>10</v>
      </c>
      <c r="Z19" s="2">
        <f t="shared" si="8"/>
        <v>11</v>
      </c>
      <c r="AA19" s="11"/>
      <c r="AH19" s="2">
        <f>COUNTIF(AH2:AH12,"no")</f>
        <v>2</v>
      </c>
      <c r="AI19" s="128"/>
      <c r="AJ19" s="2">
        <f>COUNTIF(AJ2:AJ12,"no")</f>
        <v>0</v>
      </c>
      <c r="AK19" s="11"/>
      <c r="AL19" s="2">
        <f t="shared" ref="AL19:AV19" si="9">COUNTBLANK(AL2:AL12)</f>
        <v>2</v>
      </c>
      <c r="AM19" s="2">
        <f t="shared" si="9"/>
        <v>11</v>
      </c>
      <c r="AN19" s="2">
        <f t="shared" si="9"/>
        <v>5</v>
      </c>
      <c r="AO19" s="2">
        <f t="shared" si="9"/>
        <v>5</v>
      </c>
      <c r="AP19" s="2">
        <f t="shared" si="9"/>
        <v>5</v>
      </c>
      <c r="AQ19" s="2">
        <f t="shared" si="9"/>
        <v>8</v>
      </c>
      <c r="AR19" s="2">
        <f t="shared" si="9"/>
        <v>9</v>
      </c>
      <c r="AS19" s="2">
        <f t="shared" si="9"/>
        <v>3</v>
      </c>
      <c r="AT19" s="2">
        <f t="shared" si="9"/>
        <v>11</v>
      </c>
      <c r="AU19" s="2">
        <f t="shared" si="9"/>
        <v>11</v>
      </c>
      <c r="AV19" s="2">
        <f t="shared" si="9"/>
        <v>0</v>
      </c>
      <c r="AY19" s="128"/>
      <c r="AZ19" s="119">
        <f>COUNTIF(AZ2:AZ12,"no")</f>
        <v>3</v>
      </c>
      <c r="BE19" s="2">
        <f>COUNTIF(BE2:BE12,"no")</f>
        <v>5</v>
      </c>
      <c r="BF19" s="128"/>
      <c r="BG19" s="2">
        <f>COUNTIF(BG2:BG12,"no")</f>
        <v>5</v>
      </c>
      <c r="BL19" s="128"/>
      <c r="BM19" s="2">
        <f>COUNTIF(BM2:BM12,"no")</f>
        <v>5</v>
      </c>
      <c r="BR19" s="128"/>
      <c r="BS19" s="2">
        <f>COUNTIF(BS2:BS12,"no")</f>
        <v>6</v>
      </c>
      <c r="BX19" s="128"/>
      <c r="BY19" s="2">
        <f>COUNTIF(BY2:BY12,"no")</f>
        <v>3</v>
      </c>
      <c r="CH19" s="128"/>
      <c r="CI19" s="2">
        <f>COUNTIF(CI2:CI12,"no")</f>
        <v>8</v>
      </c>
      <c r="CT19" s="128"/>
      <c r="CU19" s="2">
        <f>COUNTIF(CU2:CU12,"no")</f>
        <v>0</v>
      </c>
      <c r="CV19" s="128"/>
      <c r="CW19" s="2">
        <f>COUNTIF(CW2:CW12,"no")</f>
        <v>0</v>
      </c>
      <c r="DB19" s="128"/>
      <c r="DC19" s="2">
        <f>COUNTIF(DC2:DC12,"no")</f>
        <v>1</v>
      </c>
      <c r="DH19" s="128"/>
      <c r="DI19" s="2">
        <f>COUNTIF(DI2:DI12,"no")</f>
        <v>2</v>
      </c>
      <c r="DN19" s="128"/>
      <c r="DO19" s="2">
        <f>COUNTIF(DO2:DO12,"no")</f>
        <v>5</v>
      </c>
      <c r="DT19" s="128"/>
      <c r="DU19" s="2">
        <f>COUNTIF(DU2:DU12,"no")</f>
        <v>11</v>
      </c>
      <c r="DZ19" s="128"/>
      <c r="EA19" s="2">
        <f>COUNTIF(EA2:EA12,"no")</f>
        <v>11</v>
      </c>
      <c r="EF19" s="128"/>
      <c r="EG19" s="2">
        <f>COUNTIF(EG2:EG12,"no")</f>
        <v>11</v>
      </c>
      <c r="EL19" s="128"/>
      <c r="EM19" s="2">
        <f>COUNTIF(EM2:EM12,"no")</f>
        <v>10</v>
      </c>
      <c r="ER19" s="128"/>
      <c r="ES19" s="2">
        <f>COUNTIF(ES2:ES12,"no")</f>
        <v>10</v>
      </c>
      <c r="EX19" s="128"/>
      <c r="EY19" s="2">
        <f>COUNTIF(EY2:EY12,"no")</f>
        <v>10</v>
      </c>
      <c r="FD19" s="128"/>
      <c r="FE19" s="2">
        <f>COUNTIF(FE2:FE12,"no")</f>
        <v>11</v>
      </c>
      <c r="FJ19" s="128"/>
      <c r="FK19" s="2">
        <f>COUNTIF(FK2:FK12,"no")</f>
        <v>0</v>
      </c>
      <c r="FL19" s="128"/>
      <c r="FM19" s="2">
        <f>COUNTIF(FM2:FM12,"no")</f>
        <v>4</v>
      </c>
      <c r="FP19" s="11"/>
      <c r="FV19" s="2">
        <f>COUNTIF(FV2:FV12,"no")</f>
        <v>7</v>
      </c>
      <c r="FW19" s="128"/>
      <c r="FX19" s="2">
        <f>COUNTIF(FX2:FX12,"no")</f>
        <v>4</v>
      </c>
      <c r="GA19" s="11"/>
      <c r="GF19" s="128"/>
      <c r="GG19" s="2">
        <f>COUNTIF(GG2:GG12,"no")</f>
        <v>0</v>
      </c>
      <c r="GJ19" s="11"/>
      <c r="GP19" s="128"/>
      <c r="GQ19" s="2">
        <f>COUNTIF(GQ2:GQ12,"no")</f>
        <v>4</v>
      </c>
      <c r="GT19" s="11"/>
      <c r="GY19" s="128"/>
      <c r="GZ19" s="2">
        <f>COUNTIF(GZ2:GZ12,"no")</f>
        <v>9</v>
      </c>
      <c r="HC19" s="11"/>
      <c r="HJ19" s="128"/>
      <c r="HK19" s="2">
        <f>COUNTIF(HK2:HK12,"no")</f>
        <v>6</v>
      </c>
      <c r="HN19" s="11"/>
      <c r="HS19" s="128"/>
      <c r="HT19" s="2">
        <f>COUNTIF(HT2:HT12,"no")</f>
        <v>6</v>
      </c>
      <c r="HW19" s="11"/>
      <c r="IB19" s="128"/>
      <c r="IC19" s="2">
        <f>COUNTIF(IC2:IC12,"no")</f>
        <v>7</v>
      </c>
      <c r="IF19" s="11"/>
      <c r="IJ19" s="128"/>
      <c r="IK19" s="2">
        <f>COUNTIF(IK2:IK12,"no")</f>
        <v>10</v>
      </c>
      <c r="IN19" s="11"/>
      <c r="IP19" s="128"/>
      <c r="IQ19" s="2">
        <f>COUNTIF(IQ2:IQ12,"no")</f>
        <v>8</v>
      </c>
      <c r="IT19" s="11"/>
      <c r="IY19" s="128"/>
      <c r="IZ19" s="2">
        <f>COUNTIF(IZ2:IZ12,"no")</f>
        <v>5</v>
      </c>
      <c r="JC19" s="11"/>
      <c r="JH19" s="128"/>
      <c r="JI19" s="2">
        <f>COUNTIF(JI2:JI12,"no")</f>
        <v>1</v>
      </c>
      <c r="JL19" s="11"/>
      <c r="JQ19" s="2">
        <f>COUNTIF(JQ2:JQ12,"no")</f>
        <v>3</v>
      </c>
      <c r="JR19" s="128"/>
      <c r="JS19" s="2">
        <f>COUNTIF(JS2:JS12,"no")</f>
        <v>2</v>
      </c>
      <c r="JV19" s="11"/>
      <c r="KC19" s="2">
        <f>COUNTIF(KC2:KC12,"no")</f>
        <v>5</v>
      </c>
      <c r="KD19" s="128"/>
      <c r="KE19" s="2">
        <f>COUNTIF(KE2:KE12,"no")</f>
        <v>9</v>
      </c>
      <c r="KH19" s="11"/>
      <c r="KK19" s="2">
        <f>COUNTIF(KK2:KK12,"no")</f>
        <v>2</v>
      </c>
      <c r="KL19" s="128"/>
      <c r="KM19" s="2">
        <f>COUNTIF(KM2:KM12,"no")</f>
        <v>9</v>
      </c>
      <c r="KQ19" s="128"/>
      <c r="KR19" s="2">
        <f>COUNTIF(KR2:KR12,"no")</f>
        <v>10</v>
      </c>
      <c r="KV19" s="128"/>
      <c r="KW19" s="2">
        <f>COUNTIF(KW2:KW12,"no")</f>
        <v>10</v>
      </c>
      <c r="LA19" s="128"/>
      <c r="LB19" s="2">
        <f>COUNTIF(LB2:LB12,"no")</f>
        <v>10</v>
      </c>
      <c r="LF19" s="128"/>
      <c r="LG19" s="2">
        <f>COUNTIF(LG2:LG12,"no")</f>
        <v>10</v>
      </c>
      <c r="LJ19" s="11"/>
      <c r="LK19" s="128"/>
      <c r="LL19" s="2">
        <f>COUNTIF(LL2:LL12,"no")</f>
        <v>5</v>
      </c>
      <c r="LN19" s="128"/>
      <c r="LO19" s="11"/>
      <c r="MA19" s="2">
        <f>COUNTIF(MA2:MA12,"no")</f>
        <v>1</v>
      </c>
      <c r="MC19" s="128"/>
      <c r="MD19" s="11"/>
      <c r="NA19" s="2">
        <f>COUNTIF(NA2:NA12,"n/a")</f>
        <v>10</v>
      </c>
      <c r="NB19" s="2">
        <f>COUNTIF(NB2:NB12,"No")</f>
        <v>11</v>
      </c>
      <c r="NC19" s="2">
        <f>COUNTIF(NC2:NC12,"No")</f>
        <v>5</v>
      </c>
      <c r="ND19" s="2">
        <f>COUNTIF(ND2:ND12,"No")</f>
        <v>9</v>
      </c>
      <c r="NE19" s="128"/>
      <c r="NF19" s="2">
        <f>COUNTIF(NF2:NF12,"no")</f>
        <v>7</v>
      </c>
      <c r="NG19" s="2">
        <f>COUNTIF(NG2:NG12,"no")</f>
        <v>5</v>
      </c>
      <c r="NI19" s="2">
        <f>COUNTIF(NI2:NI12,"no")</f>
        <v>2</v>
      </c>
      <c r="NJ19" s="128"/>
      <c r="NK19" s="11"/>
      <c r="NU19" s="128"/>
      <c r="NW19" s="2">
        <f>COUNTIF(NW2:NW12,"No")</f>
        <v>0</v>
      </c>
    </row>
    <row r="20" spans="1:392" s="1" customFormat="1" ht="17" x14ac:dyDescent="0.2">
      <c r="A20" s="8" t="s">
        <v>926</v>
      </c>
      <c r="D20" s="8"/>
      <c r="E20" s="4"/>
      <c r="F20" s="4"/>
      <c r="G20" s="4"/>
      <c r="H20" s="4">
        <f>H18/SUM(H18:H19)</f>
        <v>0.36363636363636365</v>
      </c>
      <c r="I20" s="4">
        <f>I18/SUM(I18:I19)</f>
        <v>0</v>
      </c>
      <c r="J20" s="4">
        <f>J18/(SUM(J18:J19))</f>
        <v>0.54545454545454541</v>
      </c>
      <c r="K20" s="129"/>
      <c r="L20" s="12"/>
      <c r="M20" s="4">
        <f>M18/(SUM(M18:M19))</f>
        <v>0.27272727272727271</v>
      </c>
      <c r="N20" s="4">
        <f t="shared" ref="N20:V20" si="10">N18/(SUM(N18:N19))</f>
        <v>9.0909090909090912E-2</v>
      </c>
      <c r="O20" s="4">
        <f t="shared" si="10"/>
        <v>9.0909090909090912E-2</v>
      </c>
      <c r="P20" s="4">
        <f t="shared" si="10"/>
        <v>1</v>
      </c>
      <c r="Q20" s="4">
        <f t="shared" si="10"/>
        <v>0.90909090909090906</v>
      </c>
      <c r="R20" s="4">
        <f t="shared" si="10"/>
        <v>0</v>
      </c>
      <c r="S20" s="4">
        <f t="shared" si="10"/>
        <v>0</v>
      </c>
      <c r="T20" s="4">
        <f t="shared" si="10"/>
        <v>0</v>
      </c>
      <c r="U20" s="4">
        <f t="shared" si="10"/>
        <v>9.0909090909090912E-2</v>
      </c>
      <c r="V20" s="4">
        <f t="shared" si="10"/>
        <v>0.36363636363636365</v>
      </c>
      <c r="W20" s="4">
        <f>W18/(SUM(W18:W19))</f>
        <v>0</v>
      </c>
      <c r="X20" s="4">
        <f>X18/(SUM(X18:X19))</f>
        <v>0</v>
      </c>
      <c r="Y20" s="4">
        <f>Y18/(SUM(Y18:Y19))</f>
        <v>9.0909090909090912E-2</v>
      </c>
      <c r="Z20" s="4">
        <f>Z18/(SUM(Z18:Z19))</f>
        <v>0</v>
      </c>
      <c r="AA20" s="12"/>
      <c r="AB20" s="4"/>
      <c r="AC20" s="4"/>
      <c r="AD20" s="4"/>
      <c r="AE20" s="4"/>
      <c r="AF20" s="4"/>
      <c r="AG20" s="4"/>
      <c r="AH20" s="4">
        <f>AH18/SUM(AH18:AH19)</f>
        <v>0.81818181818181823</v>
      </c>
      <c r="AI20" s="129"/>
      <c r="AJ20" s="4">
        <f>AJ18/SUM(AJ18:AJ19)</f>
        <v>1</v>
      </c>
      <c r="AK20" s="12"/>
      <c r="AL20" s="4">
        <f>AL18/AJ18</f>
        <v>0.81818181818181823</v>
      </c>
      <c r="AM20" s="4">
        <f>AM18/AJ18</f>
        <v>0</v>
      </c>
      <c r="AN20" s="4">
        <f>AN18/AJ18</f>
        <v>0.54545454545454541</v>
      </c>
      <c r="AO20" s="4">
        <f>AO18/AJ18</f>
        <v>0.54545454545454541</v>
      </c>
      <c r="AP20" s="4">
        <f>AP18/AJ18</f>
        <v>0.54545454545454541</v>
      </c>
      <c r="AQ20" s="4">
        <f>AQ18/AJ18</f>
        <v>0.27272727272727271</v>
      </c>
      <c r="AR20" s="4">
        <f>AR18/AJ18</f>
        <v>0.18181818181818182</v>
      </c>
      <c r="AS20" s="4">
        <f>AS18/AJ18</f>
        <v>0.72727272727272729</v>
      </c>
      <c r="AT20" s="4">
        <f>AT18/AJ18</f>
        <v>0</v>
      </c>
      <c r="AU20" s="4">
        <f>AU18/AJ18</f>
        <v>0</v>
      </c>
      <c r="AV20" s="4">
        <f>AV18/AJ18</f>
        <v>1</v>
      </c>
      <c r="AW20" s="4"/>
      <c r="AX20" s="4"/>
      <c r="AY20" s="129"/>
      <c r="AZ20" s="120">
        <f>AZ18/SUM(AZ18:AZ19)</f>
        <v>0.72727272727272729</v>
      </c>
      <c r="BA20" s="4"/>
      <c r="BB20" s="4"/>
      <c r="BC20" s="4"/>
      <c r="BD20" s="4"/>
      <c r="BE20" s="4">
        <f>BE18/SUM(BE18:BE19)</f>
        <v>0.375</v>
      </c>
      <c r="BF20" s="129"/>
      <c r="BG20" s="4">
        <f>BG18/SUM(BG18:BG19)</f>
        <v>0.16666666666666666</v>
      </c>
      <c r="BH20" s="4"/>
      <c r="BI20" s="4"/>
      <c r="BJ20" s="4"/>
      <c r="BK20" s="4"/>
      <c r="BL20" s="129"/>
      <c r="BM20" s="4">
        <f>BM18/SUM(BM18:BM19)</f>
        <v>0.16666666666666666</v>
      </c>
      <c r="BN20" s="4"/>
      <c r="BO20" s="4"/>
      <c r="BP20" s="4"/>
      <c r="BQ20" s="4"/>
      <c r="BR20" s="129"/>
      <c r="BS20" s="4">
        <f>BS18/SUM(BS18:BS19)</f>
        <v>0</v>
      </c>
      <c r="BT20" s="4"/>
      <c r="BU20" s="4"/>
      <c r="BV20" s="4"/>
      <c r="BW20" s="4"/>
      <c r="BX20" s="129"/>
      <c r="BY20" s="4">
        <f>BY18/SUM(BY18:BY19)</f>
        <v>0.72727272727272729</v>
      </c>
      <c r="BZ20" s="4"/>
      <c r="CA20" s="4"/>
      <c r="CB20" s="4"/>
      <c r="CC20" s="4"/>
      <c r="CD20" s="4"/>
      <c r="CE20" s="4"/>
      <c r="CF20" s="4"/>
      <c r="CG20" s="4"/>
      <c r="CH20" s="129"/>
      <c r="CI20" s="4">
        <f>CI18/SUM(CI18:CI19)</f>
        <v>0.27272727272727271</v>
      </c>
      <c r="CJ20" s="4"/>
      <c r="CK20" s="4"/>
      <c r="CL20" s="4"/>
      <c r="CM20" s="4"/>
      <c r="CN20" s="4"/>
      <c r="CO20" s="4"/>
      <c r="CP20" s="4"/>
      <c r="CQ20" s="4"/>
      <c r="CR20" s="4"/>
      <c r="CS20" s="4"/>
      <c r="CT20" s="129"/>
      <c r="CU20" s="4">
        <f>CU18/SUM(CU18:CU19)</f>
        <v>1</v>
      </c>
      <c r="CV20" s="129"/>
      <c r="CW20" s="4">
        <f>CW18/SUM(CW18:CW19)</f>
        <v>1</v>
      </c>
      <c r="CX20" s="4"/>
      <c r="CY20" s="4"/>
      <c r="CZ20" s="4"/>
      <c r="DA20" s="4"/>
      <c r="DB20" s="129"/>
      <c r="DC20" s="4">
        <f>DC18/SUM(DC18:DC19)</f>
        <v>0.90909090909090906</v>
      </c>
      <c r="DD20" s="4"/>
      <c r="DE20" s="4"/>
      <c r="DF20" s="4"/>
      <c r="DG20" s="4"/>
      <c r="DH20" s="129"/>
      <c r="DI20" s="4">
        <f>DI18/SUM(DI18:DI19)</f>
        <v>0.81818181818181823</v>
      </c>
      <c r="DJ20" s="4"/>
      <c r="DK20" s="4"/>
      <c r="DL20" s="4"/>
      <c r="DM20" s="4"/>
      <c r="DN20" s="129"/>
      <c r="DO20" s="4">
        <f>DO18/SUM(DO18:DO19)</f>
        <v>0.54545454545454541</v>
      </c>
      <c r="DP20" s="4"/>
      <c r="DQ20" s="4"/>
      <c r="DR20" s="4"/>
      <c r="DS20" s="4"/>
      <c r="DT20" s="129"/>
      <c r="DU20" s="4">
        <f>DU18/SUM(DU18:DU19)</f>
        <v>0</v>
      </c>
      <c r="DV20" s="4"/>
      <c r="DW20" s="4"/>
      <c r="DX20" s="4"/>
      <c r="DY20" s="4"/>
      <c r="DZ20" s="129"/>
      <c r="EA20" s="4">
        <f>EA18/SUM(EA18:EA19)</f>
        <v>0</v>
      </c>
      <c r="EB20" s="4"/>
      <c r="EC20" s="4"/>
      <c r="ED20" s="4"/>
      <c r="EE20" s="4"/>
      <c r="EF20" s="129"/>
      <c r="EG20" s="4">
        <f>EG18/SUM(EG18:EG19)</f>
        <v>0</v>
      </c>
      <c r="EH20" s="4"/>
      <c r="EI20" s="4"/>
      <c r="EJ20" s="4"/>
      <c r="EK20" s="4"/>
      <c r="EL20" s="129"/>
      <c r="EM20" s="4">
        <f>EM18/SUM(EM18:EM19)</f>
        <v>9.0909090909090912E-2</v>
      </c>
      <c r="EN20" s="4"/>
      <c r="EO20" s="4"/>
      <c r="EP20" s="4"/>
      <c r="EQ20" s="4"/>
      <c r="ER20" s="129"/>
      <c r="ES20" s="4">
        <f>ES18/SUM(ES18:ES19)</f>
        <v>9.0909090909090912E-2</v>
      </c>
      <c r="ET20" s="4"/>
      <c r="EU20" s="4"/>
      <c r="EV20" s="4"/>
      <c r="EW20" s="4"/>
      <c r="EX20" s="129"/>
      <c r="EY20" s="4">
        <f>EY18/SUM(EY18:EY19)</f>
        <v>9.0909090909090912E-2</v>
      </c>
      <c r="EZ20" s="4"/>
      <c r="FA20" s="4"/>
      <c r="FB20" s="4"/>
      <c r="FC20" s="4"/>
      <c r="FD20" s="129"/>
      <c r="FE20" s="4">
        <f>FE18/SUM(FE18:FE19)</f>
        <v>0</v>
      </c>
      <c r="FF20" s="4"/>
      <c r="FG20" s="4"/>
      <c r="FH20" s="4"/>
      <c r="FI20" s="4"/>
      <c r="FJ20" s="129"/>
      <c r="FK20" s="4">
        <f>FK18/SUM(FK18:FK19)</f>
        <v>1</v>
      </c>
      <c r="FL20" s="129"/>
      <c r="FM20" s="4">
        <f>FM18/SUM(FM18:FM19)</f>
        <v>0.63636363636363635</v>
      </c>
      <c r="FN20" s="4"/>
      <c r="FO20" s="4"/>
      <c r="FP20" s="12"/>
      <c r="FQ20" s="4">
        <f>FQ18/FM18</f>
        <v>0.5714285714285714</v>
      </c>
      <c r="FR20" s="4">
        <f>FR18/FM18</f>
        <v>0</v>
      </c>
      <c r="FS20" s="4">
        <f>FS18/FM18</f>
        <v>0.14285714285714285</v>
      </c>
      <c r="FT20" s="4">
        <f>FT18/FM18</f>
        <v>0.2857142857142857</v>
      </c>
      <c r="FU20" s="4">
        <f>FU18/FM18</f>
        <v>0.14285714285714285</v>
      </c>
      <c r="FV20" s="4">
        <f>FV18/SUM(FV18:FV19)</f>
        <v>0</v>
      </c>
      <c r="FW20" s="129"/>
      <c r="FX20" s="4">
        <f>FX18/SUM(FX18:FX19)</f>
        <v>0.63636363636363635</v>
      </c>
      <c r="FY20" s="4"/>
      <c r="FZ20" s="4"/>
      <c r="GA20" s="12"/>
      <c r="GB20" s="4">
        <f>GB18/FX18</f>
        <v>0.14285714285714285</v>
      </c>
      <c r="GC20" s="4">
        <f>GC18/FX18</f>
        <v>0.2857142857142857</v>
      </c>
      <c r="GD20" s="4">
        <f>GD18/FX18</f>
        <v>0.7142857142857143</v>
      </c>
      <c r="GE20" s="4">
        <f>GE18/FX18</f>
        <v>0.14285714285714285</v>
      </c>
      <c r="GF20" s="129"/>
      <c r="GG20" s="4">
        <f>GG18/SUM(GG18:GG19)</f>
        <v>1</v>
      </c>
      <c r="GH20" s="4"/>
      <c r="GI20" s="4"/>
      <c r="GJ20" s="12"/>
      <c r="GK20" s="4">
        <f>GK18/GG18</f>
        <v>0.27272727272727271</v>
      </c>
      <c r="GL20" s="4">
        <f>GL18/GG18</f>
        <v>0.18181818181818182</v>
      </c>
      <c r="GM20" s="4">
        <f>GM18/GG18</f>
        <v>0.45454545454545453</v>
      </c>
      <c r="GN20" s="4">
        <f>GN18/GG18</f>
        <v>0.18181818181818182</v>
      </c>
      <c r="GO20" s="4">
        <f>GO18/GG18</f>
        <v>0.18181818181818182</v>
      </c>
      <c r="GP20" s="129"/>
      <c r="GQ20" s="4">
        <f>GQ18/SUM(GQ18:GQ19)</f>
        <v>0.63636363636363635</v>
      </c>
      <c r="GR20" s="4"/>
      <c r="GS20" s="4"/>
      <c r="GT20" s="12"/>
      <c r="GU20" s="4">
        <f>GU18/GQ18</f>
        <v>0.42857142857142855</v>
      </c>
      <c r="GV20" s="4">
        <f>GV18/GQ18</f>
        <v>0.42857142857142855</v>
      </c>
      <c r="GW20" s="4">
        <f>GW18/GQ18</f>
        <v>0.14285714285714285</v>
      </c>
      <c r="GX20" s="4">
        <f>GX18/GQ18</f>
        <v>0.42857142857142855</v>
      </c>
      <c r="GY20" s="129"/>
      <c r="GZ20" s="4">
        <f>GZ18/SUM(GZ18:GZ19)</f>
        <v>0.18181818181818182</v>
      </c>
      <c r="HA20" s="4"/>
      <c r="HB20" s="4"/>
      <c r="HC20" s="12"/>
      <c r="HD20" s="4">
        <f>HD18/GZ18</f>
        <v>0.5</v>
      </c>
      <c r="HE20" s="4">
        <f>HE18/GZ18</f>
        <v>0.5</v>
      </c>
      <c r="HF20" s="4">
        <f>HF18/GZ18</f>
        <v>0</v>
      </c>
      <c r="HG20" s="4">
        <f>HG18/GZ18</f>
        <v>0</v>
      </c>
      <c r="HH20" s="4">
        <f>HH18/GZ18</f>
        <v>0.5</v>
      </c>
      <c r="HI20" s="4"/>
      <c r="HJ20" s="129"/>
      <c r="HK20" s="4">
        <f>HK18/SUM(HK18:HK19)</f>
        <v>0.45454545454545453</v>
      </c>
      <c r="HL20" s="4"/>
      <c r="HM20" s="4"/>
      <c r="HN20" s="12"/>
      <c r="HO20" s="4">
        <f>HO18/HK18</f>
        <v>0.6</v>
      </c>
      <c r="HP20" s="4">
        <f>HP18/HK18</f>
        <v>0.4</v>
      </c>
      <c r="HQ20" s="4">
        <f>HQ18/HK18</f>
        <v>0.2</v>
      </c>
      <c r="HR20" s="4">
        <f>HR18/HK18</f>
        <v>0.2</v>
      </c>
      <c r="HS20" s="129"/>
      <c r="HT20" s="4">
        <f>HT18/SUM(HT18:HT19)</f>
        <v>0.45454545454545453</v>
      </c>
      <c r="HU20" s="4"/>
      <c r="HV20" s="4"/>
      <c r="HW20" s="12"/>
      <c r="HX20" s="4">
        <f>HX18/HT18</f>
        <v>0.6</v>
      </c>
      <c r="HY20" s="4">
        <f>HY18/HT18</f>
        <v>0.4</v>
      </c>
      <c r="HZ20" s="4">
        <f>HZ18/HT18</f>
        <v>0</v>
      </c>
      <c r="IA20" s="4">
        <f>IA18/HT18</f>
        <v>0.4</v>
      </c>
      <c r="IB20" s="129"/>
      <c r="IC20" s="4">
        <f>IC18/SUM(IC18:IC19)</f>
        <v>0.36363636363636365</v>
      </c>
      <c r="ID20" s="4"/>
      <c r="IE20" s="4"/>
      <c r="IF20" s="12"/>
      <c r="IG20" s="4">
        <f>IG18/IC18</f>
        <v>1</v>
      </c>
      <c r="IH20" s="4">
        <f>IH18/IC18</f>
        <v>0.25</v>
      </c>
      <c r="II20" s="4">
        <f>II18/IC18</f>
        <v>0.25</v>
      </c>
      <c r="IJ20" s="129"/>
      <c r="IK20" s="4">
        <f>IK18/SUM(IK18:IK19)</f>
        <v>9.0909090909090912E-2</v>
      </c>
      <c r="IL20" s="4"/>
      <c r="IM20" s="4"/>
      <c r="IN20" s="12"/>
      <c r="IO20" s="4">
        <f>IO18/IK18</f>
        <v>1</v>
      </c>
      <c r="IP20" s="129"/>
      <c r="IQ20" s="4">
        <f>IQ18/SUM(IQ18:IQ19)</f>
        <v>0.27272727272727271</v>
      </c>
      <c r="IR20" s="4"/>
      <c r="IS20" s="4"/>
      <c r="IT20" s="12"/>
      <c r="IU20" s="4">
        <f>IU18/IQ18</f>
        <v>0</v>
      </c>
      <c r="IV20" s="4">
        <f>IV18/IQ18</f>
        <v>0</v>
      </c>
      <c r="IW20" s="4">
        <f>IW18/IQ18</f>
        <v>1</v>
      </c>
      <c r="IX20" s="4">
        <f>IX18/IQ18</f>
        <v>0.33333333333333331</v>
      </c>
      <c r="IY20" s="129"/>
      <c r="IZ20" s="4">
        <f>IZ18/SUM(IZ18:IZ19)</f>
        <v>0.54545454545454541</v>
      </c>
      <c r="JA20" s="4"/>
      <c r="JB20" s="4"/>
      <c r="JC20" s="12"/>
      <c r="JD20" s="4">
        <f>JD18/IZ18</f>
        <v>0.33333333333333331</v>
      </c>
      <c r="JE20" s="4">
        <f>JE18/IZ18</f>
        <v>0</v>
      </c>
      <c r="JF20" s="4">
        <f>JF18/IZ18</f>
        <v>0.83333333333333337</v>
      </c>
      <c r="JG20" s="4">
        <f>JG18/IZ18</f>
        <v>0.16666666666666666</v>
      </c>
      <c r="JH20" s="129"/>
      <c r="JI20" s="4">
        <f>JI18/SUM(JI18:JI19)</f>
        <v>0.90909090909090906</v>
      </c>
      <c r="JJ20" s="4"/>
      <c r="JK20" s="4"/>
      <c r="JL20" s="12"/>
      <c r="JM20" s="4">
        <f>JM18/JI18</f>
        <v>0</v>
      </c>
      <c r="JN20" s="4">
        <f>JN18/JI18</f>
        <v>0.5</v>
      </c>
      <c r="JO20" s="4">
        <f>JO18/JI18</f>
        <v>0.5</v>
      </c>
      <c r="JP20" s="4"/>
      <c r="JQ20" s="4">
        <f>JQ18/SUM(JQ18:JQ19)</f>
        <v>0.7</v>
      </c>
      <c r="JR20" s="129"/>
      <c r="JS20" s="4">
        <f>JS18/SUM(JS18:JS19)</f>
        <v>0.81818181818181823</v>
      </c>
      <c r="JT20" s="4"/>
      <c r="JU20" s="4"/>
      <c r="JV20" s="12"/>
      <c r="JW20" s="4">
        <f>JW18/JS18</f>
        <v>0</v>
      </c>
      <c r="JX20" s="4">
        <f>JX18/JS18</f>
        <v>0</v>
      </c>
      <c r="JY20" s="4">
        <f>JY18/JS18</f>
        <v>0.22222222222222221</v>
      </c>
      <c r="JZ20" s="4">
        <f>JZ18/JS18</f>
        <v>0.77777777777777779</v>
      </c>
      <c r="KA20" s="4">
        <f>KA18/JS18</f>
        <v>0</v>
      </c>
      <c r="KB20" s="4"/>
      <c r="KC20" s="4">
        <f>KC18/SUM(KC18:KC19)</f>
        <v>0.44444444444444442</v>
      </c>
      <c r="KD20" s="129"/>
      <c r="KE20" s="4">
        <f>KE18/SUM(KE18:KE19)</f>
        <v>0.18181818181818182</v>
      </c>
      <c r="KF20" s="4"/>
      <c r="KG20" s="4"/>
      <c r="KH20" s="12"/>
      <c r="KI20" s="4">
        <f>KI18/KE18</f>
        <v>1</v>
      </c>
      <c r="KJ20" s="4"/>
      <c r="KK20" s="4">
        <f>KK18/SUM(KK18:KK19)</f>
        <v>0</v>
      </c>
      <c r="KL20" s="129"/>
      <c r="KM20" s="4">
        <f>KM18/SUM(KM18:KM19)</f>
        <v>0.18181818181818182</v>
      </c>
      <c r="KN20" s="4"/>
      <c r="KO20" s="4"/>
      <c r="KP20" s="4"/>
      <c r="KQ20" s="129"/>
      <c r="KR20" s="4">
        <f>KR18/SUM(KR18:KR19)</f>
        <v>9.0909090909090912E-2</v>
      </c>
      <c r="KS20" s="4"/>
      <c r="KT20" s="4"/>
      <c r="KU20" s="4"/>
      <c r="KV20" s="129"/>
      <c r="KW20" s="4">
        <f>KW18/SUM(KW18:KW19)</f>
        <v>9.0909090909090912E-2</v>
      </c>
      <c r="KX20" s="4"/>
      <c r="KY20" s="4"/>
      <c r="KZ20" s="4"/>
      <c r="LA20" s="129"/>
      <c r="LB20" s="4">
        <f>LB18/SUM(LB18:LB19)</f>
        <v>9.0909090909090912E-2</v>
      </c>
      <c r="LC20" s="4"/>
      <c r="LD20" s="4"/>
      <c r="LE20" s="4"/>
      <c r="LF20" s="129"/>
      <c r="LG20" s="4">
        <f>LG18/SUM(LG18:LG19)</f>
        <v>9.0909090909090912E-2</v>
      </c>
      <c r="LH20" s="4"/>
      <c r="LI20" s="4"/>
      <c r="LJ20" s="12"/>
      <c r="LK20" s="129"/>
      <c r="LL20" s="4">
        <f>LL18/SUM(LL18:LL19)</f>
        <v>0.54545454545454541</v>
      </c>
      <c r="LM20" s="4"/>
      <c r="LN20" s="129"/>
      <c r="LO20" s="12"/>
      <c r="LP20" s="4">
        <f>LP18/B22</f>
        <v>0.18181818181818182</v>
      </c>
      <c r="LQ20" s="4">
        <f>LQ18/B22</f>
        <v>0.81818181818181823</v>
      </c>
      <c r="LR20" s="4">
        <f>LR18/B22</f>
        <v>0.63636363636363635</v>
      </c>
      <c r="LS20" s="4">
        <f>LS18/B22</f>
        <v>0.72727272727272729</v>
      </c>
      <c r="LT20" s="4">
        <f>LT18/B22</f>
        <v>0.63636363636363635</v>
      </c>
      <c r="LU20" s="4">
        <f>LU18/B22</f>
        <v>0.45454545454545453</v>
      </c>
      <c r="LV20" s="4">
        <f>LV18/B22</f>
        <v>9.0909090909090912E-2</v>
      </c>
      <c r="LW20" s="4">
        <f>LW18/B22</f>
        <v>0.36363636363636365</v>
      </c>
      <c r="LX20" s="4">
        <f>LX18/B22</f>
        <v>9.0909090909090912E-2</v>
      </c>
      <c r="LY20" s="4">
        <f>LY18/B22</f>
        <v>0.18181818181818182</v>
      </c>
      <c r="LZ20" s="4"/>
      <c r="MA20" s="4">
        <f>MA18/SUM(MA18:MA19)</f>
        <v>0.90909090909090906</v>
      </c>
      <c r="MB20" s="4"/>
      <c r="MC20" s="129"/>
      <c r="MD20" s="12"/>
      <c r="ME20" s="4">
        <f>ME18/B22</f>
        <v>0.72727272727272729</v>
      </c>
      <c r="MF20" s="4">
        <f>MF18/B22</f>
        <v>0.63636363636363635</v>
      </c>
      <c r="MG20" s="4">
        <f>MG18/B22</f>
        <v>0.27272727272727271</v>
      </c>
      <c r="MH20" s="4">
        <f>MH18/B22</f>
        <v>0</v>
      </c>
      <c r="MI20" s="4">
        <f>MI18/B22</f>
        <v>0.36363636363636365</v>
      </c>
      <c r="MJ20" s="4">
        <f>MJ18/B22</f>
        <v>0.72727272727272729</v>
      </c>
      <c r="MK20" s="4">
        <f>MK18/B22</f>
        <v>1</v>
      </c>
      <c r="ML20" s="4">
        <f>ML18/B22</f>
        <v>0.36363636363636365</v>
      </c>
      <c r="MM20" s="4">
        <f>MM18/B22</f>
        <v>0.90909090909090906</v>
      </c>
      <c r="MN20" s="4">
        <f>MN18/B22</f>
        <v>0.27272727272727271</v>
      </c>
      <c r="MO20" s="4">
        <f>MO18/B22</f>
        <v>0.45454545454545453</v>
      </c>
      <c r="MP20" s="4">
        <f>MP18/B22</f>
        <v>0.54545454545454541</v>
      </c>
      <c r="MQ20" s="4">
        <f>MQ18/B22</f>
        <v>0.45454545454545453</v>
      </c>
      <c r="MR20" s="4">
        <f>MR18/B22</f>
        <v>0.27272727272727271</v>
      </c>
      <c r="MS20" s="4">
        <f>MS18/B22</f>
        <v>9.0909090909090912E-2</v>
      </c>
      <c r="MT20" s="4">
        <f>MT18/B22</f>
        <v>0.81818181818181823</v>
      </c>
      <c r="MU20" s="4">
        <f>MU18/B22</f>
        <v>0.72727272727272729</v>
      </c>
      <c r="MV20" s="4">
        <f>MV18/B22</f>
        <v>0.63636363636363635</v>
      </c>
      <c r="MW20" s="4">
        <f>MW18/B22</f>
        <v>0.36363636363636365</v>
      </c>
      <c r="MX20" s="4">
        <f>MX18/B22</f>
        <v>9.0909090909090912E-2</v>
      </c>
      <c r="MY20" s="4"/>
      <c r="MZ20" s="4"/>
      <c r="NA20" s="4">
        <f>NA18/NA22</f>
        <v>9.0909090909090912E-2</v>
      </c>
      <c r="NB20" s="4">
        <f>NB18/NB22</f>
        <v>0</v>
      </c>
      <c r="NC20" s="4">
        <f>NC18/NC22</f>
        <v>0.54545454545454541</v>
      </c>
      <c r="ND20" s="4">
        <f>ND18/ND22</f>
        <v>0.18181818181818182</v>
      </c>
      <c r="NE20" s="129"/>
      <c r="NF20" s="4">
        <f>NF18/SUM(NF18:NF19)</f>
        <v>0.36363636363636365</v>
      </c>
      <c r="NG20" s="4">
        <f>NG18/SUM(NG18:NG19)</f>
        <v>0.54545454545454541</v>
      </c>
      <c r="NH20" s="4"/>
      <c r="NI20" s="4">
        <f>NI18/SUM(NI18:NI19)</f>
        <v>0.81818181818181823</v>
      </c>
      <c r="NJ20" s="129"/>
      <c r="NK20" s="12"/>
      <c r="NL20" s="4">
        <f>NL18/NI18</f>
        <v>0.55555555555555558</v>
      </c>
      <c r="NM20" s="4">
        <f>NM18/NI18</f>
        <v>0.77777777777777779</v>
      </c>
      <c r="NN20" s="4">
        <f>NN18/NI18</f>
        <v>0.66666666666666663</v>
      </c>
      <c r="NO20" s="4">
        <f>NO18/NI18</f>
        <v>0.66666666666666663</v>
      </c>
      <c r="NP20" s="4">
        <f>NP18/NI18</f>
        <v>0.66666666666666663</v>
      </c>
      <c r="NQ20" s="4">
        <f>NQ18/NI18</f>
        <v>0.22222222222222221</v>
      </c>
      <c r="NR20" s="4">
        <f>NR18/NI18</f>
        <v>0.22222222222222221</v>
      </c>
      <c r="NS20" s="4">
        <f>NS18/NI18</f>
        <v>0.22222222222222221</v>
      </c>
      <c r="NT20" s="4">
        <f>NT18/NI18</f>
        <v>0.33333333333333331</v>
      </c>
      <c r="NU20" s="129"/>
      <c r="NW20" s="4">
        <f>NW18/NW22</f>
        <v>1</v>
      </c>
    </row>
    <row r="21" spans="1:392" s="5" customFormat="1" ht="34" x14ac:dyDescent="0.2">
      <c r="A21" s="9" t="s">
        <v>927</v>
      </c>
      <c r="D21" s="9"/>
      <c r="G21" s="5">
        <f>COUNTIF(G2:G12,"&lt;8")</f>
        <v>7</v>
      </c>
      <c r="K21" s="128"/>
      <c r="L21" s="11"/>
      <c r="AA21" s="11"/>
      <c r="AI21" s="128"/>
      <c r="AK21" s="11"/>
      <c r="AY21" s="128"/>
      <c r="AZ21" s="121"/>
      <c r="BB21" s="139">
        <f>COUNTIF(BB2:BB12,"&lt;201")</f>
        <v>3</v>
      </c>
      <c r="BF21" s="128"/>
      <c r="BI21" s="5">
        <f>COUNTIF(BI2:BI12,"&lt;51")</f>
        <v>1</v>
      </c>
      <c r="BL21" s="128"/>
      <c r="BO21" s="5">
        <f>COUNTIF(BO2:BO12,"&lt;51")</f>
        <v>1</v>
      </c>
      <c r="BR21" s="128"/>
      <c r="BU21" s="5">
        <f>COUNTIF(BU2:BU12,"&lt;21")</f>
        <v>0</v>
      </c>
      <c r="BX21" s="128"/>
      <c r="CA21" s="5">
        <f>COUNTIF(CA2:CA12,"&lt;51")</f>
        <v>2</v>
      </c>
      <c r="CH21" s="128"/>
      <c r="CT21" s="128"/>
      <c r="CV21" s="128"/>
      <c r="DB21" s="128"/>
      <c r="DH21" s="128"/>
      <c r="DN21" s="128"/>
      <c r="DT21" s="128"/>
      <c r="DZ21" s="128"/>
      <c r="EF21" s="128"/>
      <c r="EL21" s="128"/>
      <c r="ER21" s="128"/>
      <c r="EX21" s="128"/>
      <c r="FD21" s="128"/>
      <c r="FJ21" s="128"/>
      <c r="FL21" s="128"/>
      <c r="FP21" s="11"/>
      <c r="FW21" s="128"/>
      <c r="GA21" s="11"/>
      <c r="GF21" s="128"/>
      <c r="GJ21" s="11"/>
      <c r="GP21" s="128"/>
      <c r="GT21" s="11"/>
      <c r="GY21" s="128"/>
      <c r="HC21" s="11"/>
      <c r="HJ21" s="128"/>
      <c r="HN21" s="11"/>
      <c r="HS21" s="128"/>
      <c r="HW21" s="11"/>
      <c r="IB21" s="128"/>
      <c r="IF21" s="11"/>
      <c r="IJ21" s="128"/>
      <c r="IN21" s="11"/>
      <c r="IP21" s="128"/>
      <c r="IT21" s="11"/>
      <c r="IY21" s="128"/>
      <c r="JC21" s="11"/>
      <c r="JH21" s="128"/>
      <c r="JL21" s="11"/>
      <c r="JR21" s="128"/>
      <c r="JV21" s="11"/>
      <c r="KD21" s="128"/>
      <c r="KH21" s="11"/>
      <c r="KL21" s="128"/>
      <c r="KQ21" s="128"/>
      <c r="KV21" s="128"/>
      <c r="LA21" s="128"/>
      <c r="LF21" s="128"/>
      <c r="LJ21" s="11"/>
      <c r="LK21" s="128"/>
      <c r="LN21" s="128"/>
      <c r="LO21" s="11"/>
      <c r="MC21" s="128"/>
      <c r="MD21" s="11"/>
      <c r="NE21" s="128"/>
      <c r="NJ21" s="128"/>
      <c r="NK21" s="11"/>
      <c r="NU21" s="128"/>
    </row>
    <row r="22" spans="1:392" s="13" customFormat="1" ht="17" x14ac:dyDescent="0.2">
      <c r="A22" s="10" t="s">
        <v>928</v>
      </c>
      <c r="B22" s="13">
        <f>COUNTA(B2:B12)</f>
        <v>11</v>
      </c>
      <c r="D22" s="13">
        <f>COUNTA(D2:D12)</f>
        <v>11</v>
      </c>
      <c r="E22" s="13">
        <f>COUNTA(E2:E12)</f>
        <v>11</v>
      </c>
      <c r="G22" s="13">
        <f>COUNTA(G2:G12)</f>
        <v>11</v>
      </c>
      <c r="H22" s="13">
        <f>COUNTA(H2:H12)</f>
        <v>11</v>
      </c>
      <c r="I22" s="13">
        <f>COUNTA(I2:I12)</f>
        <v>11</v>
      </c>
      <c r="J22" s="13">
        <f>COUNTA(J2:J12)</f>
        <v>11</v>
      </c>
      <c r="K22" s="130"/>
      <c r="L22" s="14"/>
      <c r="R22" s="15"/>
      <c r="AA22" s="14"/>
      <c r="AB22" s="13">
        <f>COUNTA(AB2:AB12)</f>
        <v>11</v>
      </c>
      <c r="AC22" s="13">
        <f>COUNTA(AC2:AC12)</f>
        <v>11</v>
      </c>
      <c r="AD22" s="13">
        <f>COUNTA(AD2:AD12)</f>
        <v>11</v>
      </c>
      <c r="AE22" s="13">
        <f>COUNTA(AE2:AE12)</f>
        <v>11</v>
      </c>
      <c r="AH22" s="13">
        <f>COUNTA(AH2:AH12)</f>
        <v>11</v>
      </c>
      <c r="AI22" s="130"/>
      <c r="AJ22" s="13">
        <f>COUNTA(AJ2:AJ12)</f>
        <v>11</v>
      </c>
      <c r="AK22" s="14"/>
      <c r="AV22" s="16">
        <f>COUNTA(AV2:AV12)</f>
        <v>11</v>
      </c>
      <c r="AW22" s="13">
        <f>COUNTA(AW2:AW12)</f>
        <v>11</v>
      </c>
      <c r="AX22" s="13">
        <f>COUNTA(AX2:AX12)</f>
        <v>11</v>
      </c>
      <c r="AY22" s="130"/>
      <c r="AZ22" s="122">
        <f t="shared" ref="AZ22:BE22" si="11">COUNTA(AZ2:AZ12)</f>
        <v>11</v>
      </c>
      <c r="BA22" s="13">
        <f t="shared" si="11"/>
        <v>8</v>
      </c>
      <c r="BB22" s="13">
        <f t="shared" si="11"/>
        <v>8</v>
      </c>
      <c r="BC22" s="13">
        <f t="shared" si="11"/>
        <v>8</v>
      </c>
      <c r="BD22" s="13">
        <f t="shared" si="11"/>
        <v>1</v>
      </c>
      <c r="BE22" s="13">
        <f t="shared" si="11"/>
        <v>8</v>
      </c>
      <c r="BF22" s="130"/>
      <c r="BG22" s="13">
        <f>COUNTA(BG2:BG12)</f>
        <v>6</v>
      </c>
      <c r="BH22" s="13">
        <f>COUNTA(BH2:BH12)</f>
        <v>1</v>
      </c>
      <c r="BI22" s="13">
        <f>COUNTA(BI2:BI12)</f>
        <v>1</v>
      </c>
      <c r="BJ22" s="13">
        <f>COUNTA(BJ2:BJ12)</f>
        <v>1</v>
      </c>
      <c r="BK22" s="13">
        <f>COUNTA(BK2:BK12)</f>
        <v>0</v>
      </c>
      <c r="BL22" s="130"/>
      <c r="BM22" s="13">
        <f>COUNTA(BM2:BM12)</f>
        <v>6</v>
      </c>
      <c r="BN22" s="13">
        <f>COUNTA(BN2:BN12)</f>
        <v>1</v>
      </c>
      <c r="BO22" s="13">
        <f>COUNTA(BO2:BO12)</f>
        <v>1</v>
      </c>
      <c r="BP22" s="13">
        <f>COUNTA(BP2:BP12)</f>
        <v>1</v>
      </c>
      <c r="BQ22" s="13">
        <f>COUNTA(BQ2:BQ12)</f>
        <v>1</v>
      </c>
      <c r="BR22" s="130"/>
      <c r="BS22" s="13">
        <f>COUNTA(BS2:BS12)</f>
        <v>6</v>
      </c>
      <c r="BT22" s="13">
        <f>COUNTA(BT2:BT12)</f>
        <v>0</v>
      </c>
      <c r="BU22" s="13">
        <f>COUNTA(BU2:BU12)</f>
        <v>0</v>
      </c>
      <c r="BV22" s="13">
        <f>COUNTA(BV2:BV12)</f>
        <v>0</v>
      </c>
      <c r="BW22" s="13">
        <f>COUNTA(BW2:BW12)</f>
        <v>0</v>
      </c>
      <c r="BX22" s="130"/>
      <c r="BY22" s="13">
        <f t="shared" ref="BY22:CG22" si="12">COUNTA(BY2:BY12)</f>
        <v>11</v>
      </c>
      <c r="BZ22" s="13">
        <f t="shared" si="12"/>
        <v>8</v>
      </c>
      <c r="CA22" s="13">
        <f t="shared" si="12"/>
        <v>8</v>
      </c>
      <c r="CB22" s="13">
        <f t="shared" si="12"/>
        <v>8</v>
      </c>
      <c r="CC22" s="13">
        <f t="shared" si="12"/>
        <v>1</v>
      </c>
      <c r="CD22" s="13">
        <f t="shared" si="12"/>
        <v>8</v>
      </c>
      <c r="CE22" s="13">
        <f t="shared" si="12"/>
        <v>2</v>
      </c>
      <c r="CF22" s="13">
        <f t="shared" si="12"/>
        <v>8</v>
      </c>
      <c r="CG22" s="13">
        <f t="shared" si="12"/>
        <v>2</v>
      </c>
      <c r="CH22" s="130"/>
      <c r="CI22" s="13">
        <f t="shared" ref="CI22:CS22" si="13">COUNTA(CI2:CI12)</f>
        <v>11</v>
      </c>
      <c r="CJ22" s="13">
        <f t="shared" si="13"/>
        <v>3</v>
      </c>
      <c r="CK22" s="13">
        <f t="shared" si="13"/>
        <v>3</v>
      </c>
      <c r="CL22" s="13">
        <f t="shared" si="13"/>
        <v>3</v>
      </c>
      <c r="CM22" s="13">
        <f t="shared" si="13"/>
        <v>0</v>
      </c>
      <c r="CN22" s="13">
        <f t="shared" si="13"/>
        <v>3</v>
      </c>
      <c r="CO22" s="13">
        <f t="shared" si="13"/>
        <v>0</v>
      </c>
      <c r="CP22" s="13">
        <f t="shared" si="13"/>
        <v>3</v>
      </c>
      <c r="CQ22" s="13">
        <f t="shared" si="13"/>
        <v>0</v>
      </c>
      <c r="CR22" s="13">
        <f t="shared" si="13"/>
        <v>3</v>
      </c>
      <c r="CS22" s="13">
        <f t="shared" si="13"/>
        <v>0</v>
      </c>
      <c r="CT22" s="130"/>
      <c r="CU22" s="13">
        <f>COUNTA(CU2:CU12)</f>
        <v>11</v>
      </c>
      <c r="CV22" s="130"/>
      <c r="CW22" s="13">
        <f>COUNTA(CW2:CW12)</f>
        <v>11</v>
      </c>
      <c r="CX22" s="13">
        <f>COUNTA(CX2:CX12)</f>
        <v>11</v>
      </c>
      <c r="CY22" s="13">
        <f>COUNTA(CY2:CY12)</f>
        <v>11</v>
      </c>
      <c r="CZ22" s="13">
        <f>COUNTA(CZ2:CZ12)</f>
        <v>11</v>
      </c>
      <c r="DA22" s="13">
        <f>COUNTA(DA2:DA12)</f>
        <v>11</v>
      </c>
      <c r="DB22" s="130"/>
      <c r="DC22" s="13">
        <f>COUNTA(DC2:DC12)</f>
        <v>11</v>
      </c>
      <c r="DD22" s="13">
        <f>COUNTA(DD2:DD12)</f>
        <v>10</v>
      </c>
      <c r="DE22" s="13">
        <f>COUNTA(DE2:DE12)</f>
        <v>10</v>
      </c>
      <c r="DF22" s="13">
        <f>COUNTA(DF2:DF12)</f>
        <v>10</v>
      </c>
      <c r="DG22" s="13">
        <f>COUNTA(DG2:DG12)</f>
        <v>10</v>
      </c>
      <c r="DH22" s="130"/>
      <c r="DI22" s="13">
        <f>COUNTA(DI2:DI12)</f>
        <v>11</v>
      </c>
      <c r="DJ22" s="13">
        <f>COUNTA(DJ2:DJ12)</f>
        <v>9</v>
      </c>
      <c r="DK22" s="13">
        <f>COUNTA(DK2:DK12)</f>
        <v>9</v>
      </c>
      <c r="DL22" s="13">
        <f>COUNTA(DL2:DL12)</f>
        <v>9</v>
      </c>
      <c r="DM22" s="13">
        <f>COUNTA(DM2:DM12)</f>
        <v>9</v>
      </c>
      <c r="DN22" s="130"/>
      <c r="DO22" s="13">
        <f>COUNTA(DO2:DO12)</f>
        <v>11</v>
      </c>
      <c r="DP22" s="13">
        <f>COUNTA(DP2:DP12)</f>
        <v>6</v>
      </c>
      <c r="DQ22" s="13">
        <f>COUNTA(DQ2:DQ12)</f>
        <v>6</v>
      </c>
      <c r="DR22" s="13">
        <f>COUNTA(DR2:DR12)</f>
        <v>6</v>
      </c>
      <c r="DS22" s="13">
        <f>COUNTA(DS2:DS12)</f>
        <v>6</v>
      </c>
      <c r="DT22" s="130"/>
      <c r="DU22" s="13">
        <f>COUNTA(DU2:DU12)</f>
        <v>11</v>
      </c>
      <c r="DV22" s="13">
        <f>COUNTA(DV2:DV12)</f>
        <v>0</v>
      </c>
      <c r="DW22" s="13">
        <f>COUNTA(DW2:DW12)</f>
        <v>0</v>
      </c>
      <c r="DX22" s="13">
        <f>COUNTA(DX2:DX12)</f>
        <v>0</v>
      </c>
      <c r="DY22" s="13">
        <f>COUNTA(DY2:DY12)</f>
        <v>0</v>
      </c>
      <c r="DZ22" s="130"/>
      <c r="EA22" s="13">
        <f>COUNTA(EA2:EA12)</f>
        <v>11</v>
      </c>
      <c r="EB22" s="13">
        <f>COUNTA(EB2:EB12)</f>
        <v>0</v>
      </c>
      <c r="EC22" s="13">
        <f>COUNTA(EC2:EC12)</f>
        <v>0</v>
      </c>
      <c r="ED22" s="13">
        <f>COUNTA(ED2:ED12)</f>
        <v>0</v>
      </c>
      <c r="EE22" s="13">
        <f>COUNTA(EE2:EE12)</f>
        <v>0</v>
      </c>
      <c r="EF22" s="130"/>
      <c r="EG22" s="13">
        <f>COUNTA(EG2:EG12)</f>
        <v>11</v>
      </c>
      <c r="EH22" s="13">
        <f>COUNTA(EH2:EH12)</f>
        <v>0</v>
      </c>
      <c r="EI22" s="13">
        <f>COUNTA(EI2:EI12)</f>
        <v>0</v>
      </c>
      <c r="EJ22" s="13">
        <f>COUNTA(EJ2:EJ12)</f>
        <v>0</v>
      </c>
      <c r="EK22" s="13">
        <f>COUNTA(EK2:EK12)</f>
        <v>0</v>
      </c>
      <c r="EL22" s="130"/>
      <c r="EM22" s="13">
        <f>COUNTA(EM2:EM12)</f>
        <v>11</v>
      </c>
      <c r="EN22" s="13">
        <f>COUNTA(EN2:EN12)</f>
        <v>1</v>
      </c>
      <c r="EO22" s="13">
        <f>COUNTA(EO2:EO12)</f>
        <v>1</v>
      </c>
      <c r="EP22" s="13">
        <f>COUNTA(EP2:EP12)</f>
        <v>1</v>
      </c>
      <c r="EQ22" s="13">
        <f>COUNTA(EQ2:EQ12)</f>
        <v>1</v>
      </c>
      <c r="ER22" s="130"/>
      <c r="ES22" s="13">
        <f>COUNTA(ES2:ES12)</f>
        <v>11</v>
      </c>
      <c r="ET22" s="13">
        <f>COUNTA(ET2:ET12)</f>
        <v>1</v>
      </c>
      <c r="EU22" s="13">
        <f>COUNTA(EU2:EU12)</f>
        <v>1</v>
      </c>
      <c r="EV22" s="13">
        <f>COUNTA(EV2:EV12)</f>
        <v>1</v>
      </c>
      <c r="EW22" s="13">
        <f>COUNTA(EW2:EW12)</f>
        <v>1</v>
      </c>
      <c r="EX22" s="130"/>
      <c r="EY22" s="13">
        <f>COUNTA(EY2:EY12)</f>
        <v>11</v>
      </c>
      <c r="EZ22" s="13">
        <f>COUNTA(EZ2:EZ12)</f>
        <v>1</v>
      </c>
      <c r="FA22" s="13">
        <f>COUNTA(FA2:FA12)</f>
        <v>1</v>
      </c>
      <c r="FB22" s="13">
        <f>COUNTA(FB2:FB12)</f>
        <v>1</v>
      </c>
      <c r="FC22" s="13">
        <f>COUNTA(FC2:FC12)</f>
        <v>1</v>
      </c>
      <c r="FD22" s="130"/>
      <c r="FE22" s="13">
        <f>COUNTA(FE2:FE12)</f>
        <v>11</v>
      </c>
      <c r="FF22" s="13">
        <f>COUNTA(FF2:FF12)</f>
        <v>0</v>
      </c>
      <c r="FG22" s="13">
        <f>COUNTA(FG2:FG12)</f>
        <v>0</v>
      </c>
      <c r="FH22" s="13">
        <f>COUNTA(FH2:FH12)</f>
        <v>0</v>
      </c>
      <c r="FI22" s="13">
        <f>COUNTA(FI2:FI12)</f>
        <v>0</v>
      </c>
      <c r="FJ22" s="130"/>
      <c r="FK22" s="13">
        <f>COUNTA(FK2:FK12)</f>
        <v>11</v>
      </c>
      <c r="FL22" s="130"/>
      <c r="FM22" s="13">
        <f>COUNTA(FM2:FM12)</f>
        <v>11</v>
      </c>
      <c r="FN22" s="13">
        <f>COUNTA(FN2:FN12)</f>
        <v>7</v>
      </c>
      <c r="FO22" s="13">
        <f>COUNTA(FO2:FO12)</f>
        <v>7</v>
      </c>
      <c r="FP22" s="14"/>
      <c r="FQ22" s="13">
        <f t="shared" ref="FQ22:FV22" si="14">COUNTA(FQ2:FQ12)</f>
        <v>4</v>
      </c>
      <c r="FR22" s="13">
        <f t="shared" si="14"/>
        <v>0</v>
      </c>
      <c r="FS22" s="13">
        <f t="shared" si="14"/>
        <v>1</v>
      </c>
      <c r="FT22" s="13">
        <f t="shared" si="14"/>
        <v>2</v>
      </c>
      <c r="FU22" s="13">
        <f t="shared" si="14"/>
        <v>1</v>
      </c>
      <c r="FV22" s="13">
        <f t="shared" si="14"/>
        <v>7</v>
      </c>
      <c r="FW22" s="130"/>
      <c r="FX22" s="13">
        <f>COUNTA(FX2:FX12)</f>
        <v>11</v>
      </c>
      <c r="FY22" s="13">
        <f>COUNTA(FY2:FY12)</f>
        <v>7</v>
      </c>
      <c r="FZ22" s="13">
        <f>COUNTA(FZ2:FZ12)</f>
        <v>7</v>
      </c>
      <c r="GA22" s="14"/>
      <c r="GB22" s="13">
        <f>COUNTA(GB2:GB12)</f>
        <v>1</v>
      </c>
      <c r="GC22" s="13">
        <f>COUNTA(GC2:GC12)</f>
        <v>2</v>
      </c>
      <c r="GD22" s="13">
        <f>COUNTA(GD2:GD12)</f>
        <v>5</v>
      </c>
      <c r="GE22" s="13">
        <f>COUNTA(GE2:GE12)</f>
        <v>1</v>
      </c>
      <c r="GF22" s="130"/>
      <c r="GG22" s="13">
        <f>COUNTA(GG2:GG12)</f>
        <v>11</v>
      </c>
      <c r="GH22" s="13">
        <f>COUNTA(GH2:GH12)</f>
        <v>11</v>
      </c>
      <c r="GI22" s="13">
        <f>COUNTA(GI2:GI12)</f>
        <v>11</v>
      </c>
      <c r="GJ22" s="14"/>
      <c r="GK22" s="13">
        <f>COUNTA(GK2:GK12)</f>
        <v>3</v>
      </c>
      <c r="GL22" s="13">
        <f>COUNTA(GL2:GL12)</f>
        <v>2</v>
      </c>
      <c r="GM22" s="13">
        <f>COUNTA(GM2:GM12)</f>
        <v>5</v>
      </c>
      <c r="GN22" s="13">
        <f>COUNTA(GN2:GN12)</f>
        <v>2</v>
      </c>
      <c r="GO22" s="13">
        <f>COUNTA(GO2:GO12)</f>
        <v>2</v>
      </c>
      <c r="GP22" s="130"/>
      <c r="GQ22" s="13">
        <f>COUNTA(GQ2:GQ12)</f>
        <v>11</v>
      </c>
      <c r="GR22" s="13">
        <f>COUNTA(GR2:GR12)</f>
        <v>7</v>
      </c>
      <c r="GS22" s="13">
        <f>COUNTA(GS2:GS12)</f>
        <v>7</v>
      </c>
      <c r="GT22" s="14"/>
      <c r="GU22" s="13">
        <f>COUNTA(GU2:GU12)</f>
        <v>3</v>
      </c>
      <c r="GV22" s="13">
        <f>COUNTA(GV2:GV12)</f>
        <v>3</v>
      </c>
      <c r="GW22" s="13">
        <f>COUNTA(GW2:GW12)</f>
        <v>1</v>
      </c>
      <c r="GX22" s="13">
        <f>COUNTA(GX2:GX12)</f>
        <v>3</v>
      </c>
      <c r="GY22" s="130"/>
      <c r="GZ22" s="13">
        <f>COUNTA(GZ2:GZ12)</f>
        <v>11</v>
      </c>
      <c r="HA22" s="13">
        <f>COUNTA(HA2:HA12)</f>
        <v>2</v>
      </c>
      <c r="HB22" s="13">
        <f>COUNTA(HB2:HB12)</f>
        <v>2</v>
      </c>
      <c r="HC22" s="14"/>
      <c r="HD22" s="13">
        <f t="shared" ref="HD22:HI22" si="15">COUNTA(HD2:HD12)</f>
        <v>1</v>
      </c>
      <c r="HE22" s="13">
        <f t="shared" si="15"/>
        <v>1</v>
      </c>
      <c r="HF22" s="13">
        <f t="shared" si="15"/>
        <v>0</v>
      </c>
      <c r="HG22" s="13">
        <f t="shared" si="15"/>
        <v>0</v>
      </c>
      <c r="HH22" s="13">
        <f t="shared" si="15"/>
        <v>1</v>
      </c>
      <c r="HI22" s="13">
        <f t="shared" si="15"/>
        <v>2</v>
      </c>
      <c r="HJ22" s="130"/>
      <c r="HK22" s="13">
        <f>COUNTA(HK2:HK12)</f>
        <v>11</v>
      </c>
      <c r="HL22" s="13">
        <f>COUNTA(HL2:HL12)</f>
        <v>5</v>
      </c>
      <c r="HM22" s="13">
        <f>COUNTA(HM2:HM12)</f>
        <v>5</v>
      </c>
      <c r="HN22" s="14"/>
      <c r="HO22" s="13">
        <f>COUNTA(HO2:HO12)</f>
        <v>3</v>
      </c>
      <c r="HP22" s="13">
        <f>COUNTA(HP2:HP12)</f>
        <v>2</v>
      </c>
      <c r="HQ22" s="13">
        <f>COUNTA(HQ2:HQ12)</f>
        <v>1</v>
      </c>
      <c r="HR22" s="13">
        <f>COUNTA(HR2:HR12)</f>
        <v>1</v>
      </c>
      <c r="HS22" s="130"/>
      <c r="HT22" s="13">
        <f>COUNTA(HT2:HT12)</f>
        <v>11</v>
      </c>
      <c r="HU22" s="13">
        <f>COUNTA(HU2:HU12)</f>
        <v>5</v>
      </c>
      <c r="HV22" s="13">
        <f>COUNTA(HV2:HV12)</f>
        <v>5</v>
      </c>
      <c r="HW22" s="14"/>
      <c r="HX22" s="13">
        <f>COUNTA(HX2:HX12)</f>
        <v>3</v>
      </c>
      <c r="HY22" s="13">
        <f>COUNTA(HY2:HY12)</f>
        <v>2</v>
      </c>
      <c r="HZ22" s="13">
        <f>COUNTA(HZ2:HZ12)</f>
        <v>0</v>
      </c>
      <c r="IA22" s="13">
        <f>COUNTA(IA2:IA12)</f>
        <v>2</v>
      </c>
      <c r="IB22" s="130"/>
      <c r="IC22" s="13">
        <f>COUNTA(IC2:IC12)</f>
        <v>11</v>
      </c>
      <c r="ID22" s="13">
        <f>COUNTA(ID2:ID12)</f>
        <v>4</v>
      </c>
      <c r="IE22" s="13">
        <f>COUNTA(IE2:IE12)</f>
        <v>4</v>
      </c>
      <c r="IF22" s="14"/>
      <c r="IG22" s="13">
        <f>COUNTA(IG2:IG12)</f>
        <v>4</v>
      </c>
      <c r="IH22" s="13">
        <f>COUNTA(IH2:IH12)</f>
        <v>1</v>
      </c>
      <c r="II22" s="13">
        <f>COUNTA(II2:II12)</f>
        <v>1</v>
      </c>
      <c r="IJ22" s="130"/>
      <c r="IK22" s="13">
        <f>COUNTA(IK2:IK12)</f>
        <v>11</v>
      </c>
      <c r="IL22" s="13">
        <f>COUNTA(IL2:IL12)</f>
        <v>1</v>
      </c>
      <c r="IM22" s="13">
        <f>COUNTA(IM2:IM12)</f>
        <v>1</v>
      </c>
      <c r="IN22" s="14"/>
      <c r="IO22" s="13">
        <f>COUNTA(IO2:IO12)</f>
        <v>1</v>
      </c>
      <c r="IP22" s="130"/>
      <c r="IQ22" s="13">
        <f>COUNTA(IQ2:IQ12)</f>
        <v>11</v>
      </c>
      <c r="IR22" s="13">
        <f>COUNTA(IR2:IR12)</f>
        <v>3</v>
      </c>
      <c r="IS22" s="13">
        <f>COUNTA(IS2:IS12)</f>
        <v>3</v>
      </c>
      <c r="IT22" s="14"/>
      <c r="IU22" s="13">
        <f>COUNTA(IU2:IU12)</f>
        <v>0</v>
      </c>
      <c r="IV22" s="13">
        <f>COUNTA(IV2:IV12)</f>
        <v>0</v>
      </c>
      <c r="IW22" s="13">
        <f>COUNTA(IW2:IW12)</f>
        <v>3</v>
      </c>
      <c r="IX22" s="13">
        <f>COUNTA(IX2:IX12)</f>
        <v>1</v>
      </c>
      <c r="IY22" s="130"/>
      <c r="IZ22" s="13">
        <f>COUNTA(IZ2:IZ12)</f>
        <v>11</v>
      </c>
      <c r="JA22" s="13">
        <f>COUNTA(JA2:JA12)</f>
        <v>6</v>
      </c>
      <c r="JB22" s="13">
        <f>COUNTA(JB2:JB12)</f>
        <v>6</v>
      </c>
      <c r="JC22" s="14"/>
      <c r="JD22" s="13">
        <f>COUNTA(JD2:JD12)</f>
        <v>2</v>
      </c>
      <c r="JE22" s="13">
        <f>COUNTA(JE2:JE12)</f>
        <v>0</v>
      </c>
      <c r="JF22" s="13">
        <f>COUNTA(JF2:JF12)</f>
        <v>5</v>
      </c>
      <c r="JG22" s="13">
        <f>COUNTA(JG2:JG12)</f>
        <v>1</v>
      </c>
      <c r="JH22" s="130"/>
      <c r="JI22" s="13">
        <f>COUNTA(JI2:JI12)</f>
        <v>11</v>
      </c>
      <c r="JJ22" s="13">
        <f>COUNTA(JJ2:JJ12)</f>
        <v>10</v>
      </c>
      <c r="JK22" s="13">
        <f>COUNTA(JK2:JK12)</f>
        <v>10</v>
      </c>
      <c r="JL22" s="14"/>
      <c r="JM22" s="13">
        <f>COUNTA(JM2:JM12)</f>
        <v>0</v>
      </c>
      <c r="JN22" s="13">
        <f>COUNTA(JN2:JN12)</f>
        <v>5</v>
      </c>
      <c r="JO22" s="13">
        <f>COUNTA(JO2:JO12)</f>
        <v>5</v>
      </c>
      <c r="JP22" s="13">
        <f>COUNTA(JP2:JP12)</f>
        <v>10</v>
      </c>
      <c r="JQ22" s="13">
        <f>COUNTA(JQ2:JQ12)</f>
        <v>10</v>
      </c>
      <c r="JR22" s="130"/>
      <c r="JS22" s="13">
        <f>COUNTA(JS2:JS12)</f>
        <v>11</v>
      </c>
      <c r="JT22" s="13">
        <f>COUNTA(JT2:JT12)</f>
        <v>9</v>
      </c>
      <c r="JU22" s="13">
        <f>COUNTA(JU2:JU12)</f>
        <v>9</v>
      </c>
      <c r="JV22" s="14"/>
      <c r="JW22" s="13">
        <f t="shared" ref="JW22:KC22" si="16">COUNTA(JW2:JW12)</f>
        <v>0</v>
      </c>
      <c r="JX22" s="13">
        <f t="shared" si="16"/>
        <v>0</v>
      </c>
      <c r="JY22" s="13">
        <f t="shared" si="16"/>
        <v>2</v>
      </c>
      <c r="JZ22" s="13">
        <f t="shared" si="16"/>
        <v>7</v>
      </c>
      <c r="KA22" s="13">
        <f t="shared" si="16"/>
        <v>0</v>
      </c>
      <c r="KB22" s="13">
        <f t="shared" si="16"/>
        <v>9</v>
      </c>
      <c r="KC22" s="13">
        <f t="shared" si="16"/>
        <v>9</v>
      </c>
      <c r="KD22" s="130"/>
      <c r="KE22" s="13">
        <f>COUNTA(KE2:KE12)</f>
        <v>11</v>
      </c>
      <c r="KF22" s="13">
        <f>COUNTA(KF2:KF12)</f>
        <v>2</v>
      </c>
      <c r="KG22" s="13">
        <f>COUNTA(KG2:KG12)</f>
        <v>2</v>
      </c>
      <c r="KH22" s="14"/>
      <c r="KI22" s="13">
        <f>COUNTA(KI2:KI12)</f>
        <v>2</v>
      </c>
      <c r="KJ22" s="13">
        <f>COUNTA(KJ2:KJ12)</f>
        <v>2</v>
      </c>
      <c r="KK22" s="13">
        <f>COUNTA(KK2:KK12)</f>
        <v>2</v>
      </c>
      <c r="KL22" s="130"/>
      <c r="KM22" s="13">
        <f>COUNTA(KM2:KM12)</f>
        <v>11</v>
      </c>
      <c r="KN22" s="13">
        <f>COUNTA(KN2:KN12)</f>
        <v>2</v>
      </c>
      <c r="KO22" s="13">
        <f>COUNTA(KO2:KO12)</f>
        <v>2</v>
      </c>
      <c r="KP22" s="13">
        <f>COUNTA(KP2:KP12)</f>
        <v>2</v>
      </c>
      <c r="KQ22" s="130"/>
      <c r="KR22" s="13">
        <f>COUNTA(KR2:KR12)</f>
        <v>11</v>
      </c>
      <c r="KS22" s="13">
        <f>COUNTA(KS2:KS12)</f>
        <v>1</v>
      </c>
      <c r="KT22" s="13">
        <f>COUNTA(KT2:KT12)</f>
        <v>1</v>
      </c>
      <c r="KU22" s="13">
        <f>COUNTA(KU2:KU12)</f>
        <v>1</v>
      </c>
      <c r="KV22" s="130"/>
      <c r="KW22" s="13">
        <f>COUNTA(KW2:KW12)</f>
        <v>11</v>
      </c>
      <c r="KX22" s="13">
        <f>COUNTA(KX2:KX12)</f>
        <v>1</v>
      </c>
      <c r="KY22" s="13">
        <f>COUNTA(KY2:KY12)</f>
        <v>1</v>
      </c>
      <c r="KZ22" s="13">
        <f>COUNTA(KZ2:KZ12)</f>
        <v>1</v>
      </c>
      <c r="LA22" s="130"/>
      <c r="LB22" s="13">
        <f>COUNTA(LB2:LB12)</f>
        <v>11</v>
      </c>
      <c r="LC22" s="13">
        <f>COUNTA(LC2:LC12)</f>
        <v>1</v>
      </c>
      <c r="LD22" s="13">
        <f>COUNTA(LD2:LD12)</f>
        <v>1</v>
      </c>
      <c r="LE22" s="13">
        <f>COUNTA(LE2:LE12)</f>
        <v>1</v>
      </c>
      <c r="LF22" s="130"/>
      <c r="LG22" s="13">
        <f>COUNTA(LG2:LG12)</f>
        <v>11</v>
      </c>
      <c r="LH22" s="13">
        <f>COUNTA(LH2:LH12)</f>
        <v>1</v>
      </c>
      <c r="LI22" s="13">
        <f>COUNTA(LI2:LI12)</f>
        <v>1</v>
      </c>
      <c r="LJ22" s="14"/>
      <c r="LK22" s="130"/>
      <c r="LL22" s="13">
        <f>COUNTA(LL2:LL12)</f>
        <v>11</v>
      </c>
      <c r="LM22" s="13">
        <f>COUNTA(LM2:LM12)</f>
        <v>6</v>
      </c>
      <c r="LN22" s="130"/>
      <c r="LO22" s="14"/>
      <c r="LP22" s="13">
        <f t="shared" ref="LP22:MB22" si="17">COUNTA(LP2:LP12)</f>
        <v>2</v>
      </c>
      <c r="LQ22" s="13">
        <f t="shared" si="17"/>
        <v>9</v>
      </c>
      <c r="LR22" s="13">
        <f t="shared" si="17"/>
        <v>7</v>
      </c>
      <c r="LS22" s="13">
        <f t="shared" si="17"/>
        <v>8</v>
      </c>
      <c r="LT22" s="13">
        <f t="shared" si="17"/>
        <v>7</v>
      </c>
      <c r="LU22" s="13">
        <f t="shared" si="17"/>
        <v>5</v>
      </c>
      <c r="LV22" s="13">
        <f t="shared" si="17"/>
        <v>1</v>
      </c>
      <c r="LW22" s="13">
        <f t="shared" si="17"/>
        <v>4</v>
      </c>
      <c r="LX22" s="13">
        <f t="shared" si="17"/>
        <v>1</v>
      </c>
      <c r="LY22" s="13">
        <f t="shared" si="17"/>
        <v>2</v>
      </c>
      <c r="LZ22" s="13">
        <f t="shared" si="17"/>
        <v>11</v>
      </c>
      <c r="MA22" s="13">
        <f t="shared" si="17"/>
        <v>11</v>
      </c>
      <c r="MB22" s="13">
        <f t="shared" si="17"/>
        <v>10</v>
      </c>
      <c r="MC22" s="130"/>
      <c r="MD22" s="14"/>
      <c r="ME22" s="13">
        <f t="shared" ref="ME22:ND22" si="18">COUNTA(ME2:ME12)</f>
        <v>8</v>
      </c>
      <c r="MF22" s="13">
        <f t="shared" si="18"/>
        <v>7</v>
      </c>
      <c r="MG22" s="13">
        <f t="shared" si="18"/>
        <v>3</v>
      </c>
      <c r="MH22" s="13">
        <f t="shared" si="18"/>
        <v>0</v>
      </c>
      <c r="MI22" s="13">
        <f t="shared" si="18"/>
        <v>4</v>
      </c>
      <c r="MJ22" s="13">
        <f t="shared" si="18"/>
        <v>8</v>
      </c>
      <c r="MK22" s="13">
        <f t="shared" si="18"/>
        <v>11</v>
      </c>
      <c r="ML22" s="13">
        <f t="shared" si="18"/>
        <v>4</v>
      </c>
      <c r="MM22" s="13">
        <f t="shared" si="18"/>
        <v>10</v>
      </c>
      <c r="MN22" s="13">
        <f t="shared" si="18"/>
        <v>3</v>
      </c>
      <c r="MO22" s="13">
        <f t="shared" si="18"/>
        <v>5</v>
      </c>
      <c r="MP22" s="13">
        <f t="shared" si="18"/>
        <v>6</v>
      </c>
      <c r="MQ22" s="13">
        <f t="shared" si="18"/>
        <v>5</v>
      </c>
      <c r="MR22" s="13">
        <f t="shared" si="18"/>
        <v>3</v>
      </c>
      <c r="MS22" s="13">
        <f t="shared" si="18"/>
        <v>1</v>
      </c>
      <c r="MT22" s="13">
        <f t="shared" si="18"/>
        <v>9</v>
      </c>
      <c r="MU22" s="13">
        <f t="shared" si="18"/>
        <v>8</v>
      </c>
      <c r="MV22" s="13">
        <f t="shared" si="18"/>
        <v>7</v>
      </c>
      <c r="MW22" s="13">
        <f t="shared" si="18"/>
        <v>4</v>
      </c>
      <c r="MX22" s="13">
        <f t="shared" si="18"/>
        <v>1</v>
      </c>
      <c r="MY22" s="13">
        <f t="shared" si="18"/>
        <v>11</v>
      </c>
      <c r="MZ22" s="13">
        <f t="shared" si="18"/>
        <v>11</v>
      </c>
      <c r="NA22" s="13">
        <f t="shared" si="18"/>
        <v>11</v>
      </c>
      <c r="NB22" s="13">
        <f t="shared" si="18"/>
        <v>11</v>
      </c>
      <c r="NC22" s="13">
        <f t="shared" si="18"/>
        <v>11</v>
      </c>
      <c r="ND22" s="13">
        <f t="shared" si="18"/>
        <v>11</v>
      </c>
      <c r="NE22" s="130"/>
      <c r="NF22" s="13">
        <f>COUNTA(NF2:NF12)</f>
        <v>11</v>
      </c>
      <c r="NG22" s="13">
        <f>COUNTA(NG2:NG12)</f>
        <v>11</v>
      </c>
      <c r="NH22" s="13">
        <f>COUNTA(NH2:NH12)</f>
        <v>9</v>
      </c>
      <c r="NI22" s="13">
        <f>COUNTA(NI2:NI12)</f>
        <v>11</v>
      </c>
      <c r="NJ22" s="130"/>
      <c r="NK22" s="14"/>
      <c r="NL22" s="13">
        <f t="shared" ref="NL22:NT22" si="19">COUNTA(NL2:NL12)</f>
        <v>5</v>
      </c>
      <c r="NM22" s="13">
        <f t="shared" si="19"/>
        <v>7</v>
      </c>
      <c r="NN22" s="13">
        <f t="shared" si="19"/>
        <v>6</v>
      </c>
      <c r="NO22" s="13">
        <f t="shared" si="19"/>
        <v>6</v>
      </c>
      <c r="NP22" s="13">
        <f t="shared" si="19"/>
        <v>6</v>
      </c>
      <c r="NQ22" s="13">
        <f t="shared" si="19"/>
        <v>2</v>
      </c>
      <c r="NR22" s="13">
        <f t="shared" si="19"/>
        <v>2</v>
      </c>
      <c r="NS22" s="13">
        <f t="shared" si="19"/>
        <v>2</v>
      </c>
      <c r="NT22" s="13">
        <f t="shared" si="19"/>
        <v>3</v>
      </c>
      <c r="NU22" s="130"/>
      <c r="NV22" s="13">
        <f t="shared" ref="NV22:OB22" si="20">COUNTA(NV2:NV12)</f>
        <v>4</v>
      </c>
      <c r="NW22" s="13">
        <f t="shared" si="20"/>
        <v>11</v>
      </c>
      <c r="NX22" s="13">
        <f t="shared" si="20"/>
        <v>8</v>
      </c>
      <c r="NY22" s="13">
        <f t="shared" si="20"/>
        <v>3</v>
      </c>
      <c r="NZ22" s="13">
        <f t="shared" si="20"/>
        <v>11</v>
      </c>
      <c r="OA22" s="13">
        <f t="shared" si="20"/>
        <v>11</v>
      </c>
      <c r="OB22" s="13">
        <f t="shared" si="20"/>
        <v>9</v>
      </c>
    </row>
    <row r="23" spans="1:392" s="132" customFormat="1" ht="34" x14ac:dyDescent="0.2">
      <c r="A23" s="131" t="s">
        <v>929</v>
      </c>
      <c r="D23" s="131"/>
      <c r="G23" s="133">
        <f>G21/G22</f>
        <v>0.63636363636363635</v>
      </c>
      <c r="K23" s="134"/>
      <c r="L23" s="135"/>
      <c r="M23" s="133"/>
      <c r="AA23" s="136"/>
      <c r="AI23" s="134"/>
      <c r="AK23" s="136"/>
      <c r="AY23" s="134"/>
      <c r="AZ23" s="137"/>
      <c r="BB23" s="133">
        <f>BB21/BB22</f>
        <v>0.375</v>
      </c>
      <c r="BF23" s="134"/>
      <c r="BI23" s="133">
        <f>BI21/BI22</f>
        <v>1</v>
      </c>
      <c r="BL23" s="134"/>
      <c r="BO23" s="133">
        <f>BO21/BO22</f>
        <v>1</v>
      </c>
      <c r="BR23" s="134"/>
      <c r="BU23" s="133" t="e">
        <f>BU21/BU22</f>
        <v>#DIV/0!</v>
      </c>
      <c r="BX23" s="134"/>
      <c r="CA23" s="132">
        <f>CA21/CA22</f>
        <v>0.25</v>
      </c>
      <c r="CE23" s="133"/>
      <c r="CH23" s="134"/>
      <c r="CL23" s="133"/>
      <c r="CQ23" s="133"/>
      <c r="CT23" s="134"/>
      <c r="CV23" s="134"/>
      <c r="CX23" s="133"/>
      <c r="CY23" s="133"/>
      <c r="CZ23" s="133"/>
      <c r="DA23" s="133"/>
      <c r="DB23" s="134"/>
      <c r="DC23" s="133"/>
      <c r="DD23" s="133"/>
      <c r="DE23" s="133"/>
      <c r="DF23" s="133"/>
      <c r="DG23" s="133"/>
      <c r="DH23" s="134"/>
      <c r="DI23" s="133"/>
      <c r="DJ23" s="133"/>
      <c r="DK23" s="133"/>
      <c r="DL23" s="133"/>
      <c r="DM23" s="133"/>
      <c r="DN23" s="134"/>
      <c r="DO23" s="133"/>
      <c r="DP23" s="133"/>
      <c r="DQ23" s="133"/>
      <c r="DR23" s="133"/>
      <c r="DS23" s="133"/>
      <c r="DT23" s="134"/>
      <c r="DU23" s="133"/>
      <c r="DV23" s="133"/>
      <c r="DW23" s="133"/>
      <c r="DX23" s="133"/>
      <c r="DY23" s="133"/>
      <c r="DZ23" s="134"/>
      <c r="EA23" s="133"/>
      <c r="EB23" s="133"/>
      <c r="EC23" s="133"/>
      <c r="ED23" s="133"/>
      <c r="EE23" s="133"/>
      <c r="EF23" s="134"/>
      <c r="EG23" s="133"/>
      <c r="EH23" s="133"/>
      <c r="EI23" s="133"/>
      <c r="EJ23" s="133"/>
      <c r="EK23" s="133"/>
      <c r="EL23" s="134"/>
      <c r="EM23" s="133"/>
      <c r="EN23" s="133"/>
      <c r="EO23" s="133"/>
      <c r="EP23" s="133"/>
      <c r="EQ23" s="133"/>
      <c r="ER23" s="134"/>
      <c r="ES23" s="133"/>
      <c r="ET23" s="133"/>
      <c r="EU23" s="133"/>
      <c r="EV23" s="133"/>
      <c r="EW23" s="133"/>
      <c r="EX23" s="134"/>
      <c r="EY23" s="133"/>
      <c r="EZ23" s="133"/>
      <c r="FA23" s="133"/>
      <c r="FB23" s="133"/>
      <c r="FC23" s="133"/>
      <c r="FD23" s="134"/>
      <c r="FE23" s="133"/>
      <c r="FF23" s="133"/>
      <c r="FG23" s="133"/>
      <c r="FH23" s="133"/>
      <c r="FI23" s="133"/>
      <c r="FJ23" s="134"/>
      <c r="FK23" s="133"/>
      <c r="FL23" s="134"/>
      <c r="FM23" s="133"/>
      <c r="FN23" s="133"/>
      <c r="FO23" s="133"/>
      <c r="FP23" s="135"/>
      <c r="FQ23" s="133"/>
      <c r="FR23" s="133"/>
      <c r="FS23" s="133"/>
      <c r="FT23" s="133"/>
      <c r="FU23" s="133"/>
      <c r="FV23" s="133"/>
      <c r="FW23" s="134"/>
      <c r="FX23" s="133"/>
      <c r="FY23" s="133"/>
      <c r="FZ23" s="133"/>
      <c r="GA23" s="135"/>
      <c r="GB23" s="133"/>
      <c r="GC23" s="133"/>
      <c r="GD23" s="133"/>
      <c r="GE23" s="133"/>
      <c r="GF23" s="134"/>
      <c r="GG23" s="133"/>
      <c r="GH23" s="133"/>
      <c r="GI23" s="133"/>
      <c r="GJ23" s="135"/>
      <c r="GK23" s="133"/>
      <c r="GL23" s="133"/>
      <c r="GM23" s="133"/>
      <c r="GN23" s="133"/>
      <c r="GO23" s="133"/>
      <c r="GP23" s="134"/>
      <c r="GQ23" s="133"/>
      <c r="GR23" s="133"/>
      <c r="GS23" s="133"/>
      <c r="GT23" s="135"/>
      <c r="GU23" s="133"/>
      <c r="GV23" s="133"/>
      <c r="GW23" s="133"/>
      <c r="GX23" s="133"/>
      <c r="GY23" s="134"/>
      <c r="GZ23" s="133"/>
      <c r="HA23" s="133"/>
      <c r="HB23" s="133"/>
      <c r="HC23" s="135"/>
      <c r="HD23" s="133"/>
      <c r="HE23" s="133"/>
      <c r="HF23" s="133"/>
      <c r="HG23" s="133"/>
      <c r="HH23" s="133"/>
      <c r="HI23" s="133"/>
      <c r="HJ23" s="134"/>
      <c r="HK23" s="133"/>
      <c r="HL23" s="133"/>
      <c r="HM23" s="133"/>
      <c r="HN23" s="135"/>
      <c r="HO23" s="133"/>
      <c r="HP23" s="133"/>
      <c r="HQ23" s="133"/>
      <c r="HR23" s="133"/>
      <c r="HS23" s="134"/>
      <c r="HT23" s="133"/>
      <c r="HU23" s="133"/>
      <c r="HV23" s="133"/>
      <c r="HW23" s="135"/>
      <c r="HX23" s="133"/>
      <c r="HY23" s="133"/>
      <c r="HZ23" s="133"/>
      <c r="IA23" s="133"/>
      <c r="IB23" s="134"/>
      <c r="IC23" s="133"/>
      <c r="ID23" s="133"/>
      <c r="IE23" s="133"/>
      <c r="IF23" s="135"/>
      <c r="IG23" s="133"/>
      <c r="IH23" s="133"/>
      <c r="II23" s="133"/>
      <c r="IJ23" s="134"/>
      <c r="IK23" s="133"/>
      <c r="IL23" s="133"/>
      <c r="IM23" s="133"/>
      <c r="IN23" s="135"/>
      <c r="IO23" s="133"/>
      <c r="IP23" s="134"/>
      <c r="IQ23" s="133"/>
      <c r="IR23" s="133"/>
      <c r="IS23" s="133"/>
      <c r="IT23" s="135"/>
      <c r="IU23" s="133"/>
      <c r="IV23" s="133"/>
      <c r="IW23" s="133"/>
      <c r="IX23" s="133"/>
      <c r="IY23" s="134"/>
      <c r="IZ23" s="133"/>
      <c r="JA23" s="133"/>
      <c r="JB23" s="133"/>
      <c r="JC23" s="135"/>
      <c r="JD23" s="133"/>
      <c r="JE23" s="133"/>
      <c r="JF23" s="133"/>
      <c r="JG23" s="133"/>
      <c r="JH23" s="134"/>
      <c r="JI23" s="133"/>
      <c r="JJ23" s="133"/>
      <c r="JK23" s="133"/>
      <c r="JL23" s="135"/>
      <c r="JM23" s="133"/>
      <c r="JN23" s="133"/>
      <c r="JO23" s="133"/>
      <c r="JP23" s="133"/>
      <c r="JQ23" s="133"/>
      <c r="JR23" s="134"/>
      <c r="JS23" s="133"/>
      <c r="JT23" s="133"/>
      <c r="JU23" s="133"/>
      <c r="JV23" s="135"/>
      <c r="JW23" s="133"/>
      <c r="JX23" s="133"/>
      <c r="JY23" s="133"/>
      <c r="JZ23" s="133"/>
      <c r="KA23" s="133"/>
      <c r="KB23" s="133"/>
      <c r="KC23" s="133"/>
      <c r="KD23" s="134"/>
      <c r="KE23" s="133"/>
      <c r="KF23" s="133"/>
      <c r="KG23" s="133"/>
      <c r="KH23" s="135"/>
      <c r="KI23" s="133"/>
      <c r="KJ23" s="133"/>
      <c r="KK23" s="133"/>
      <c r="KL23" s="134"/>
      <c r="KM23" s="133"/>
      <c r="KN23" s="133"/>
      <c r="KO23" s="133"/>
      <c r="KP23" s="133"/>
      <c r="KQ23" s="134"/>
      <c r="KR23" s="133"/>
      <c r="KS23" s="133"/>
      <c r="KT23" s="133"/>
      <c r="KU23" s="133"/>
      <c r="KV23" s="134"/>
      <c r="KW23" s="133"/>
      <c r="KX23" s="133"/>
      <c r="KY23" s="133"/>
      <c r="KZ23" s="133"/>
      <c r="LA23" s="134"/>
      <c r="LB23" s="133"/>
      <c r="LC23" s="133"/>
      <c r="LD23" s="133"/>
      <c r="LE23" s="133"/>
      <c r="LF23" s="134"/>
      <c r="LG23" s="133"/>
      <c r="LH23" s="133"/>
      <c r="LI23" s="133"/>
      <c r="LJ23" s="135"/>
      <c r="LK23" s="134"/>
      <c r="LL23" s="133"/>
      <c r="LM23" s="133"/>
      <c r="LN23" s="134"/>
      <c r="LO23" s="135"/>
      <c r="LP23" s="133"/>
      <c r="LQ23" s="133"/>
      <c r="LR23" s="133"/>
      <c r="LS23" s="133"/>
      <c r="LT23" s="133"/>
      <c r="LU23" s="133"/>
      <c r="LV23" s="133"/>
      <c r="LW23" s="133"/>
      <c r="LX23" s="133"/>
      <c r="LY23" s="133"/>
      <c r="LZ23" s="133"/>
      <c r="MA23" s="133"/>
      <c r="MB23" s="133"/>
      <c r="MC23" s="134"/>
      <c r="MD23" s="135"/>
      <c r="ME23" s="133"/>
      <c r="MF23" s="133"/>
      <c r="MG23" s="133"/>
      <c r="MH23" s="133"/>
      <c r="MI23" s="133"/>
      <c r="MJ23" s="133"/>
      <c r="MK23" s="133"/>
      <c r="ML23" s="133"/>
      <c r="MM23" s="133"/>
      <c r="MN23" s="133"/>
      <c r="MO23" s="133"/>
      <c r="MP23" s="133"/>
      <c r="MQ23" s="133"/>
      <c r="MR23" s="133"/>
      <c r="MS23" s="133"/>
      <c r="MT23" s="133"/>
      <c r="MU23" s="133"/>
      <c r="MV23" s="133"/>
      <c r="MW23" s="133"/>
      <c r="MX23" s="133"/>
      <c r="MY23" s="133"/>
      <c r="MZ23" s="133"/>
      <c r="NA23" s="133"/>
      <c r="NB23" s="133"/>
      <c r="NC23" s="133"/>
      <c r="ND23" s="133"/>
      <c r="NE23" s="134"/>
      <c r="NF23" s="133"/>
      <c r="NG23" s="133"/>
      <c r="NH23" s="133"/>
      <c r="NI23" s="133"/>
      <c r="NJ23" s="134"/>
      <c r="NK23" s="135"/>
      <c r="NL23" s="133"/>
      <c r="NM23" s="133"/>
      <c r="NN23" s="133"/>
      <c r="NO23" s="133"/>
      <c r="NP23" s="133"/>
      <c r="NU23" s="134"/>
    </row>
  </sheetData>
  <autoFilter ref="A1:OF23" xr:uid="{B15E1A94-C599-5C4B-B555-583B3E36FC9E}"/>
  <conditionalFormatting sqref="B24:B1048576 B2:B12">
    <cfRule type="duplicateValues" dxfId="5" priority="1"/>
  </conditionalFormatting>
  <pageMargins left="0.7" right="0.7" top="0.75" bottom="0.75" header="0.3" footer="0.3"/>
  <pageSetup orientation="portrait" horizontalDpi="0" verticalDpi="0"/>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FA685-64EA-D444-A090-3E96F9604E10}">
  <dimension ref="A1:OF21"/>
  <sheetViews>
    <sheetView zoomScale="90" zoomScaleNormal="90" workbookViewId="0">
      <pane xSplit="2" ySplit="1" topLeftCell="DA9" activePane="bottomRight" state="frozen"/>
      <selection activeCell="FE1" sqref="FE1"/>
      <selection pane="topRight" activeCell="FE1" sqref="FE1"/>
      <selection pane="bottomLeft" activeCell="FE1" sqref="FE1"/>
      <selection pane="bottomRight" activeCell="FE1" sqref="FE1"/>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1: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1:396" ht="187" x14ac:dyDescent="0.2">
      <c r="B2" s="19" t="s">
        <v>626</v>
      </c>
      <c r="C2" s="19">
        <v>4</v>
      </c>
      <c r="D2" s="19">
        <v>1679</v>
      </c>
      <c r="E2" s="19">
        <v>16</v>
      </c>
      <c r="F2" s="84">
        <f t="shared" ref="F2:F10" si="0">D2/E2</f>
        <v>104.9375</v>
      </c>
      <c r="G2" s="19">
        <v>4</v>
      </c>
      <c r="H2" s="19" t="s">
        <v>269</v>
      </c>
      <c r="I2" s="19" t="s">
        <v>269</v>
      </c>
      <c r="J2" s="19">
        <v>3</v>
      </c>
      <c r="K2" s="126"/>
      <c r="L2" s="20"/>
      <c r="M2" s="19" t="s">
        <v>195</v>
      </c>
      <c r="P2" s="19" t="s">
        <v>198</v>
      </c>
      <c r="Q2" s="19" t="s">
        <v>199</v>
      </c>
      <c r="AA2" s="20"/>
      <c r="AB2" s="19">
        <v>614</v>
      </c>
      <c r="AC2" s="19">
        <v>360</v>
      </c>
      <c r="AD2" s="19">
        <v>113</v>
      </c>
      <c r="AE2" s="19">
        <v>4</v>
      </c>
      <c r="AF2" s="19" t="s">
        <v>428</v>
      </c>
      <c r="AH2" s="19" t="s">
        <v>269</v>
      </c>
      <c r="AI2" s="126"/>
      <c r="AJ2" s="19" t="s">
        <v>269</v>
      </c>
      <c r="AK2" s="20"/>
      <c r="AY2" s="126"/>
      <c r="AZ2" s="112" t="s">
        <v>271</v>
      </c>
      <c r="BA2" s="19">
        <v>4</v>
      </c>
      <c r="BB2" s="19">
        <v>200</v>
      </c>
      <c r="BC2" s="156" t="s">
        <v>229</v>
      </c>
      <c r="BE2" s="19" t="s">
        <v>271</v>
      </c>
      <c r="BF2" s="126"/>
      <c r="BG2" s="19" t="s">
        <v>271</v>
      </c>
      <c r="BH2" s="19">
        <v>3</v>
      </c>
      <c r="BI2" s="19">
        <v>100</v>
      </c>
      <c r="BJ2" s="152" t="s">
        <v>325</v>
      </c>
      <c r="BL2" s="126"/>
      <c r="BM2" s="19" t="s">
        <v>269</v>
      </c>
      <c r="BP2" s="148"/>
      <c r="BR2" s="126"/>
      <c r="BS2" s="19" t="s">
        <v>269</v>
      </c>
      <c r="BV2" s="150"/>
      <c r="BX2" s="126"/>
      <c r="BY2" s="19" t="s">
        <v>271</v>
      </c>
      <c r="BZ2" s="19">
        <v>3</v>
      </c>
      <c r="CA2" s="19">
        <v>80</v>
      </c>
      <c r="CB2" s="152" t="s">
        <v>325</v>
      </c>
      <c r="CD2" s="148" t="s">
        <v>280</v>
      </c>
      <c r="CF2" s="150" t="s">
        <v>326</v>
      </c>
      <c r="CH2" s="126"/>
      <c r="CI2" s="19" t="s">
        <v>269</v>
      </c>
      <c r="CL2" s="156"/>
      <c r="CN2" s="152"/>
      <c r="CP2" s="148"/>
      <c r="CR2" s="150"/>
      <c r="CT2" s="126"/>
      <c r="CU2" s="170" t="s">
        <v>271</v>
      </c>
      <c r="CV2" s="126"/>
      <c r="CW2" s="19" t="s">
        <v>269</v>
      </c>
      <c r="DB2" s="126"/>
      <c r="DC2" s="19" t="s">
        <v>269</v>
      </c>
      <c r="DH2" s="126"/>
      <c r="DI2" s="19" t="s">
        <v>271</v>
      </c>
      <c r="DJ2" s="19">
        <v>1</v>
      </c>
      <c r="DK2" s="19">
        <v>8</v>
      </c>
      <c r="DL2" s="19" t="s">
        <v>286</v>
      </c>
      <c r="DM2" s="181" t="s">
        <v>229</v>
      </c>
      <c r="DN2" s="126"/>
      <c r="DO2" s="19" t="s">
        <v>269</v>
      </c>
      <c r="DT2" s="126"/>
      <c r="DU2" s="19" t="s">
        <v>269</v>
      </c>
      <c r="DZ2" s="126"/>
      <c r="EA2" s="19" t="s">
        <v>269</v>
      </c>
      <c r="EF2" s="126"/>
      <c r="EG2" s="174" t="s">
        <v>269</v>
      </c>
      <c r="EL2" s="126"/>
      <c r="EM2" s="174" t="s">
        <v>269</v>
      </c>
      <c r="ER2" s="126"/>
      <c r="ES2" s="174" t="s">
        <v>269</v>
      </c>
      <c r="EX2" s="126"/>
      <c r="EY2" s="174" t="s">
        <v>269</v>
      </c>
      <c r="FD2" s="126"/>
      <c r="FE2" s="174" t="s">
        <v>269</v>
      </c>
      <c r="FJ2" s="126"/>
      <c r="FK2" s="19" t="s">
        <v>271</v>
      </c>
      <c r="FL2" s="126"/>
      <c r="FM2" s="19" t="s">
        <v>271</v>
      </c>
      <c r="FN2" s="19">
        <v>3</v>
      </c>
      <c r="FO2" s="19">
        <v>70</v>
      </c>
      <c r="FP2" s="20"/>
      <c r="FQ2" s="19" t="s">
        <v>225</v>
      </c>
      <c r="FS2" s="19" t="s">
        <v>228</v>
      </c>
      <c r="FV2" s="19" t="s">
        <v>269</v>
      </c>
      <c r="FW2" s="126"/>
      <c r="FX2" s="19" t="s">
        <v>269</v>
      </c>
      <c r="GA2" s="20"/>
      <c r="GF2" s="126"/>
      <c r="GG2" s="19" t="s">
        <v>271</v>
      </c>
      <c r="GH2" s="19">
        <v>1</v>
      </c>
      <c r="GI2" s="19">
        <v>60</v>
      </c>
      <c r="GJ2" s="20"/>
      <c r="GN2" s="19" t="s">
        <v>228</v>
      </c>
      <c r="GO2" s="19" t="s">
        <v>229</v>
      </c>
      <c r="GP2" s="126"/>
      <c r="GQ2" s="19" t="s">
        <v>269</v>
      </c>
      <c r="GT2" s="20"/>
      <c r="GY2" s="126"/>
      <c r="GZ2" s="19" t="s">
        <v>269</v>
      </c>
      <c r="HC2" s="20"/>
      <c r="HJ2" s="126"/>
      <c r="HK2" s="19" t="s">
        <v>269</v>
      </c>
      <c r="HN2" s="20"/>
      <c r="HS2" s="126"/>
      <c r="HT2" s="19" t="s">
        <v>269</v>
      </c>
      <c r="HW2" s="20"/>
      <c r="IB2" s="126"/>
      <c r="IC2" s="19" t="s">
        <v>269</v>
      </c>
      <c r="IF2" s="20"/>
      <c r="IJ2" s="126"/>
      <c r="IK2" s="19" t="s">
        <v>269</v>
      </c>
      <c r="IN2" s="20"/>
      <c r="IP2" s="126"/>
      <c r="IQ2" s="19" t="s">
        <v>269</v>
      </c>
      <c r="IT2" s="20"/>
      <c r="IY2" s="126"/>
      <c r="IZ2" s="19" t="s">
        <v>271</v>
      </c>
      <c r="JA2" s="19">
        <v>2</v>
      </c>
      <c r="JB2" s="19">
        <v>55</v>
      </c>
      <c r="JC2" s="20"/>
      <c r="JF2" s="19" t="s">
        <v>228</v>
      </c>
      <c r="JH2" s="126"/>
      <c r="JI2" s="19" t="s">
        <v>269</v>
      </c>
      <c r="JL2" s="20"/>
      <c r="JR2" s="126"/>
      <c r="JS2" s="19" t="s">
        <v>271</v>
      </c>
      <c r="JT2" s="19">
        <v>2</v>
      </c>
      <c r="JU2" s="19">
        <v>50</v>
      </c>
      <c r="JV2" s="20"/>
      <c r="JW2" s="19" t="s">
        <v>225</v>
      </c>
      <c r="JZ2" s="19" t="s">
        <v>229</v>
      </c>
      <c r="KB2" s="19" t="s">
        <v>347</v>
      </c>
      <c r="KC2" s="19" t="s">
        <v>269</v>
      </c>
      <c r="KD2" s="126"/>
      <c r="KE2" s="19" t="s">
        <v>269</v>
      </c>
      <c r="KH2" s="20"/>
      <c r="KL2" s="126"/>
      <c r="KM2" s="171" t="s">
        <v>269</v>
      </c>
      <c r="KQ2" s="126"/>
      <c r="KR2" s="174" t="s">
        <v>269</v>
      </c>
      <c r="KV2" s="126"/>
      <c r="KW2" s="171" t="s">
        <v>269</v>
      </c>
      <c r="LA2" s="126"/>
      <c r="LB2" s="171" t="s">
        <v>269</v>
      </c>
      <c r="LF2" s="126"/>
      <c r="LG2" s="171" t="s">
        <v>269</v>
      </c>
      <c r="LJ2" s="20"/>
      <c r="LK2" s="126"/>
      <c r="LL2" s="19" t="s">
        <v>271</v>
      </c>
      <c r="LM2" s="19" t="s">
        <v>629</v>
      </c>
      <c r="LN2" s="126"/>
      <c r="LO2" s="20"/>
      <c r="LR2" s="19" t="s">
        <v>232</v>
      </c>
      <c r="LV2" s="19" t="s">
        <v>236</v>
      </c>
      <c r="LZ2" s="19">
        <v>49</v>
      </c>
      <c r="MA2" s="19" t="s">
        <v>271</v>
      </c>
      <c r="MB2" s="19">
        <v>1</v>
      </c>
      <c r="MC2" s="126"/>
      <c r="MD2" s="20"/>
      <c r="MX2" s="19" t="s">
        <v>630</v>
      </c>
      <c r="MY2" s="19" t="s">
        <v>314</v>
      </c>
      <c r="MZ2" s="19">
        <v>32</v>
      </c>
      <c r="NA2" s="19" t="s">
        <v>333</v>
      </c>
      <c r="NB2" s="138" t="s">
        <v>269</v>
      </c>
      <c r="NC2" s="19" t="s">
        <v>822</v>
      </c>
      <c r="ND2" s="138" t="s">
        <v>269</v>
      </c>
      <c r="NE2" s="126"/>
      <c r="NF2" s="19" t="s">
        <v>269</v>
      </c>
      <c r="NG2" s="19" t="s">
        <v>1282</v>
      </c>
      <c r="NH2" s="19" t="s">
        <v>632</v>
      </c>
      <c r="NI2" s="181" t="s">
        <v>271</v>
      </c>
      <c r="NJ2" s="126"/>
      <c r="NK2" s="20"/>
      <c r="NM2" s="19" t="s">
        <v>258</v>
      </c>
      <c r="NN2" s="19" t="s">
        <v>259</v>
      </c>
      <c r="NO2" s="19" t="s">
        <v>260</v>
      </c>
      <c r="NU2" s="126"/>
      <c r="NV2" s="19" t="s">
        <v>333</v>
      </c>
      <c r="NW2" s="145" t="s">
        <v>271</v>
      </c>
      <c r="NX2" s="156" t="s">
        <v>229</v>
      </c>
      <c r="NY2" s="163"/>
      <c r="NZ2" s="184" t="s">
        <v>325</v>
      </c>
      <c r="OA2" s="185" t="s">
        <v>280</v>
      </c>
      <c r="OB2" s="186" t="s">
        <v>281</v>
      </c>
      <c r="OC2" s="89">
        <v>166032</v>
      </c>
      <c r="OD2" s="88">
        <v>434.7</v>
      </c>
      <c r="OE2" s="84">
        <f t="shared" ref="OE2:OE10" si="1">OC2/OD2</f>
        <v>381.94616977225672</v>
      </c>
      <c r="OF2" s="91">
        <f t="shared" ref="OF2:OF10" si="2">D2/OC2</f>
        <v>1.0112508432109472E-2</v>
      </c>
    </row>
    <row r="3" spans="1:396" ht="204" x14ac:dyDescent="0.2">
      <c r="B3" s="19" t="s">
        <v>699</v>
      </c>
      <c r="C3" s="19">
        <v>4</v>
      </c>
      <c r="D3" s="19">
        <v>1649</v>
      </c>
      <c r="E3" s="19">
        <v>22</v>
      </c>
      <c r="F3" s="84">
        <f t="shared" si="0"/>
        <v>74.954545454545453</v>
      </c>
      <c r="G3" s="19">
        <v>6</v>
      </c>
      <c r="H3" s="19" t="s">
        <v>271</v>
      </c>
      <c r="I3" s="19" t="s">
        <v>269</v>
      </c>
      <c r="J3" s="19">
        <v>0</v>
      </c>
      <c r="K3" s="126"/>
      <c r="L3" s="20"/>
      <c r="X3" s="19" t="s">
        <v>206</v>
      </c>
      <c r="AA3" s="20"/>
      <c r="AB3" s="19">
        <v>294</v>
      </c>
      <c r="AC3" s="19">
        <v>438</v>
      </c>
      <c r="AD3" s="19">
        <v>175</v>
      </c>
      <c r="AE3" s="19">
        <v>15</v>
      </c>
      <c r="AF3" s="19" t="s">
        <v>213</v>
      </c>
      <c r="AG3" s="19" t="s">
        <v>702</v>
      </c>
      <c r="AH3" s="19" t="s">
        <v>271</v>
      </c>
      <c r="AI3" s="126"/>
      <c r="AJ3" s="19" t="s">
        <v>271</v>
      </c>
      <c r="AK3" s="20"/>
      <c r="AM3" s="19" t="s">
        <v>215</v>
      </c>
      <c r="AN3" s="19" t="s">
        <v>216</v>
      </c>
      <c r="AO3" s="19" t="s">
        <v>217</v>
      </c>
      <c r="AS3" s="19" t="s">
        <v>221</v>
      </c>
      <c r="AV3" s="19" t="s">
        <v>273</v>
      </c>
      <c r="AW3" s="19">
        <v>1</v>
      </c>
      <c r="AX3" s="19">
        <v>502</v>
      </c>
      <c r="AY3" s="126"/>
      <c r="AZ3" s="112" t="s">
        <v>269</v>
      </c>
      <c r="BC3" s="156"/>
      <c r="BF3" s="126"/>
      <c r="BG3" s="19" t="s">
        <v>269</v>
      </c>
      <c r="BJ3" s="152"/>
      <c r="BL3" s="126"/>
      <c r="BM3" s="19" t="s">
        <v>269</v>
      </c>
      <c r="BP3" s="148"/>
      <c r="BR3" s="126"/>
      <c r="BS3" s="19" t="s">
        <v>269</v>
      </c>
      <c r="BV3" s="150"/>
      <c r="BX3" s="126"/>
      <c r="BY3" s="19" t="s">
        <v>271</v>
      </c>
      <c r="BZ3" s="19">
        <v>7</v>
      </c>
      <c r="CA3" s="19">
        <v>76</v>
      </c>
      <c r="CB3" s="152" t="s">
        <v>405</v>
      </c>
      <c r="CD3" s="148" t="s">
        <v>325</v>
      </c>
      <c r="CF3" s="150" t="s">
        <v>280</v>
      </c>
      <c r="CH3" s="126"/>
      <c r="CI3" s="19" t="s">
        <v>269</v>
      </c>
      <c r="CL3" s="156"/>
      <c r="CN3" s="152"/>
      <c r="CP3" s="148"/>
      <c r="CR3" s="150"/>
      <c r="CT3" s="126"/>
      <c r="CU3" s="170" t="s">
        <v>271</v>
      </c>
      <c r="CV3" s="126"/>
      <c r="CW3" s="92" t="s">
        <v>271</v>
      </c>
      <c r="CX3" s="19">
        <v>1</v>
      </c>
      <c r="CY3" s="19">
        <v>24</v>
      </c>
      <c r="CZ3" s="19" t="s">
        <v>286</v>
      </c>
      <c r="DA3" s="19" t="s">
        <v>281</v>
      </c>
      <c r="DB3" s="126"/>
      <c r="DC3" s="19" t="s">
        <v>271</v>
      </c>
      <c r="DD3" s="19">
        <v>1</v>
      </c>
      <c r="DE3" s="19">
        <v>22</v>
      </c>
      <c r="DF3" s="19" t="s">
        <v>286</v>
      </c>
      <c r="DG3" s="181" t="s">
        <v>281</v>
      </c>
      <c r="DH3" s="126"/>
      <c r="DI3" s="19" t="s">
        <v>271</v>
      </c>
      <c r="DJ3" s="19">
        <v>1</v>
      </c>
      <c r="DK3" s="19">
        <v>33</v>
      </c>
      <c r="DL3" s="19" t="s">
        <v>286</v>
      </c>
      <c r="DM3" s="181" t="s">
        <v>281</v>
      </c>
      <c r="DN3" s="126"/>
      <c r="DO3" s="19" t="s">
        <v>269</v>
      </c>
      <c r="DT3" s="126"/>
      <c r="DU3" s="19" t="s">
        <v>269</v>
      </c>
      <c r="DZ3" s="126"/>
      <c r="EA3" s="19" t="s">
        <v>269</v>
      </c>
      <c r="EF3" s="126"/>
      <c r="EG3" s="174" t="s">
        <v>269</v>
      </c>
      <c r="EL3" s="126"/>
      <c r="EM3" s="174" t="s">
        <v>269</v>
      </c>
      <c r="ER3" s="126"/>
      <c r="ES3" s="174" t="s">
        <v>269</v>
      </c>
      <c r="EX3" s="126"/>
      <c r="EY3" s="174" t="s">
        <v>269</v>
      </c>
      <c r="FD3" s="126"/>
      <c r="FE3" s="174" t="s">
        <v>269</v>
      </c>
      <c r="FJ3" s="126"/>
      <c r="FK3" s="19" t="s">
        <v>271</v>
      </c>
      <c r="FL3" s="126"/>
      <c r="FM3" s="19" t="s">
        <v>271</v>
      </c>
      <c r="FN3" s="19" t="s">
        <v>703</v>
      </c>
      <c r="FO3" s="19">
        <v>74</v>
      </c>
      <c r="FP3" s="20"/>
      <c r="FQ3" s="19" t="s">
        <v>225</v>
      </c>
      <c r="FV3" s="19" t="s">
        <v>269</v>
      </c>
      <c r="FW3" s="126"/>
      <c r="FX3" s="19" t="s">
        <v>271</v>
      </c>
      <c r="FY3" s="19" t="s">
        <v>644</v>
      </c>
      <c r="FZ3" s="19">
        <v>3</v>
      </c>
      <c r="GA3" s="20"/>
      <c r="GB3" s="19" t="s">
        <v>225</v>
      </c>
      <c r="GF3" s="126"/>
      <c r="GG3" s="19" t="s">
        <v>271</v>
      </c>
      <c r="GH3" s="19">
        <v>1</v>
      </c>
      <c r="GI3" s="19">
        <v>58</v>
      </c>
      <c r="GJ3" s="20"/>
      <c r="GM3" s="19" t="s">
        <v>227</v>
      </c>
      <c r="GP3" s="126"/>
      <c r="GQ3" s="19" t="s">
        <v>269</v>
      </c>
      <c r="GT3" s="20"/>
      <c r="GY3" s="126"/>
      <c r="GZ3" s="19" t="s">
        <v>269</v>
      </c>
      <c r="HC3" s="20"/>
      <c r="HJ3" s="126"/>
      <c r="HK3" s="19" t="s">
        <v>269</v>
      </c>
      <c r="HN3" s="20"/>
      <c r="HS3" s="126"/>
      <c r="HT3" s="19" t="s">
        <v>271</v>
      </c>
      <c r="HU3" s="19">
        <v>1</v>
      </c>
      <c r="HV3" s="19">
        <v>40</v>
      </c>
      <c r="HW3" s="20"/>
      <c r="HX3" s="19" t="s">
        <v>225</v>
      </c>
      <c r="IB3" s="126"/>
      <c r="IC3" s="19" t="s">
        <v>269</v>
      </c>
      <c r="IF3" s="20"/>
      <c r="IJ3" s="126"/>
      <c r="IK3" s="19" t="s">
        <v>269</v>
      </c>
      <c r="IN3" s="20"/>
      <c r="IP3" s="126"/>
      <c r="IQ3" s="138" t="s">
        <v>271</v>
      </c>
      <c r="IR3" s="19">
        <v>1</v>
      </c>
      <c r="IS3" s="19">
        <v>19</v>
      </c>
      <c r="IT3" s="20"/>
      <c r="IU3" s="19" t="s">
        <v>225</v>
      </c>
      <c r="IW3" s="19" t="s">
        <v>228</v>
      </c>
      <c r="IY3" s="126"/>
      <c r="IZ3" s="19" t="s">
        <v>271</v>
      </c>
      <c r="JA3" s="19">
        <v>2</v>
      </c>
      <c r="JB3" s="19">
        <v>36</v>
      </c>
      <c r="JC3" s="20"/>
      <c r="JD3" s="19" t="s">
        <v>225</v>
      </c>
      <c r="JH3" s="126"/>
      <c r="JI3" s="19" t="s">
        <v>271</v>
      </c>
      <c r="JJ3" s="19">
        <v>1</v>
      </c>
      <c r="JK3" s="19">
        <v>298</v>
      </c>
      <c r="JL3" s="20"/>
      <c r="JO3" s="19" t="s">
        <v>229</v>
      </c>
      <c r="JP3" s="19" t="s">
        <v>273</v>
      </c>
      <c r="JQ3" s="19" t="s">
        <v>269</v>
      </c>
      <c r="JR3" s="126"/>
      <c r="JS3" s="19" t="s">
        <v>271</v>
      </c>
      <c r="JT3" s="19">
        <v>2</v>
      </c>
      <c r="JU3" s="19">
        <v>122</v>
      </c>
      <c r="JV3" s="20"/>
      <c r="JZ3" s="19" t="s">
        <v>229</v>
      </c>
      <c r="KB3" s="19" t="s">
        <v>309</v>
      </c>
      <c r="KC3" s="19" t="s">
        <v>269</v>
      </c>
      <c r="KD3" s="126"/>
      <c r="KE3" s="19" t="s">
        <v>269</v>
      </c>
      <c r="KH3" s="20"/>
      <c r="KL3" s="126"/>
      <c r="KM3" s="171" t="s">
        <v>269</v>
      </c>
      <c r="KQ3" s="126"/>
      <c r="KR3" s="174" t="s">
        <v>269</v>
      </c>
      <c r="KV3" s="126"/>
      <c r="KW3" s="171" t="s">
        <v>269</v>
      </c>
      <c r="LA3" s="126"/>
      <c r="LB3" s="171" t="s">
        <v>269</v>
      </c>
      <c r="LF3" s="126"/>
      <c r="LG3" s="171" t="s">
        <v>269</v>
      </c>
      <c r="LJ3" s="20"/>
      <c r="LK3" s="126"/>
      <c r="LL3" s="19" t="s">
        <v>271</v>
      </c>
      <c r="LM3" s="19" t="s">
        <v>705</v>
      </c>
      <c r="LN3" s="126"/>
      <c r="LO3" s="20"/>
      <c r="LQ3" s="19" t="s">
        <v>231</v>
      </c>
      <c r="LS3" s="19" t="s">
        <v>233</v>
      </c>
      <c r="LT3" s="19" t="s">
        <v>234</v>
      </c>
      <c r="LU3" s="19" t="s">
        <v>235</v>
      </c>
      <c r="LZ3" s="19">
        <v>52</v>
      </c>
      <c r="MA3" s="19" t="s">
        <v>269</v>
      </c>
      <c r="MC3" s="126"/>
      <c r="MD3" s="20"/>
      <c r="ME3" s="19" t="s">
        <v>238</v>
      </c>
      <c r="MF3" s="19" t="s">
        <v>239</v>
      </c>
      <c r="MJ3" s="19" t="s">
        <v>243</v>
      </c>
      <c r="MK3" s="19" t="s">
        <v>244</v>
      </c>
      <c r="ML3" s="19" t="s">
        <v>245</v>
      </c>
      <c r="MM3" s="19" t="s">
        <v>246</v>
      </c>
      <c r="MP3" s="19" t="s">
        <v>249</v>
      </c>
      <c r="MQ3" s="19" t="s">
        <v>250</v>
      </c>
      <c r="MR3" s="19" t="s">
        <v>251</v>
      </c>
      <c r="MT3" s="19" t="s">
        <v>253</v>
      </c>
      <c r="MU3" s="19" t="s">
        <v>254</v>
      </c>
      <c r="MV3" s="19" t="s">
        <v>255</v>
      </c>
      <c r="MW3" s="19" t="s">
        <v>256</v>
      </c>
      <c r="MX3" s="19" t="s">
        <v>706</v>
      </c>
      <c r="MY3" s="19">
        <v>40</v>
      </c>
      <c r="MZ3" s="19">
        <v>40</v>
      </c>
      <c r="NA3" s="19" t="s">
        <v>369</v>
      </c>
      <c r="NB3" s="19" t="s">
        <v>269</v>
      </c>
      <c r="NC3" s="19" t="s">
        <v>269</v>
      </c>
      <c r="ND3" s="138" t="s">
        <v>269</v>
      </c>
      <c r="NE3" s="126"/>
      <c r="NF3" s="19" t="s">
        <v>269</v>
      </c>
      <c r="NG3" s="19" t="s">
        <v>269</v>
      </c>
      <c r="NH3" s="19" t="s">
        <v>708</v>
      </c>
      <c r="NI3" s="19" t="s">
        <v>271</v>
      </c>
      <c r="NJ3" s="126"/>
      <c r="NK3" s="20"/>
      <c r="NL3" s="19" t="s">
        <v>257</v>
      </c>
      <c r="NM3" s="19" t="s">
        <v>258</v>
      </c>
      <c r="NN3" s="19" t="s">
        <v>259</v>
      </c>
      <c r="NO3" s="19" t="s">
        <v>260</v>
      </c>
      <c r="NP3" s="19" t="s">
        <v>261</v>
      </c>
      <c r="NQ3" s="19" t="s">
        <v>262</v>
      </c>
      <c r="NR3" s="19" t="s">
        <v>263</v>
      </c>
      <c r="NS3" s="19" t="s">
        <v>264</v>
      </c>
      <c r="NU3" s="126"/>
      <c r="NW3" s="145" t="s">
        <v>271</v>
      </c>
      <c r="NX3" s="156"/>
      <c r="NY3" s="163"/>
      <c r="NZ3" s="184" t="s">
        <v>405</v>
      </c>
      <c r="OA3" s="148" t="s">
        <v>325</v>
      </c>
      <c r="OB3" s="186" t="s">
        <v>280</v>
      </c>
      <c r="OC3" s="89">
        <v>200169</v>
      </c>
      <c r="OD3" s="88">
        <v>789</v>
      </c>
      <c r="OE3" s="84">
        <f t="shared" si="1"/>
        <v>253.69961977186313</v>
      </c>
      <c r="OF3" s="91">
        <f t="shared" si="2"/>
        <v>8.2380388571656957E-3</v>
      </c>
    </row>
    <row r="4" spans="1:396" ht="51" x14ac:dyDescent="0.2">
      <c r="B4" s="19" t="s">
        <v>570</v>
      </c>
      <c r="C4" s="19">
        <v>4</v>
      </c>
      <c r="D4" s="19">
        <v>1276</v>
      </c>
      <c r="E4" s="19">
        <v>19</v>
      </c>
      <c r="F4" s="84">
        <f t="shared" si="0"/>
        <v>67.15789473684211</v>
      </c>
      <c r="G4" s="19">
        <v>5</v>
      </c>
      <c r="H4" s="19" t="s">
        <v>269</v>
      </c>
      <c r="I4" s="19" t="s">
        <v>269</v>
      </c>
      <c r="J4" s="19">
        <v>0</v>
      </c>
      <c r="K4" s="126"/>
      <c r="L4" s="20"/>
      <c r="P4" s="19" t="s">
        <v>198</v>
      </c>
      <c r="Q4" s="19" t="s">
        <v>199</v>
      </c>
      <c r="AA4" s="20"/>
      <c r="AB4" s="19">
        <v>59</v>
      </c>
      <c r="AC4" s="19">
        <v>97</v>
      </c>
      <c r="AD4" s="19">
        <v>38</v>
      </c>
      <c r="AE4" s="19">
        <v>5</v>
      </c>
      <c r="AF4" s="19" t="s">
        <v>428</v>
      </c>
      <c r="AH4" s="19" t="s">
        <v>271</v>
      </c>
      <c r="AI4" s="126"/>
      <c r="AJ4" s="19" t="s">
        <v>271</v>
      </c>
      <c r="AK4" s="20"/>
      <c r="AM4" s="19" t="s">
        <v>215</v>
      </c>
      <c r="AV4" s="19" t="s">
        <v>309</v>
      </c>
      <c r="AW4" s="19">
        <v>1</v>
      </c>
      <c r="AX4" s="19">
        <v>2000</v>
      </c>
      <c r="AY4" s="126"/>
      <c r="AZ4" s="112" t="s">
        <v>271</v>
      </c>
      <c r="BA4" s="19">
        <v>2</v>
      </c>
      <c r="BB4" s="19">
        <v>86</v>
      </c>
      <c r="BC4" s="156" t="s">
        <v>465</v>
      </c>
      <c r="BE4" s="19" t="s">
        <v>271</v>
      </c>
      <c r="BF4" s="126"/>
      <c r="BG4" s="19" t="s">
        <v>271</v>
      </c>
      <c r="BH4" s="19">
        <v>3</v>
      </c>
      <c r="BI4" s="19">
        <v>52</v>
      </c>
      <c r="BJ4" s="152" t="s">
        <v>405</v>
      </c>
      <c r="BL4" s="126"/>
      <c r="BM4" s="19" t="s">
        <v>271</v>
      </c>
      <c r="BN4" s="19">
        <v>2</v>
      </c>
      <c r="BO4" s="19">
        <v>83</v>
      </c>
      <c r="BP4" s="148" t="s">
        <v>280</v>
      </c>
      <c r="BR4" s="126"/>
      <c r="BS4" s="19" t="s">
        <v>271</v>
      </c>
      <c r="BT4" s="19">
        <v>3</v>
      </c>
      <c r="BU4" s="19">
        <v>68</v>
      </c>
      <c r="BV4" s="150" t="s">
        <v>281</v>
      </c>
      <c r="BX4" s="126"/>
      <c r="BY4" s="19" t="s">
        <v>269</v>
      </c>
      <c r="CB4" s="152"/>
      <c r="CD4" s="148"/>
      <c r="CF4" s="150"/>
      <c r="CH4" s="126"/>
      <c r="CI4" s="19" t="s">
        <v>269</v>
      </c>
      <c r="CL4" s="156"/>
      <c r="CN4" s="152"/>
      <c r="CP4" s="148"/>
      <c r="CR4" s="150"/>
      <c r="CT4" s="126"/>
      <c r="CU4" s="170" t="s">
        <v>271</v>
      </c>
      <c r="CV4" s="126"/>
      <c r="CW4" s="19" t="s">
        <v>269</v>
      </c>
      <c r="DB4" s="126"/>
      <c r="DC4" s="19" t="s">
        <v>271</v>
      </c>
      <c r="DD4" s="19">
        <v>1</v>
      </c>
      <c r="DE4" s="19">
        <v>17</v>
      </c>
      <c r="DF4" s="19" t="s">
        <v>286</v>
      </c>
      <c r="DG4" s="19" t="s">
        <v>281</v>
      </c>
      <c r="DH4" s="126"/>
      <c r="DI4" s="19" t="s">
        <v>271</v>
      </c>
      <c r="DJ4" s="19">
        <v>1</v>
      </c>
      <c r="DK4" s="19">
        <v>13</v>
      </c>
      <c r="DL4" s="19" t="s">
        <v>286</v>
      </c>
      <c r="DM4" s="19" t="s">
        <v>281</v>
      </c>
      <c r="DN4" s="126"/>
      <c r="DO4" s="19" t="s">
        <v>269</v>
      </c>
      <c r="DT4" s="126"/>
      <c r="DU4" s="19" t="s">
        <v>269</v>
      </c>
      <c r="DZ4" s="126"/>
      <c r="EA4" s="19" t="s">
        <v>269</v>
      </c>
      <c r="EF4" s="126"/>
      <c r="EG4" s="174" t="s">
        <v>269</v>
      </c>
      <c r="EL4" s="126"/>
      <c r="EM4" s="174" t="s">
        <v>269</v>
      </c>
      <c r="ER4" s="126"/>
      <c r="ES4" s="174" t="s">
        <v>269</v>
      </c>
      <c r="EX4" s="126"/>
      <c r="EY4" s="174" t="s">
        <v>269</v>
      </c>
      <c r="FD4" s="126"/>
      <c r="FE4" s="174" t="s">
        <v>269</v>
      </c>
      <c r="FJ4" s="126"/>
      <c r="FK4" s="19" t="s">
        <v>271</v>
      </c>
      <c r="FL4" s="126"/>
      <c r="FM4" s="19" t="s">
        <v>271</v>
      </c>
      <c r="FN4" s="19">
        <v>1</v>
      </c>
      <c r="FO4" s="19">
        <v>78</v>
      </c>
      <c r="FP4" s="20"/>
      <c r="FU4" s="19" t="s">
        <v>573</v>
      </c>
      <c r="FV4" s="19" t="s">
        <v>269</v>
      </c>
      <c r="FW4" s="126"/>
      <c r="FX4" s="19" t="s">
        <v>269</v>
      </c>
      <c r="GA4" s="20"/>
      <c r="GF4" s="126"/>
      <c r="GG4" s="19" t="s">
        <v>271</v>
      </c>
      <c r="GH4" s="19">
        <v>1</v>
      </c>
      <c r="GI4" s="19">
        <v>84</v>
      </c>
      <c r="GJ4" s="20"/>
      <c r="GN4" s="19" t="s">
        <v>228</v>
      </c>
      <c r="GP4" s="126"/>
      <c r="GQ4" s="19" t="s">
        <v>269</v>
      </c>
      <c r="GT4" s="20"/>
      <c r="GY4" s="126"/>
      <c r="GZ4" s="19" t="s">
        <v>271</v>
      </c>
      <c r="HA4" s="19">
        <v>1</v>
      </c>
      <c r="HB4" s="19">
        <v>189</v>
      </c>
      <c r="HC4" s="20"/>
      <c r="HG4" s="19" t="s">
        <v>228</v>
      </c>
      <c r="HI4" s="19" t="s">
        <v>269</v>
      </c>
      <c r="HJ4" s="126"/>
      <c r="HK4" s="19" t="s">
        <v>269</v>
      </c>
      <c r="HN4" s="20"/>
      <c r="HS4" s="126"/>
      <c r="HT4" s="19" t="s">
        <v>269</v>
      </c>
      <c r="HW4" s="20"/>
      <c r="IB4" s="126"/>
      <c r="IC4" s="19" t="s">
        <v>269</v>
      </c>
      <c r="IF4" s="20"/>
      <c r="IJ4" s="126"/>
      <c r="IK4" s="19" t="s">
        <v>269</v>
      </c>
      <c r="IN4" s="20"/>
      <c r="IP4" s="126"/>
      <c r="IQ4" s="19" t="s">
        <v>269</v>
      </c>
      <c r="IT4" s="20"/>
      <c r="IY4" s="126"/>
      <c r="IZ4" s="19" t="s">
        <v>271</v>
      </c>
      <c r="JA4" s="19">
        <v>1</v>
      </c>
      <c r="JB4" s="19">
        <v>28</v>
      </c>
      <c r="JC4" s="20"/>
      <c r="JF4" s="19" t="s">
        <v>228</v>
      </c>
      <c r="JH4" s="126"/>
      <c r="JI4" s="19" t="s">
        <v>271</v>
      </c>
      <c r="JJ4" s="19">
        <v>1</v>
      </c>
      <c r="JK4" s="19">
        <v>242</v>
      </c>
      <c r="JL4" s="20"/>
      <c r="JN4" s="19" t="s">
        <v>228</v>
      </c>
      <c r="JP4" s="19" t="s">
        <v>273</v>
      </c>
      <c r="JQ4" s="19" t="s">
        <v>269</v>
      </c>
      <c r="JR4" s="126"/>
      <c r="JS4" s="19" t="s">
        <v>271</v>
      </c>
      <c r="JT4" s="19">
        <v>1</v>
      </c>
      <c r="JU4" s="19">
        <v>149</v>
      </c>
      <c r="JV4" s="20"/>
      <c r="JW4" s="19" t="s">
        <v>225</v>
      </c>
      <c r="KB4" s="19" t="s">
        <v>452</v>
      </c>
      <c r="KC4" s="19" t="s">
        <v>269</v>
      </c>
      <c r="KD4" s="126"/>
      <c r="KE4" s="19" t="s">
        <v>269</v>
      </c>
      <c r="KH4" s="20"/>
      <c r="KL4" s="126"/>
      <c r="KM4" s="171" t="s">
        <v>269</v>
      </c>
      <c r="KQ4" s="126"/>
      <c r="KR4" s="174" t="s">
        <v>269</v>
      </c>
      <c r="KV4" s="126"/>
      <c r="KW4" s="171" t="s">
        <v>269</v>
      </c>
      <c r="LA4" s="126"/>
      <c r="LB4" s="171" t="s">
        <v>269</v>
      </c>
      <c r="LF4" s="126"/>
      <c r="LG4" s="171" t="s">
        <v>269</v>
      </c>
      <c r="LJ4" s="20"/>
      <c r="LK4" s="126"/>
      <c r="LL4" s="19" t="s">
        <v>271</v>
      </c>
      <c r="LM4" s="19" t="s">
        <v>574</v>
      </c>
      <c r="LN4" s="126"/>
      <c r="LO4" s="20"/>
      <c r="LP4" s="19" t="s">
        <v>230</v>
      </c>
      <c r="LR4" s="19" t="s">
        <v>232</v>
      </c>
      <c r="LZ4" s="19">
        <v>453</v>
      </c>
      <c r="MA4" s="19" t="s">
        <v>271</v>
      </c>
      <c r="MB4" s="19">
        <v>4</v>
      </c>
      <c r="MC4" s="126"/>
      <c r="MD4" s="20"/>
      <c r="MK4" s="19" t="s">
        <v>244</v>
      </c>
      <c r="ML4" s="19" t="s">
        <v>245</v>
      </c>
      <c r="MM4" s="19" t="s">
        <v>246</v>
      </c>
      <c r="MY4" s="19">
        <v>35</v>
      </c>
      <c r="MZ4" s="19">
        <v>20</v>
      </c>
      <c r="NA4" s="19" t="s">
        <v>369</v>
      </c>
      <c r="NB4" s="19" t="s">
        <v>269</v>
      </c>
      <c r="NC4" s="19" t="s">
        <v>269</v>
      </c>
      <c r="ND4" s="138" t="s">
        <v>269</v>
      </c>
      <c r="NE4" s="126"/>
      <c r="NF4" s="19" t="s">
        <v>269</v>
      </c>
      <c r="NG4" s="19" t="s">
        <v>269</v>
      </c>
      <c r="NH4" s="19" t="s">
        <v>575</v>
      </c>
      <c r="NI4" s="181" t="s">
        <v>271</v>
      </c>
      <c r="NJ4" s="126"/>
      <c r="NK4" s="20"/>
      <c r="NL4" s="19" t="s">
        <v>257</v>
      </c>
      <c r="NU4" s="126"/>
      <c r="NW4" s="145" t="s">
        <v>271</v>
      </c>
      <c r="NX4" s="156" t="s">
        <v>465</v>
      </c>
      <c r="NY4" s="163"/>
      <c r="NZ4" s="152" t="s">
        <v>405</v>
      </c>
      <c r="OA4" s="148" t="s">
        <v>280</v>
      </c>
      <c r="OB4" s="150" t="s">
        <v>281</v>
      </c>
      <c r="OC4" s="89">
        <v>128968</v>
      </c>
      <c r="OD4" s="88">
        <v>688</v>
      </c>
      <c r="OE4" s="84">
        <f t="shared" si="1"/>
        <v>187.45348837209303</v>
      </c>
      <c r="OF4" s="91">
        <f t="shared" si="2"/>
        <v>9.8939271757335148E-3</v>
      </c>
    </row>
    <row r="5" spans="1:396" ht="68" x14ac:dyDescent="0.2">
      <c r="B5" s="19" t="s">
        <v>868</v>
      </c>
      <c r="C5" s="19">
        <v>4</v>
      </c>
      <c r="D5" s="19">
        <v>1484</v>
      </c>
      <c r="E5" s="19">
        <v>15</v>
      </c>
      <c r="F5" s="84">
        <f t="shared" si="0"/>
        <v>98.933333333333337</v>
      </c>
      <c r="G5" s="19">
        <v>8</v>
      </c>
      <c r="H5" s="19" t="s">
        <v>271</v>
      </c>
      <c r="I5" s="19" t="s">
        <v>269</v>
      </c>
      <c r="J5" s="19">
        <v>1</v>
      </c>
      <c r="K5" s="126"/>
      <c r="L5" s="20"/>
      <c r="P5" s="19" t="s">
        <v>198</v>
      </c>
      <c r="Q5" s="19" t="s">
        <v>199</v>
      </c>
      <c r="AA5" s="20"/>
      <c r="AB5" s="19">
        <v>161</v>
      </c>
      <c r="AC5" s="19">
        <v>75</v>
      </c>
      <c r="AD5" s="19">
        <v>13</v>
      </c>
      <c r="AE5" s="19">
        <v>0</v>
      </c>
      <c r="AF5" s="19" t="s">
        <v>428</v>
      </c>
      <c r="AH5" s="19" t="s">
        <v>271</v>
      </c>
      <c r="AI5" s="126"/>
      <c r="AJ5" s="19" t="s">
        <v>269</v>
      </c>
      <c r="AK5" s="20"/>
      <c r="AY5" s="126"/>
      <c r="AZ5" s="112" t="s">
        <v>269</v>
      </c>
      <c r="BC5" s="156"/>
      <c r="BF5" s="126"/>
      <c r="BG5" s="19" t="s">
        <v>269</v>
      </c>
      <c r="BJ5" s="152"/>
      <c r="BL5" s="126"/>
      <c r="BM5" s="19" t="s">
        <v>269</v>
      </c>
      <c r="BP5" s="148"/>
      <c r="BR5" s="126"/>
      <c r="BS5" s="19" t="s">
        <v>269</v>
      </c>
      <c r="BV5" s="150"/>
      <c r="BX5" s="126"/>
      <c r="BY5" s="19" t="s">
        <v>271</v>
      </c>
      <c r="BZ5" s="19">
        <v>2</v>
      </c>
      <c r="CA5" s="19">
        <v>62</v>
      </c>
      <c r="CB5" s="152" t="s">
        <v>325</v>
      </c>
      <c r="CD5" s="148" t="s">
        <v>280</v>
      </c>
      <c r="CF5" s="150" t="s">
        <v>326</v>
      </c>
      <c r="CH5" s="126"/>
      <c r="CI5" s="19" t="s">
        <v>271</v>
      </c>
      <c r="CJ5" s="19">
        <v>10</v>
      </c>
      <c r="CK5" s="19">
        <v>70</v>
      </c>
      <c r="CL5" s="156" t="s">
        <v>489</v>
      </c>
      <c r="CN5" s="152" t="s">
        <v>325</v>
      </c>
      <c r="CP5" s="148" t="s">
        <v>280</v>
      </c>
      <c r="CR5" s="150" t="s">
        <v>281</v>
      </c>
      <c r="CT5" s="126"/>
      <c r="CU5" s="170" t="s">
        <v>271</v>
      </c>
      <c r="CV5" s="126"/>
      <c r="CW5" s="92" t="s">
        <v>271</v>
      </c>
      <c r="CX5" s="19">
        <v>2</v>
      </c>
      <c r="CY5" s="19">
        <v>17</v>
      </c>
      <c r="CZ5" s="19" t="s">
        <v>286</v>
      </c>
      <c r="DA5" s="181" t="s">
        <v>287</v>
      </c>
      <c r="DB5" s="126"/>
      <c r="DC5" s="19" t="s">
        <v>271</v>
      </c>
      <c r="DD5" s="19">
        <v>2</v>
      </c>
      <c r="DE5" s="19">
        <v>8</v>
      </c>
      <c r="DF5" s="181" t="s">
        <v>429</v>
      </c>
      <c r="DG5" s="181" t="s">
        <v>287</v>
      </c>
      <c r="DH5" s="126"/>
      <c r="DI5" s="19" t="s">
        <v>271</v>
      </c>
      <c r="DJ5" s="19">
        <v>1</v>
      </c>
      <c r="DK5" s="19">
        <v>3</v>
      </c>
      <c r="DL5" s="181" t="s">
        <v>429</v>
      </c>
      <c r="DM5" s="19" t="s">
        <v>281</v>
      </c>
      <c r="DN5" s="126"/>
      <c r="DO5" s="19" t="s">
        <v>271</v>
      </c>
      <c r="DP5" s="19">
        <v>2</v>
      </c>
      <c r="DQ5" s="19">
        <v>20</v>
      </c>
      <c r="DR5" s="181" t="s">
        <v>429</v>
      </c>
      <c r="DS5" s="181" t="s">
        <v>287</v>
      </c>
      <c r="DT5" s="126"/>
      <c r="DU5" s="19" t="s">
        <v>269</v>
      </c>
      <c r="DZ5" s="126"/>
      <c r="EA5" s="19" t="s">
        <v>269</v>
      </c>
      <c r="EF5" s="126"/>
      <c r="EG5" s="174" t="s">
        <v>269</v>
      </c>
      <c r="EL5" s="126"/>
      <c r="EM5" s="174" t="s">
        <v>269</v>
      </c>
      <c r="ER5" s="126"/>
      <c r="ES5" s="174" t="s">
        <v>269</v>
      </c>
      <c r="EX5" s="126"/>
      <c r="EY5" s="174" t="s">
        <v>269</v>
      </c>
      <c r="FD5" s="126"/>
      <c r="FE5" s="174" t="s">
        <v>269</v>
      </c>
      <c r="FJ5" s="126"/>
      <c r="FK5" s="19" t="s">
        <v>271</v>
      </c>
      <c r="FL5" s="126"/>
      <c r="FM5" s="19" t="s">
        <v>269</v>
      </c>
      <c r="FP5" s="20"/>
      <c r="FW5" s="126"/>
      <c r="FX5" s="19" t="s">
        <v>269</v>
      </c>
      <c r="GA5" s="20"/>
      <c r="GF5" s="126"/>
      <c r="GG5" s="19" t="s">
        <v>269</v>
      </c>
      <c r="GJ5" s="20"/>
      <c r="GP5" s="126"/>
      <c r="GQ5" s="19" t="s">
        <v>271</v>
      </c>
      <c r="GR5" s="19">
        <v>1</v>
      </c>
      <c r="GS5" s="19">
        <v>70</v>
      </c>
      <c r="GT5" s="20"/>
      <c r="GU5" s="19" t="s">
        <v>225</v>
      </c>
      <c r="GY5" s="126"/>
      <c r="GZ5" s="19" t="s">
        <v>269</v>
      </c>
      <c r="HC5" s="20"/>
      <c r="HJ5" s="126"/>
      <c r="HK5" s="19" t="s">
        <v>269</v>
      </c>
      <c r="HN5" s="20"/>
      <c r="HS5" s="126"/>
      <c r="HT5" s="19" t="s">
        <v>269</v>
      </c>
      <c r="HW5" s="20"/>
      <c r="IB5" s="126"/>
      <c r="IC5" s="19" t="s">
        <v>269</v>
      </c>
      <c r="IF5" s="20"/>
      <c r="IJ5" s="126"/>
      <c r="IK5" s="19" t="s">
        <v>269</v>
      </c>
      <c r="IN5" s="20"/>
      <c r="IP5" s="126"/>
      <c r="IQ5" s="19" t="s">
        <v>269</v>
      </c>
      <c r="IT5" s="20"/>
      <c r="IY5" s="126"/>
      <c r="IZ5" s="19" t="s">
        <v>269</v>
      </c>
      <c r="JC5" s="20"/>
      <c r="JH5" s="126"/>
      <c r="JI5" s="19" t="s">
        <v>271</v>
      </c>
      <c r="JJ5" s="19">
        <v>2</v>
      </c>
      <c r="JK5" s="19">
        <v>310</v>
      </c>
      <c r="JL5" s="20"/>
      <c r="JO5" s="19" t="s">
        <v>229</v>
      </c>
      <c r="JP5" s="19" t="s">
        <v>273</v>
      </c>
      <c r="JQ5" s="19" t="s">
        <v>269</v>
      </c>
      <c r="JR5" s="126"/>
      <c r="JS5" s="19" t="s">
        <v>269</v>
      </c>
      <c r="JV5" s="20"/>
      <c r="KD5" s="126"/>
      <c r="KE5" s="19" t="s">
        <v>269</v>
      </c>
      <c r="KH5" s="20"/>
      <c r="KL5" s="126"/>
      <c r="KM5" s="171" t="s">
        <v>269</v>
      </c>
      <c r="KQ5" s="126"/>
      <c r="KR5" s="174" t="s">
        <v>269</v>
      </c>
      <c r="KV5" s="126"/>
      <c r="KW5" s="171" t="s">
        <v>269</v>
      </c>
      <c r="LA5" s="126"/>
      <c r="LB5" s="171" t="s">
        <v>269</v>
      </c>
      <c r="LF5" s="126"/>
      <c r="LG5" s="171" t="s">
        <v>269</v>
      </c>
      <c r="LJ5" s="20"/>
      <c r="LK5" s="126"/>
      <c r="LL5" s="19" t="s">
        <v>269</v>
      </c>
      <c r="LN5" s="126"/>
      <c r="LO5" s="20"/>
      <c r="LQ5" s="19" t="s">
        <v>231</v>
      </c>
      <c r="LR5" s="19" t="s">
        <v>232</v>
      </c>
      <c r="LS5" s="19" t="s">
        <v>233</v>
      </c>
      <c r="LT5" s="19" t="s">
        <v>234</v>
      </c>
      <c r="LZ5" s="19">
        <v>247</v>
      </c>
      <c r="MA5" s="19" t="s">
        <v>269</v>
      </c>
      <c r="MB5" s="19">
        <v>15</v>
      </c>
      <c r="MC5" s="126"/>
      <c r="MD5" s="20"/>
      <c r="NA5" s="19" t="s">
        <v>333</v>
      </c>
      <c r="NB5" s="19" t="s">
        <v>269</v>
      </c>
      <c r="NC5" s="19" t="s">
        <v>269</v>
      </c>
      <c r="ND5" s="138" t="s">
        <v>269</v>
      </c>
      <c r="NE5" s="126"/>
      <c r="NF5" s="19" t="s">
        <v>269</v>
      </c>
      <c r="NG5" s="19" t="s">
        <v>269</v>
      </c>
      <c r="NI5" s="19" t="s">
        <v>269</v>
      </c>
      <c r="NJ5" s="126"/>
      <c r="NK5" s="20"/>
      <c r="NU5" s="126"/>
      <c r="NW5" s="145" t="s">
        <v>271</v>
      </c>
      <c r="NX5" s="156"/>
      <c r="NY5" s="183" t="s">
        <v>489</v>
      </c>
      <c r="NZ5" s="152" t="s">
        <v>325</v>
      </c>
      <c r="OA5" s="148" t="s">
        <v>280</v>
      </c>
      <c r="OB5" s="150" t="s">
        <v>281</v>
      </c>
      <c r="OC5" s="89">
        <v>157393</v>
      </c>
      <c r="OD5" s="88">
        <v>1107.3</v>
      </c>
      <c r="OE5" s="84">
        <f t="shared" si="1"/>
        <v>142.14124446852705</v>
      </c>
      <c r="OF5" s="91">
        <f t="shared" si="2"/>
        <v>9.4286277026297237E-3</v>
      </c>
    </row>
    <row r="6" spans="1:396" ht="68" x14ac:dyDescent="0.2">
      <c r="B6" s="19" t="s">
        <v>336</v>
      </c>
      <c r="C6" s="19">
        <v>4</v>
      </c>
      <c r="D6" s="19">
        <v>1454</v>
      </c>
      <c r="E6" s="19">
        <v>16</v>
      </c>
      <c r="F6" s="84">
        <f t="shared" si="0"/>
        <v>90.875</v>
      </c>
      <c r="G6" s="19">
        <v>5</v>
      </c>
      <c r="H6" s="19" t="s">
        <v>269</v>
      </c>
      <c r="I6" s="19" t="s">
        <v>269</v>
      </c>
      <c r="J6" s="19">
        <v>0</v>
      </c>
      <c r="K6" s="126"/>
      <c r="L6" s="20"/>
      <c r="M6" s="19" t="s">
        <v>195</v>
      </c>
      <c r="P6" s="19" t="s">
        <v>198</v>
      </c>
      <c r="Q6" s="19" t="s">
        <v>199</v>
      </c>
      <c r="AA6" s="20"/>
      <c r="AB6" s="19">
        <v>0</v>
      </c>
      <c r="AC6" s="19">
        <v>0</v>
      </c>
      <c r="AD6" s="19">
        <v>0</v>
      </c>
      <c r="AE6" s="19">
        <v>0</v>
      </c>
      <c r="AF6" s="19" t="s">
        <v>213</v>
      </c>
      <c r="AG6" s="19" t="s">
        <v>339</v>
      </c>
      <c r="AH6" s="19" t="s">
        <v>271</v>
      </c>
      <c r="AI6" s="126"/>
      <c r="AJ6" s="19" t="s">
        <v>269</v>
      </c>
      <c r="AK6" s="20"/>
      <c r="AY6" s="126"/>
      <c r="AZ6" s="112" t="s">
        <v>269</v>
      </c>
      <c r="BC6" s="156"/>
      <c r="BF6" s="126"/>
      <c r="BG6" s="19" t="s">
        <v>269</v>
      </c>
      <c r="BJ6" s="152"/>
      <c r="BL6" s="126"/>
      <c r="BM6" s="19" t="s">
        <v>269</v>
      </c>
      <c r="BP6" s="148"/>
      <c r="BR6" s="126"/>
      <c r="BS6" s="19" t="s">
        <v>269</v>
      </c>
      <c r="BV6" s="150"/>
      <c r="BX6" s="126"/>
      <c r="BY6" s="19" t="s">
        <v>269</v>
      </c>
      <c r="CB6" s="152"/>
      <c r="CD6" s="148"/>
      <c r="CF6" s="150"/>
      <c r="CH6" s="126"/>
      <c r="CI6" s="19" t="s">
        <v>271</v>
      </c>
      <c r="CJ6" s="19">
        <v>16</v>
      </c>
      <c r="CK6" s="19">
        <v>110</v>
      </c>
      <c r="CL6" s="156" t="s">
        <v>224</v>
      </c>
      <c r="CM6" s="19" t="s">
        <v>344</v>
      </c>
      <c r="CN6" s="152" t="s">
        <v>224</v>
      </c>
      <c r="CO6" s="19" t="s">
        <v>344</v>
      </c>
      <c r="CP6" s="148" t="s">
        <v>224</v>
      </c>
      <c r="CQ6" s="19" t="s">
        <v>344</v>
      </c>
      <c r="CR6" s="150" t="s">
        <v>224</v>
      </c>
      <c r="CS6" s="19" t="s">
        <v>344</v>
      </c>
      <c r="CT6" s="126"/>
      <c r="CU6" s="170" t="s">
        <v>271</v>
      </c>
      <c r="CV6" s="126"/>
      <c r="CW6" s="92" t="s">
        <v>271</v>
      </c>
      <c r="CX6" s="19">
        <v>1</v>
      </c>
      <c r="CY6" s="19">
        <v>51</v>
      </c>
      <c r="DA6" s="145"/>
      <c r="DB6" s="126"/>
      <c r="DC6" s="19" t="s">
        <v>271</v>
      </c>
      <c r="DD6" s="19">
        <v>1</v>
      </c>
      <c r="DE6" s="19">
        <v>29</v>
      </c>
      <c r="DH6" s="126"/>
      <c r="DI6" s="19" t="s">
        <v>271</v>
      </c>
      <c r="DJ6" s="19">
        <v>1</v>
      </c>
      <c r="DK6" s="19">
        <v>8</v>
      </c>
      <c r="DN6" s="126"/>
      <c r="DO6" s="19" t="s">
        <v>269</v>
      </c>
      <c r="DT6" s="126"/>
      <c r="DU6" s="19" t="s">
        <v>269</v>
      </c>
      <c r="DZ6" s="126"/>
      <c r="EA6" s="19" t="s">
        <v>269</v>
      </c>
      <c r="EF6" s="126"/>
      <c r="EG6" s="174" t="s">
        <v>269</v>
      </c>
      <c r="EL6" s="126"/>
      <c r="EM6" s="174" t="s">
        <v>269</v>
      </c>
      <c r="ER6" s="126"/>
      <c r="ES6" s="174" t="s">
        <v>269</v>
      </c>
      <c r="EX6" s="126"/>
      <c r="EY6" s="174" t="s">
        <v>269</v>
      </c>
      <c r="FD6" s="126"/>
      <c r="FE6" s="174" t="s">
        <v>269</v>
      </c>
      <c r="FJ6" s="126"/>
      <c r="FK6" s="19" t="s">
        <v>271</v>
      </c>
      <c r="FL6" s="126"/>
      <c r="FM6" s="19" t="s">
        <v>271</v>
      </c>
      <c r="FN6" s="19">
        <v>1</v>
      </c>
      <c r="FO6" s="19">
        <v>125</v>
      </c>
      <c r="FP6" s="20"/>
      <c r="FV6" s="19" t="s">
        <v>269</v>
      </c>
      <c r="FW6" s="126"/>
      <c r="FX6" s="19" t="s">
        <v>269</v>
      </c>
      <c r="GA6" s="20"/>
      <c r="GF6" s="126"/>
      <c r="GG6" s="19" t="s">
        <v>271</v>
      </c>
      <c r="GH6" s="19">
        <v>1</v>
      </c>
      <c r="GI6" s="19">
        <v>23</v>
      </c>
      <c r="GJ6" s="20"/>
      <c r="GP6" s="126"/>
      <c r="GQ6" s="19" t="s">
        <v>269</v>
      </c>
      <c r="GT6" s="20"/>
      <c r="GY6" s="126"/>
      <c r="GZ6" s="19" t="s">
        <v>269</v>
      </c>
      <c r="HC6" s="20"/>
      <c r="HJ6" s="126"/>
      <c r="HK6" s="19" t="s">
        <v>269</v>
      </c>
      <c r="HN6" s="20"/>
      <c r="HS6" s="126"/>
      <c r="HT6" s="19" t="s">
        <v>269</v>
      </c>
      <c r="HW6" s="20"/>
      <c r="IB6" s="126"/>
      <c r="IC6" s="19" t="s">
        <v>269</v>
      </c>
      <c r="IF6" s="20"/>
      <c r="IJ6" s="126"/>
      <c r="IK6" s="19" t="s">
        <v>269</v>
      </c>
      <c r="IN6" s="20"/>
      <c r="IP6" s="126"/>
      <c r="IQ6" s="19" t="s">
        <v>269</v>
      </c>
      <c r="IT6" s="20"/>
      <c r="IY6" s="126"/>
      <c r="IZ6" s="19" t="s">
        <v>269</v>
      </c>
      <c r="JC6" s="20"/>
      <c r="JH6" s="126"/>
      <c r="JI6" s="19" t="s">
        <v>271</v>
      </c>
      <c r="JJ6" s="19">
        <v>1</v>
      </c>
      <c r="JK6" s="19">
        <v>165</v>
      </c>
      <c r="JL6" s="20"/>
      <c r="JP6" s="19" t="s">
        <v>273</v>
      </c>
      <c r="JQ6" s="19" t="s">
        <v>269</v>
      </c>
      <c r="JR6" s="126"/>
      <c r="JS6" s="19" t="s">
        <v>271</v>
      </c>
      <c r="JT6" s="19">
        <v>1</v>
      </c>
      <c r="JU6" s="19">
        <v>155</v>
      </c>
      <c r="JV6" s="20"/>
      <c r="KB6" s="19" t="s">
        <v>347</v>
      </c>
      <c r="KC6" s="19" t="s">
        <v>269</v>
      </c>
      <c r="KD6" s="126"/>
      <c r="KE6" s="19" t="s">
        <v>269</v>
      </c>
      <c r="KH6" s="20"/>
      <c r="KL6" s="126"/>
      <c r="KM6" s="171" t="s">
        <v>269</v>
      </c>
      <c r="KQ6" s="126"/>
      <c r="KR6" s="174" t="s">
        <v>269</v>
      </c>
      <c r="KV6" s="126"/>
      <c r="KW6" s="171" t="s">
        <v>269</v>
      </c>
      <c r="LA6" s="126"/>
      <c r="LB6" s="171" t="s">
        <v>269</v>
      </c>
      <c r="LF6" s="126"/>
      <c r="LG6" s="171" t="s">
        <v>269</v>
      </c>
      <c r="LJ6" s="20"/>
      <c r="LK6" s="126"/>
      <c r="LL6" s="19" t="s">
        <v>269</v>
      </c>
      <c r="LN6" s="126"/>
      <c r="LO6" s="20"/>
      <c r="LP6" s="19" t="s">
        <v>230</v>
      </c>
      <c r="LZ6" s="19">
        <v>2167</v>
      </c>
      <c r="MA6" s="19" t="s">
        <v>271</v>
      </c>
      <c r="MB6" s="19">
        <v>4</v>
      </c>
      <c r="MC6" s="126"/>
      <c r="MD6" s="20"/>
      <c r="ME6" s="19" t="s">
        <v>238</v>
      </c>
      <c r="MF6" s="19" t="s">
        <v>239</v>
      </c>
      <c r="MJ6" s="19" t="s">
        <v>243</v>
      </c>
      <c r="ML6" s="19" t="s">
        <v>245</v>
      </c>
      <c r="MN6" s="19" t="s">
        <v>247</v>
      </c>
      <c r="MY6" s="19" t="s">
        <v>314</v>
      </c>
      <c r="MZ6" s="19">
        <v>30</v>
      </c>
      <c r="NA6" s="19" t="s">
        <v>333</v>
      </c>
      <c r="NB6" s="19" t="s">
        <v>269</v>
      </c>
      <c r="NC6" s="19" t="s">
        <v>822</v>
      </c>
      <c r="ND6" s="138" t="s">
        <v>269</v>
      </c>
      <c r="NE6" s="126"/>
      <c r="NF6" s="19" t="s">
        <v>269</v>
      </c>
      <c r="NG6" s="19" t="s">
        <v>269</v>
      </c>
      <c r="NH6" s="19" t="s">
        <v>348</v>
      </c>
      <c r="NI6" s="19" t="s">
        <v>269</v>
      </c>
      <c r="NJ6" s="126"/>
      <c r="NK6" s="20"/>
      <c r="NU6" s="126"/>
      <c r="NW6" s="145" t="s">
        <v>269</v>
      </c>
      <c r="NX6" s="156"/>
      <c r="NY6" s="164"/>
      <c r="NZ6" s="153"/>
      <c r="OA6" s="147"/>
      <c r="OB6" s="157"/>
      <c r="OC6" s="89">
        <v>123021</v>
      </c>
      <c r="OD6" s="88">
        <v>790.8</v>
      </c>
      <c r="OE6" s="84">
        <f t="shared" si="1"/>
        <v>155.56525037936268</v>
      </c>
      <c r="OF6" s="91">
        <f t="shared" si="2"/>
        <v>1.1819120312792124E-2</v>
      </c>
    </row>
    <row r="7" spans="1:396" ht="68" x14ac:dyDescent="0.2">
      <c r="B7" s="19" t="s">
        <v>389</v>
      </c>
      <c r="C7" s="19">
        <v>4</v>
      </c>
      <c r="D7" s="19">
        <v>1777</v>
      </c>
      <c r="E7" s="19">
        <v>24</v>
      </c>
      <c r="F7" s="84">
        <f t="shared" si="0"/>
        <v>74.041666666666671</v>
      </c>
      <c r="G7" s="19">
        <v>6</v>
      </c>
      <c r="H7" s="19" t="s">
        <v>269</v>
      </c>
      <c r="I7" s="19" t="s">
        <v>269</v>
      </c>
      <c r="J7" s="19">
        <v>3</v>
      </c>
      <c r="K7" s="126"/>
      <c r="L7" s="20"/>
      <c r="M7" s="19" t="s">
        <v>195</v>
      </c>
      <c r="P7" s="19" t="s">
        <v>198</v>
      </c>
      <c r="Q7" s="19" t="s">
        <v>199</v>
      </c>
      <c r="AA7" s="20"/>
      <c r="AB7" s="19">
        <v>412</v>
      </c>
      <c r="AC7" s="19">
        <v>372</v>
      </c>
      <c r="AD7" s="19">
        <v>128</v>
      </c>
      <c r="AE7" s="19">
        <v>2</v>
      </c>
      <c r="AF7" s="19" t="s">
        <v>213</v>
      </c>
      <c r="AG7" s="19" t="s">
        <v>392</v>
      </c>
      <c r="AH7" s="19" t="s">
        <v>271</v>
      </c>
      <c r="AI7" s="126"/>
      <c r="AJ7" s="19" t="s">
        <v>271</v>
      </c>
      <c r="AK7" s="20"/>
      <c r="AN7" s="19" t="s">
        <v>216</v>
      </c>
      <c r="AO7" s="19" t="s">
        <v>217</v>
      </c>
      <c r="AV7" s="19" t="s">
        <v>273</v>
      </c>
      <c r="AW7" s="19">
        <v>1</v>
      </c>
      <c r="AX7" s="19">
        <v>225</v>
      </c>
      <c r="AY7" s="126"/>
      <c r="AZ7" s="112" t="s">
        <v>271</v>
      </c>
      <c r="BA7" s="19" t="s">
        <v>393</v>
      </c>
      <c r="BB7" s="19">
        <v>150</v>
      </c>
      <c r="BC7" s="156" t="s">
        <v>394</v>
      </c>
      <c r="BE7" s="19" t="s">
        <v>269</v>
      </c>
      <c r="BF7" s="126"/>
      <c r="BJ7" s="152"/>
      <c r="BL7" s="126"/>
      <c r="BP7" s="148"/>
      <c r="BR7" s="126"/>
      <c r="BV7" s="150"/>
      <c r="BX7" s="126"/>
      <c r="BY7" s="19" t="s">
        <v>271</v>
      </c>
      <c r="BZ7" s="19">
        <v>11</v>
      </c>
      <c r="CA7" s="19">
        <v>50</v>
      </c>
      <c r="CB7" s="152" t="s">
        <v>325</v>
      </c>
      <c r="CD7" s="148" t="s">
        <v>325</v>
      </c>
      <c r="CF7" s="150" t="s">
        <v>280</v>
      </c>
      <c r="CH7" s="126"/>
      <c r="CI7" s="19" t="s">
        <v>269</v>
      </c>
      <c r="CL7" s="156"/>
      <c r="CN7" s="152"/>
      <c r="CP7" s="148"/>
      <c r="CR7" s="150"/>
      <c r="CT7" s="126"/>
      <c r="CU7" s="170" t="s">
        <v>271</v>
      </c>
      <c r="CV7" s="126"/>
      <c r="CW7" s="145" t="s">
        <v>271</v>
      </c>
      <c r="CX7" s="19">
        <v>1</v>
      </c>
      <c r="CY7" s="19">
        <v>20</v>
      </c>
      <c r="CZ7" s="19" t="s">
        <v>286</v>
      </c>
      <c r="DA7" s="181" t="s">
        <v>281</v>
      </c>
      <c r="DB7" s="126"/>
      <c r="DC7" s="19" t="s">
        <v>269</v>
      </c>
      <c r="DH7" s="126"/>
      <c r="DI7" s="19" t="s">
        <v>269</v>
      </c>
      <c r="DN7" s="126"/>
      <c r="DO7" s="19" t="s">
        <v>269</v>
      </c>
      <c r="DT7" s="126"/>
      <c r="DU7" s="19" t="s">
        <v>269</v>
      </c>
      <c r="DZ7" s="126"/>
      <c r="EA7" s="19" t="s">
        <v>269</v>
      </c>
      <c r="EF7" s="126"/>
      <c r="EG7" s="174" t="s">
        <v>269</v>
      </c>
      <c r="EL7" s="126"/>
      <c r="EM7" s="174" t="s">
        <v>269</v>
      </c>
      <c r="ER7" s="126"/>
      <c r="ES7" s="174" t="s">
        <v>269</v>
      </c>
      <c r="EX7" s="126"/>
      <c r="EY7" s="174" t="s">
        <v>269</v>
      </c>
      <c r="FD7" s="126"/>
      <c r="FE7" s="174" t="s">
        <v>269</v>
      </c>
      <c r="FJ7" s="126"/>
      <c r="FK7" s="19" t="s">
        <v>271</v>
      </c>
      <c r="FL7" s="126"/>
      <c r="FM7" s="19" t="s">
        <v>271</v>
      </c>
      <c r="FN7" s="19">
        <v>2</v>
      </c>
      <c r="FO7" s="19">
        <v>45</v>
      </c>
      <c r="FP7" s="20"/>
      <c r="FQ7" s="19" t="s">
        <v>225</v>
      </c>
      <c r="FS7" s="19" t="s">
        <v>228</v>
      </c>
      <c r="FV7" s="19" t="s">
        <v>269</v>
      </c>
      <c r="FW7" s="126"/>
      <c r="FX7" s="19" t="s">
        <v>271</v>
      </c>
      <c r="FY7" s="19">
        <v>1</v>
      </c>
      <c r="FZ7" s="19">
        <v>115</v>
      </c>
      <c r="GA7" s="20"/>
      <c r="GD7" s="19" t="s">
        <v>229</v>
      </c>
      <c r="GF7" s="126"/>
      <c r="GG7" s="19" t="s">
        <v>271</v>
      </c>
      <c r="GH7" s="19">
        <v>1</v>
      </c>
      <c r="GI7" s="19">
        <v>35</v>
      </c>
      <c r="GJ7" s="20"/>
      <c r="GM7" s="19" t="s">
        <v>227</v>
      </c>
      <c r="GP7" s="126"/>
      <c r="GQ7" s="19" t="s">
        <v>269</v>
      </c>
      <c r="GT7" s="20"/>
      <c r="GY7" s="126"/>
      <c r="GZ7" s="19" t="s">
        <v>271</v>
      </c>
      <c r="HA7" s="19" t="s">
        <v>396</v>
      </c>
      <c r="HB7" s="19">
        <v>90</v>
      </c>
      <c r="HC7" s="20"/>
      <c r="HF7" s="19" t="s">
        <v>227</v>
      </c>
      <c r="HI7" s="19" t="s">
        <v>269</v>
      </c>
      <c r="HJ7" s="126"/>
      <c r="HK7" s="19" t="s">
        <v>271</v>
      </c>
      <c r="HL7" s="19">
        <v>1</v>
      </c>
      <c r="HM7" s="19">
        <v>30</v>
      </c>
      <c r="HN7" s="20"/>
      <c r="HO7" s="19" t="s">
        <v>225</v>
      </c>
      <c r="HS7" s="126"/>
      <c r="HT7" s="19" t="s">
        <v>269</v>
      </c>
      <c r="HW7" s="20"/>
      <c r="IB7" s="126"/>
      <c r="IC7" s="19" t="s">
        <v>269</v>
      </c>
      <c r="IF7" s="20"/>
      <c r="IJ7" s="126"/>
      <c r="IK7" s="19" t="s">
        <v>269</v>
      </c>
      <c r="IN7" s="20"/>
      <c r="IP7" s="126"/>
      <c r="IQ7" s="19" t="s">
        <v>269</v>
      </c>
      <c r="IT7" s="20"/>
      <c r="IY7" s="126"/>
      <c r="IZ7" s="19" t="s">
        <v>271</v>
      </c>
      <c r="JA7" s="19">
        <v>3</v>
      </c>
      <c r="JB7" s="19">
        <v>30</v>
      </c>
      <c r="JC7" s="20"/>
      <c r="JF7" s="19" t="s">
        <v>228</v>
      </c>
      <c r="JG7" s="19" t="s">
        <v>229</v>
      </c>
      <c r="JH7" s="126"/>
      <c r="JI7" s="19" t="s">
        <v>271</v>
      </c>
      <c r="JJ7" s="19">
        <v>1</v>
      </c>
      <c r="JK7" s="19">
        <v>250</v>
      </c>
      <c r="JL7" s="20"/>
      <c r="JO7" s="19" t="s">
        <v>229</v>
      </c>
      <c r="JP7" s="19" t="s">
        <v>347</v>
      </c>
      <c r="JQ7" s="19" t="s">
        <v>269</v>
      </c>
      <c r="JR7" s="126"/>
      <c r="JS7" s="19" t="s">
        <v>271</v>
      </c>
      <c r="JT7" s="19">
        <v>1</v>
      </c>
      <c r="JU7" s="19">
        <v>200</v>
      </c>
      <c r="JV7" s="20"/>
      <c r="JZ7" s="19" t="s">
        <v>229</v>
      </c>
      <c r="KB7" s="19" t="s">
        <v>273</v>
      </c>
      <c r="KC7" s="19" t="s">
        <v>269</v>
      </c>
      <c r="KD7" s="126"/>
      <c r="KE7" s="19" t="s">
        <v>269</v>
      </c>
      <c r="KH7" s="20"/>
      <c r="KL7" s="126"/>
      <c r="KM7" s="171" t="s">
        <v>269</v>
      </c>
      <c r="KQ7" s="126"/>
      <c r="KR7" s="174" t="s">
        <v>269</v>
      </c>
      <c r="KV7" s="126"/>
      <c r="KW7" s="171" t="s">
        <v>269</v>
      </c>
      <c r="LA7" s="126"/>
      <c r="LB7" s="171" t="s">
        <v>269</v>
      </c>
      <c r="LF7" s="126"/>
      <c r="LG7" s="171" t="s">
        <v>269</v>
      </c>
      <c r="LJ7" s="20"/>
      <c r="LK7" s="126"/>
      <c r="LL7" s="19" t="s">
        <v>271</v>
      </c>
      <c r="LM7" s="19" t="s">
        <v>397</v>
      </c>
      <c r="LN7" s="126"/>
      <c r="LO7" s="20"/>
      <c r="LQ7" s="19" t="s">
        <v>231</v>
      </c>
      <c r="LR7" s="19" t="s">
        <v>232</v>
      </c>
      <c r="LZ7" s="19">
        <v>58</v>
      </c>
      <c r="MA7" s="19" t="s">
        <v>271</v>
      </c>
      <c r="MB7" s="19">
        <v>3</v>
      </c>
      <c r="MC7" s="126"/>
      <c r="MD7" s="20"/>
      <c r="ME7" s="19" t="s">
        <v>238</v>
      </c>
      <c r="MF7" s="19" t="s">
        <v>239</v>
      </c>
      <c r="MG7" s="19" t="s">
        <v>240</v>
      </c>
      <c r="MI7" s="19" t="s">
        <v>242</v>
      </c>
      <c r="MJ7" s="19" t="s">
        <v>243</v>
      </c>
      <c r="MK7" s="19" t="s">
        <v>244</v>
      </c>
      <c r="ML7" s="19" t="s">
        <v>245</v>
      </c>
      <c r="MM7" s="19" t="s">
        <v>246</v>
      </c>
      <c r="MP7" s="19" t="s">
        <v>249</v>
      </c>
      <c r="MQ7" s="19" t="s">
        <v>250</v>
      </c>
      <c r="MT7" s="19" t="s">
        <v>253</v>
      </c>
      <c r="MY7" s="19">
        <v>40</v>
      </c>
      <c r="MZ7" s="19">
        <v>35</v>
      </c>
      <c r="NA7" s="19" t="s">
        <v>369</v>
      </c>
      <c r="NB7" s="19" t="s">
        <v>269</v>
      </c>
      <c r="NC7" s="19" t="s">
        <v>822</v>
      </c>
      <c r="ND7" s="138" t="s">
        <v>269</v>
      </c>
      <c r="NE7" s="126"/>
      <c r="NF7" s="19" t="s">
        <v>269</v>
      </c>
      <c r="NG7" s="19" t="s">
        <v>269</v>
      </c>
      <c r="NH7" s="19" t="s">
        <v>399</v>
      </c>
      <c r="NI7" s="19" t="s">
        <v>269</v>
      </c>
      <c r="NJ7" s="126"/>
      <c r="NK7" s="20"/>
      <c r="NT7" s="19" t="s">
        <v>400</v>
      </c>
      <c r="NU7" s="126"/>
      <c r="NW7" s="145" t="s">
        <v>271</v>
      </c>
      <c r="NX7" s="182" t="s">
        <v>394</v>
      </c>
      <c r="NY7" s="163"/>
      <c r="NZ7" s="152" t="s">
        <v>325</v>
      </c>
      <c r="OA7" s="148" t="s">
        <v>325</v>
      </c>
      <c r="OB7" s="150" t="s">
        <v>280</v>
      </c>
      <c r="OC7" s="89">
        <v>160652</v>
      </c>
      <c r="OD7" s="88">
        <v>772.3</v>
      </c>
      <c r="OE7" s="84">
        <f t="shared" si="1"/>
        <v>208.0176097371488</v>
      </c>
      <c r="OF7" s="91">
        <f t="shared" si="2"/>
        <v>1.1061175708985883E-2</v>
      </c>
    </row>
    <row r="8" spans="1:396" ht="68" x14ac:dyDescent="0.2">
      <c r="B8" s="19" t="s">
        <v>809</v>
      </c>
      <c r="C8" s="19">
        <v>4</v>
      </c>
      <c r="D8" s="19">
        <v>2127</v>
      </c>
      <c r="E8" s="19">
        <v>16</v>
      </c>
      <c r="F8" s="84">
        <f t="shared" si="0"/>
        <v>132.9375</v>
      </c>
      <c r="G8" s="19">
        <v>15</v>
      </c>
      <c r="H8" s="19" t="s">
        <v>269</v>
      </c>
      <c r="I8" s="19" t="s">
        <v>269</v>
      </c>
      <c r="J8" s="19">
        <v>1</v>
      </c>
      <c r="K8" s="126"/>
      <c r="L8" s="20"/>
      <c r="M8" s="19" t="s">
        <v>195</v>
      </c>
      <c r="P8" s="19" t="s">
        <v>198</v>
      </c>
      <c r="Q8" s="19" t="s">
        <v>199</v>
      </c>
      <c r="AA8" s="20"/>
      <c r="AB8" s="19">
        <v>720</v>
      </c>
      <c r="AC8" s="19">
        <v>78</v>
      </c>
      <c r="AD8" s="19">
        <v>110</v>
      </c>
      <c r="AE8" s="19">
        <v>7</v>
      </c>
      <c r="AF8" s="174" t="s">
        <v>213</v>
      </c>
      <c r="AG8" s="19" t="s">
        <v>812</v>
      </c>
      <c r="AH8" s="19" t="s">
        <v>271</v>
      </c>
      <c r="AI8" s="126"/>
      <c r="AJ8" s="19" t="s">
        <v>271</v>
      </c>
      <c r="AK8" s="20"/>
      <c r="AL8" s="19" t="s">
        <v>214</v>
      </c>
      <c r="AP8" s="19" t="s">
        <v>218</v>
      </c>
      <c r="AV8" s="19" t="s">
        <v>273</v>
      </c>
      <c r="AW8" s="19">
        <v>2</v>
      </c>
      <c r="AX8" s="19">
        <v>127</v>
      </c>
      <c r="AY8" s="126"/>
      <c r="AZ8" s="112" t="s">
        <v>269</v>
      </c>
      <c r="BC8" s="156"/>
      <c r="BF8" s="126"/>
      <c r="BG8" s="19" t="s">
        <v>269</v>
      </c>
      <c r="BJ8" s="152"/>
      <c r="BL8" s="126"/>
      <c r="BM8" s="19" t="s">
        <v>269</v>
      </c>
      <c r="BP8" s="148"/>
      <c r="BR8" s="126"/>
      <c r="BS8" s="19" t="s">
        <v>269</v>
      </c>
      <c r="BV8" s="150"/>
      <c r="BX8" s="126"/>
      <c r="BY8" s="19" t="s">
        <v>269</v>
      </c>
      <c r="CB8" s="152"/>
      <c r="CD8" s="148"/>
      <c r="CF8" s="150"/>
      <c r="CH8" s="126"/>
      <c r="CI8" s="19" t="s">
        <v>271</v>
      </c>
      <c r="CJ8" s="19">
        <v>12</v>
      </c>
      <c r="CK8" s="19">
        <v>140</v>
      </c>
      <c r="CL8" s="156" t="s">
        <v>465</v>
      </c>
      <c r="CN8" s="152" t="s">
        <v>325</v>
      </c>
      <c r="CP8" s="148" t="s">
        <v>280</v>
      </c>
      <c r="CR8" s="150" t="s">
        <v>281</v>
      </c>
      <c r="CT8" s="126"/>
      <c r="CU8" s="170" t="s">
        <v>269</v>
      </c>
      <c r="CV8" s="126"/>
      <c r="CW8" s="174" t="s">
        <v>269</v>
      </c>
      <c r="DB8" s="126"/>
      <c r="DC8" s="174" t="s">
        <v>269</v>
      </c>
      <c r="DH8" s="126"/>
      <c r="DI8" s="174" t="s">
        <v>269</v>
      </c>
      <c r="DN8" s="126"/>
      <c r="DO8" s="174" t="s">
        <v>269</v>
      </c>
      <c r="DT8" s="126"/>
      <c r="DU8" s="174" t="s">
        <v>269</v>
      </c>
      <c r="DZ8" s="126"/>
      <c r="EA8" s="174" t="s">
        <v>269</v>
      </c>
      <c r="EF8" s="126"/>
      <c r="EG8" s="174" t="s">
        <v>269</v>
      </c>
      <c r="EL8" s="126"/>
      <c r="EM8" s="174" t="s">
        <v>269</v>
      </c>
      <c r="ER8" s="126"/>
      <c r="ES8" s="174" t="s">
        <v>269</v>
      </c>
      <c r="EX8" s="126"/>
      <c r="EY8" s="174" t="s">
        <v>269</v>
      </c>
      <c r="FD8" s="126"/>
      <c r="FE8" s="174" t="s">
        <v>269</v>
      </c>
      <c r="FJ8" s="126"/>
      <c r="FK8" s="19" t="s">
        <v>271</v>
      </c>
      <c r="FL8" s="126"/>
      <c r="FM8" s="19" t="s">
        <v>269</v>
      </c>
      <c r="FP8" s="20"/>
      <c r="FW8" s="126"/>
      <c r="FX8" s="19" t="s">
        <v>269</v>
      </c>
      <c r="GA8" s="20"/>
      <c r="GF8" s="126"/>
      <c r="GG8" s="19" t="s">
        <v>271</v>
      </c>
      <c r="GH8" s="19">
        <v>1</v>
      </c>
      <c r="GI8" s="19">
        <v>82</v>
      </c>
      <c r="GJ8" s="20"/>
      <c r="GM8" s="19" t="s">
        <v>227</v>
      </c>
      <c r="GP8" s="126"/>
      <c r="GQ8" s="19" t="s">
        <v>269</v>
      </c>
      <c r="GT8" s="20"/>
      <c r="GY8" s="126"/>
      <c r="GZ8" s="19" t="s">
        <v>271</v>
      </c>
      <c r="HA8" s="19">
        <v>3</v>
      </c>
      <c r="HB8" s="19">
        <v>175</v>
      </c>
      <c r="HC8" s="20"/>
      <c r="HD8" s="19" t="s">
        <v>225</v>
      </c>
      <c r="HG8" s="19" t="s">
        <v>228</v>
      </c>
      <c r="HI8" s="19" t="s">
        <v>269</v>
      </c>
      <c r="HJ8" s="126"/>
      <c r="HK8" s="19" t="s">
        <v>269</v>
      </c>
      <c r="HN8" s="20"/>
      <c r="HS8" s="126"/>
      <c r="HT8" s="19" t="s">
        <v>269</v>
      </c>
      <c r="HW8" s="20"/>
      <c r="IB8" s="126"/>
      <c r="IC8" s="19" t="s">
        <v>269</v>
      </c>
      <c r="IF8" s="20"/>
      <c r="IJ8" s="126"/>
      <c r="IK8" s="19" t="s">
        <v>269</v>
      </c>
      <c r="IN8" s="20"/>
      <c r="IP8" s="126"/>
      <c r="IQ8" s="19" t="s">
        <v>269</v>
      </c>
      <c r="IT8" s="20"/>
      <c r="IY8" s="126"/>
      <c r="IZ8" s="19" t="s">
        <v>269</v>
      </c>
      <c r="JC8" s="20"/>
      <c r="JH8" s="126"/>
      <c r="JI8" s="19" t="s">
        <v>271</v>
      </c>
      <c r="JJ8" s="19">
        <v>1</v>
      </c>
      <c r="JK8" s="19">
        <v>200</v>
      </c>
      <c r="JL8" s="20"/>
      <c r="JN8" s="19" t="s">
        <v>228</v>
      </c>
      <c r="JO8" s="19" t="s">
        <v>229</v>
      </c>
      <c r="JP8" s="19" t="s">
        <v>273</v>
      </c>
      <c r="JQ8" s="19" t="s">
        <v>271</v>
      </c>
      <c r="JR8" s="126"/>
      <c r="JS8" s="19" t="s">
        <v>271</v>
      </c>
      <c r="JT8" s="19">
        <v>1</v>
      </c>
      <c r="JU8" s="19">
        <v>60</v>
      </c>
      <c r="JV8" s="20"/>
      <c r="JY8" s="19" t="s">
        <v>228</v>
      </c>
      <c r="JZ8" s="19" t="s">
        <v>229</v>
      </c>
      <c r="KB8" s="19" t="s">
        <v>309</v>
      </c>
      <c r="KC8" s="19" t="s">
        <v>269</v>
      </c>
      <c r="KD8" s="126"/>
      <c r="KE8" s="19" t="s">
        <v>269</v>
      </c>
      <c r="KH8" s="20"/>
      <c r="KL8" s="126"/>
      <c r="KM8" s="171" t="s">
        <v>269</v>
      </c>
      <c r="KQ8" s="126"/>
      <c r="KR8" s="174" t="s">
        <v>269</v>
      </c>
      <c r="KV8" s="126"/>
      <c r="KW8" s="171" t="s">
        <v>269</v>
      </c>
      <c r="LA8" s="126"/>
      <c r="LB8" s="171" t="s">
        <v>269</v>
      </c>
      <c r="LF8" s="126"/>
      <c r="LG8" s="171" t="s">
        <v>269</v>
      </c>
      <c r="LJ8" s="20"/>
      <c r="LK8" s="126"/>
      <c r="LL8" s="19" t="s">
        <v>269</v>
      </c>
      <c r="LN8" s="126"/>
      <c r="LO8" s="20"/>
      <c r="LP8" s="19" t="s">
        <v>230</v>
      </c>
      <c r="LZ8" s="19">
        <v>643</v>
      </c>
      <c r="MA8" s="19" t="s">
        <v>271</v>
      </c>
      <c r="MB8" s="19">
        <v>5</v>
      </c>
      <c r="MC8" s="126"/>
      <c r="MD8" s="20"/>
      <c r="ME8" s="19" t="s">
        <v>238</v>
      </c>
      <c r="MG8" s="19" t="s">
        <v>240</v>
      </c>
      <c r="MJ8" s="19" t="s">
        <v>243</v>
      </c>
      <c r="MK8" s="19" t="s">
        <v>244</v>
      </c>
      <c r="ML8" s="19" t="s">
        <v>245</v>
      </c>
      <c r="MN8" s="19" t="s">
        <v>247</v>
      </c>
      <c r="MQ8" s="19" t="s">
        <v>250</v>
      </c>
      <c r="MT8" s="19" t="s">
        <v>253</v>
      </c>
      <c r="MU8" s="19" t="s">
        <v>254</v>
      </c>
      <c r="MY8" s="19">
        <v>40</v>
      </c>
      <c r="MZ8" s="19">
        <v>30</v>
      </c>
      <c r="NA8" s="19" t="s">
        <v>813</v>
      </c>
      <c r="NB8" s="19" t="s">
        <v>269</v>
      </c>
      <c r="NC8" s="19" t="s">
        <v>814</v>
      </c>
      <c r="ND8" s="19" t="s">
        <v>269</v>
      </c>
      <c r="NE8" s="126"/>
      <c r="NF8" s="19" t="s">
        <v>269</v>
      </c>
      <c r="NG8" s="19" t="s">
        <v>269</v>
      </c>
      <c r="NH8" s="19" t="s">
        <v>815</v>
      </c>
      <c r="NI8" s="19" t="s">
        <v>269</v>
      </c>
      <c r="NJ8" s="126"/>
      <c r="NK8" s="20"/>
      <c r="NU8" s="126"/>
      <c r="NW8" s="145" t="s">
        <v>271</v>
      </c>
      <c r="NX8" s="156"/>
      <c r="NY8" s="183" t="s">
        <v>465</v>
      </c>
      <c r="NZ8" s="152" t="s">
        <v>325</v>
      </c>
      <c r="OA8" s="148" t="s">
        <v>280</v>
      </c>
      <c r="OB8" s="150" t="s">
        <v>281</v>
      </c>
      <c r="OC8" s="89">
        <v>167179</v>
      </c>
      <c r="OD8" s="88">
        <v>608.4</v>
      </c>
      <c r="OE8" s="84">
        <f t="shared" si="1"/>
        <v>274.784681130835</v>
      </c>
      <c r="OF8" s="91">
        <f t="shared" si="2"/>
        <v>1.2722889836642161E-2</v>
      </c>
    </row>
    <row r="9" spans="1:396" ht="68" x14ac:dyDescent="0.2">
      <c r="B9" s="19" t="s">
        <v>687</v>
      </c>
      <c r="C9" s="19">
        <v>4</v>
      </c>
      <c r="D9" s="19">
        <v>1483</v>
      </c>
      <c r="E9" s="19">
        <v>34</v>
      </c>
      <c r="F9" s="84">
        <f t="shared" si="0"/>
        <v>43.617647058823529</v>
      </c>
      <c r="G9" s="19">
        <v>19</v>
      </c>
      <c r="H9" s="19" t="s">
        <v>269</v>
      </c>
      <c r="I9" s="19" t="s">
        <v>269</v>
      </c>
      <c r="J9" s="19">
        <v>1</v>
      </c>
      <c r="K9" s="126"/>
      <c r="L9" s="20"/>
      <c r="P9" s="19" t="s">
        <v>198</v>
      </c>
      <c r="Q9" s="19" t="s">
        <v>199</v>
      </c>
      <c r="U9" s="19" t="s">
        <v>203</v>
      </c>
      <c r="AA9" s="20"/>
      <c r="AB9" s="19">
        <v>484</v>
      </c>
      <c r="AC9" s="19">
        <v>763</v>
      </c>
      <c r="AD9" s="19">
        <v>140</v>
      </c>
      <c r="AE9" s="19">
        <v>10</v>
      </c>
      <c r="AF9" s="19" t="s">
        <v>428</v>
      </c>
      <c r="AH9" s="19" t="s">
        <v>271</v>
      </c>
      <c r="AI9" s="126"/>
      <c r="AJ9" s="19" t="s">
        <v>271</v>
      </c>
      <c r="AK9" s="20"/>
      <c r="AL9" s="19" t="s">
        <v>214</v>
      </c>
      <c r="AV9" s="19" t="s">
        <v>273</v>
      </c>
      <c r="AW9" s="19">
        <v>1</v>
      </c>
      <c r="AX9" s="19">
        <v>225</v>
      </c>
      <c r="AY9" s="126"/>
      <c r="AZ9" s="112" t="s">
        <v>269</v>
      </c>
      <c r="BC9" s="156"/>
      <c r="BF9" s="126"/>
      <c r="BG9" s="19" t="s">
        <v>269</v>
      </c>
      <c r="BJ9" s="152"/>
      <c r="BL9" s="126"/>
      <c r="BM9" s="19" t="s">
        <v>271</v>
      </c>
      <c r="BN9" s="19">
        <v>4</v>
      </c>
      <c r="BO9" s="19">
        <v>30</v>
      </c>
      <c r="BP9" s="148" t="s">
        <v>281</v>
      </c>
      <c r="BR9" s="126"/>
      <c r="BS9" s="19" t="s">
        <v>271</v>
      </c>
      <c r="BT9" s="19">
        <v>4</v>
      </c>
      <c r="BU9" s="19">
        <v>30</v>
      </c>
      <c r="BV9" s="150" t="s">
        <v>281</v>
      </c>
      <c r="BX9" s="126"/>
      <c r="BY9" s="19" t="s">
        <v>269</v>
      </c>
      <c r="CB9" s="152"/>
      <c r="CD9" s="148"/>
      <c r="CF9" s="150"/>
      <c r="CH9" s="126"/>
      <c r="CI9" s="19" t="s">
        <v>269</v>
      </c>
      <c r="CL9" s="156"/>
      <c r="CN9" s="152"/>
      <c r="CP9" s="148"/>
      <c r="CR9" s="150"/>
      <c r="CT9" s="126"/>
      <c r="CU9" s="170" t="s">
        <v>271</v>
      </c>
      <c r="CV9" s="126"/>
      <c r="CW9" s="145" t="s">
        <v>271</v>
      </c>
      <c r="CX9" s="19">
        <v>1</v>
      </c>
      <c r="CY9" s="19">
        <v>25</v>
      </c>
      <c r="CZ9" s="19" t="s">
        <v>286</v>
      </c>
      <c r="DA9" s="19" t="s">
        <v>287</v>
      </c>
      <c r="DB9" s="126"/>
      <c r="DC9" s="19" t="s">
        <v>271</v>
      </c>
      <c r="DD9" s="19">
        <v>1</v>
      </c>
      <c r="DE9" s="19">
        <v>12</v>
      </c>
      <c r="DF9" s="19" t="s">
        <v>286</v>
      </c>
      <c r="DG9" s="19" t="s">
        <v>287</v>
      </c>
      <c r="DH9" s="126"/>
      <c r="DI9" s="19" t="s">
        <v>271</v>
      </c>
      <c r="DJ9" s="19">
        <v>1</v>
      </c>
      <c r="DK9" s="19">
        <v>1</v>
      </c>
      <c r="DL9" s="19" t="s">
        <v>286</v>
      </c>
      <c r="DM9" s="181" t="s">
        <v>287</v>
      </c>
      <c r="DN9" s="126"/>
      <c r="DO9" s="19" t="s">
        <v>269</v>
      </c>
      <c r="DT9" s="126"/>
      <c r="DU9" s="19" t="s">
        <v>269</v>
      </c>
      <c r="DZ9" s="126"/>
      <c r="EA9" s="19" t="s">
        <v>269</v>
      </c>
      <c r="EF9" s="126"/>
      <c r="EG9" s="174" t="s">
        <v>269</v>
      </c>
      <c r="EL9" s="126"/>
      <c r="EM9" s="174" t="s">
        <v>269</v>
      </c>
      <c r="ER9" s="126"/>
      <c r="ES9" s="174" t="s">
        <v>269</v>
      </c>
      <c r="EX9" s="126"/>
      <c r="EY9" s="174" t="s">
        <v>269</v>
      </c>
      <c r="FD9" s="126"/>
      <c r="FE9" s="174" t="s">
        <v>269</v>
      </c>
      <c r="FJ9" s="126"/>
      <c r="FK9" s="19" t="s">
        <v>271</v>
      </c>
      <c r="FL9" s="126"/>
      <c r="FM9" s="19" t="s">
        <v>269</v>
      </c>
      <c r="FP9" s="20"/>
      <c r="FW9" s="126"/>
      <c r="FX9" s="19" t="s">
        <v>269</v>
      </c>
      <c r="GA9" s="20"/>
      <c r="GF9" s="126"/>
      <c r="GG9" s="19" t="s">
        <v>271</v>
      </c>
      <c r="GH9" s="19">
        <v>1</v>
      </c>
      <c r="GI9" s="19">
        <v>40</v>
      </c>
      <c r="GJ9" s="20"/>
      <c r="GK9" s="19" t="s">
        <v>225</v>
      </c>
      <c r="GL9" s="19" t="s">
        <v>226</v>
      </c>
      <c r="GM9" s="19" t="s">
        <v>227</v>
      </c>
      <c r="GN9" s="19" t="s">
        <v>228</v>
      </c>
      <c r="GO9" s="19" t="s">
        <v>229</v>
      </c>
      <c r="GP9" s="126"/>
      <c r="GQ9" s="19" t="s">
        <v>269</v>
      </c>
      <c r="GT9" s="20"/>
      <c r="GY9" s="126"/>
      <c r="GZ9" s="19" t="s">
        <v>269</v>
      </c>
      <c r="HC9" s="20"/>
      <c r="HJ9" s="126"/>
      <c r="HK9" s="19" t="s">
        <v>269</v>
      </c>
      <c r="HN9" s="20"/>
      <c r="HS9" s="126"/>
      <c r="HT9" s="19" t="s">
        <v>269</v>
      </c>
      <c r="HW9" s="20"/>
      <c r="IB9" s="126"/>
      <c r="IC9" s="19" t="s">
        <v>269</v>
      </c>
      <c r="IF9" s="20"/>
      <c r="IJ9" s="126"/>
      <c r="IK9" s="19" t="s">
        <v>269</v>
      </c>
      <c r="IN9" s="20"/>
      <c r="IP9" s="126"/>
      <c r="IQ9" s="19" t="s">
        <v>269</v>
      </c>
      <c r="IT9" s="20"/>
      <c r="IY9" s="126"/>
      <c r="IZ9" s="19" t="s">
        <v>269</v>
      </c>
      <c r="JC9" s="20"/>
      <c r="JH9" s="126"/>
      <c r="JI9" s="19" t="s">
        <v>271</v>
      </c>
      <c r="JJ9" s="19">
        <v>1</v>
      </c>
      <c r="JK9" s="19">
        <v>225</v>
      </c>
      <c r="JL9" s="20"/>
      <c r="JM9" s="19" t="s">
        <v>225</v>
      </c>
      <c r="JN9" s="19" t="s">
        <v>228</v>
      </c>
      <c r="JP9" s="19" t="s">
        <v>273</v>
      </c>
      <c r="JQ9" s="19" t="s">
        <v>271</v>
      </c>
      <c r="JR9" s="126"/>
      <c r="JS9" s="19" t="s">
        <v>269</v>
      </c>
      <c r="JV9" s="20"/>
      <c r="KD9" s="126"/>
      <c r="KE9" s="19" t="s">
        <v>269</v>
      </c>
      <c r="KH9" s="20"/>
      <c r="KL9" s="126"/>
      <c r="KM9" s="171" t="s">
        <v>269</v>
      </c>
      <c r="KQ9" s="126"/>
      <c r="KR9" s="174" t="s">
        <v>269</v>
      </c>
      <c r="KV9" s="126"/>
      <c r="KW9" s="171" t="s">
        <v>269</v>
      </c>
      <c r="LA9" s="126"/>
      <c r="LB9" s="171" t="s">
        <v>269</v>
      </c>
      <c r="LF9" s="126"/>
      <c r="LG9" s="171" t="s">
        <v>269</v>
      </c>
      <c r="LJ9" s="20"/>
      <c r="LK9" s="126"/>
      <c r="LL9" s="19" t="s">
        <v>269</v>
      </c>
      <c r="LN9" s="126"/>
      <c r="LO9" s="20"/>
      <c r="LQ9" s="19" t="s">
        <v>231</v>
      </c>
      <c r="LZ9" s="19">
        <v>100</v>
      </c>
      <c r="MA9" s="19" t="s">
        <v>269</v>
      </c>
      <c r="MB9" s="19">
        <v>19</v>
      </c>
      <c r="MC9" s="126"/>
      <c r="MD9" s="20"/>
      <c r="ME9" s="19" t="s">
        <v>238</v>
      </c>
      <c r="MF9" s="19" t="s">
        <v>239</v>
      </c>
      <c r="MJ9" s="19" t="s">
        <v>243</v>
      </c>
      <c r="ML9" s="19" t="s">
        <v>245</v>
      </c>
      <c r="MN9" s="19" t="s">
        <v>247</v>
      </c>
      <c r="MP9" s="19" t="s">
        <v>249</v>
      </c>
      <c r="MQ9" s="19" t="s">
        <v>250</v>
      </c>
      <c r="MT9" s="19" t="s">
        <v>253</v>
      </c>
      <c r="MV9" s="19" t="s">
        <v>255</v>
      </c>
      <c r="MW9" s="19" t="s">
        <v>256</v>
      </c>
      <c r="MY9" s="19">
        <v>35</v>
      </c>
      <c r="MZ9" s="19">
        <v>35</v>
      </c>
      <c r="NA9" s="19" t="s">
        <v>333</v>
      </c>
      <c r="NB9" s="19" t="s">
        <v>269</v>
      </c>
      <c r="NC9" s="19" t="s">
        <v>269</v>
      </c>
      <c r="ND9" s="19" t="s">
        <v>269</v>
      </c>
      <c r="NE9" s="126"/>
      <c r="NF9" s="19" t="s">
        <v>269</v>
      </c>
      <c r="NG9" s="19" t="s">
        <v>269</v>
      </c>
      <c r="NI9" s="19" t="s">
        <v>269</v>
      </c>
      <c r="NJ9" s="126"/>
      <c r="NK9" s="20"/>
      <c r="NU9" s="126"/>
      <c r="NW9" s="145" t="s">
        <v>271</v>
      </c>
      <c r="NX9" s="156"/>
      <c r="NY9" s="163"/>
      <c r="NZ9" s="152"/>
      <c r="OA9" s="148" t="s">
        <v>281</v>
      </c>
      <c r="OB9" s="150" t="s">
        <v>281</v>
      </c>
      <c r="OC9" s="89">
        <v>145085</v>
      </c>
      <c r="OD9" s="88">
        <v>778.6</v>
      </c>
      <c r="OE9" s="84">
        <f t="shared" si="1"/>
        <v>186.34086822501925</v>
      </c>
      <c r="OF9" s="91">
        <f t="shared" si="2"/>
        <v>1.0221594237860565E-2</v>
      </c>
    </row>
    <row r="10" spans="1:396" ht="119" x14ac:dyDescent="0.2">
      <c r="B10" s="19" t="s">
        <v>441</v>
      </c>
      <c r="C10" s="19">
        <v>4</v>
      </c>
      <c r="D10" s="19">
        <v>1909</v>
      </c>
      <c r="E10" s="19">
        <v>18</v>
      </c>
      <c r="F10" s="84">
        <f t="shared" si="0"/>
        <v>106.05555555555556</v>
      </c>
      <c r="G10" s="19">
        <v>5</v>
      </c>
      <c r="H10" s="19" t="s">
        <v>269</v>
      </c>
      <c r="I10" s="19" t="s">
        <v>271</v>
      </c>
      <c r="J10" s="19">
        <v>0</v>
      </c>
      <c r="K10" s="126"/>
      <c r="L10" s="20"/>
      <c r="P10" s="19" t="s">
        <v>198</v>
      </c>
      <c r="Y10" s="19" t="s">
        <v>207</v>
      </c>
      <c r="AA10" s="20"/>
      <c r="AB10" s="19">
        <v>311</v>
      </c>
      <c r="AC10" s="19">
        <v>272</v>
      </c>
      <c r="AD10" s="19">
        <v>61</v>
      </c>
      <c r="AE10" s="19">
        <v>4</v>
      </c>
      <c r="AF10" s="19" t="s">
        <v>428</v>
      </c>
      <c r="AH10" s="19" t="s">
        <v>271</v>
      </c>
      <c r="AI10" s="126"/>
      <c r="AJ10" s="19" t="s">
        <v>269</v>
      </c>
      <c r="AK10" s="20"/>
      <c r="AY10" s="126"/>
      <c r="AZ10" s="112" t="s">
        <v>269</v>
      </c>
      <c r="BC10" s="156"/>
      <c r="BF10" s="126"/>
      <c r="BG10" s="19" t="s">
        <v>269</v>
      </c>
      <c r="BJ10" s="152"/>
      <c r="BL10" s="126"/>
      <c r="BM10" s="19" t="s">
        <v>271</v>
      </c>
      <c r="BN10" s="19">
        <v>6</v>
      </c>
      <c r="BO10" s="19">
        <v>55</v>
      </c>
      <c r="BP10" s="148" t="s">
        <v>281</v>
      </c>
      <c r="BR10" s="126"/>
      <c r="BS10" s="19" t="s">
        <v>271</v>
      </c>
      <c r="BT10" s="19">
        <v>6</v>
      </c>
      <c r="BU10" s="19">
        <v>55</v>
      </c>
      <c r="BV10" s="150" t="s">
        <v>281</v>
      </c>
      <c r="BX10" s="126"/>
      <c r="BY10" s="19" t="s">
        <v>271</v>
      </c>
      <c r="BZ10" s="19">
        <v>13</v>
      </c>
      <c r="CA10" s="19">
        <v>276</v>
      </c>
      <c r="CB10" s="153" t="s">
        <v>229</v>
      </c>
      <c r="CC10" s="19" t="s">
        <v>445</v>
      </c>
      <c r="CD10" s="147" t="s">
        <v>229</v>
      </c>
      <c r="CE10" s="19" t="s">
        <v>445</v>
      </c>
      <c r="CF10" s="157" t="s">
        <v>229</v>
      </c>
      <c r="CG10" s="19" t="s">
        <v>445</v>
      </c>
      <c r="CH10" s="126"/>
      <c r="CI10" s="19" t="s">
        <v>271</v>
      </c>
      <c r="CJ10" s="19">
        <v>13</v>
      </c>
      <c r="CK10" s="19">
        <v>276</v>
      </c>
      <c r="CL10" s="155" t="s">
        <v>229</v>
      </c>
      <c r="CM10" s="19" t="s">
        <v>445</v>
      </c>
      <c r="CN10" s="153" t="s">
        <v>229</v>
      </c>
      <c r="CO10" s="19" t="s">
        <v>445</v>
      </c>
      <c r="CP10" s="147" t="s">
        <v>229</v>
      </c>
      <c r="CQ10" s="19" t="s">
        <v>445</v>
      </c>
      <c r="CR10" s="157" t="s">
        <v>229</v>
      </c>
      <c r="CS10" s="19" t="s">
        <v>445</v>
      </c>
      <c r="CT10" s="126"/>
      <c r="CU10" s="170" t="s">
        <v>271</v>
      </c>
      <c r="CV10" s="126"/>
      <c r="CW10" s="145" t="s">
        <v>271</v>
      </c>
      <c r="CX10" s="19">
        <v>2</v>
      </c>
      <c r="CY10" s="19">
        <v>16</v>
      </c>
      <c r="CZ10" s="19" t="s">
        <v>286</v>
      </c>
      <c r="DA10" s="19" t="s">
        <v>281</v>
      </c>
      <c r="DB10" s="126"/>
      <c r="DC10" s="19" t="s">
        <v>271</v>
      </c>
      <c r="DD10" s="19">
        <v>1</v>
      </c>
      <c r="DE10" s="19">
        <v>9</v>
      </c>
      <c r="DF10" s="19" t="s">
        <v>286</v>
      </c>
      <c r="DG10" s="19" t="s">
        <v>281</v>
      </c>
      <c r="DH10" s="126"/>
      <c r="DI10" s="19" t="s">
        <v>271</v>
      </c>
      <c r="DJ10" s="19">
        <v>1</v>
      </c>
      <c r="DK10" s="19">
        <v>8</v>
      </c>
      <c r="DL10" s="19" t="s">
        <v>286</v>
      </c>
      <c r="DM10" s="19" t="s">
        <v>281</v>
      </c>
      <c r="DN10" s="126"/>
      <c r="DO10" s="19" t="s">
        <v>271</v>
      </c>
      <c r="DP10" s="19">
        <v>2</v>
      </c>
      <c r="DQ10" s="19">
        <v>6</v>
      </c>
      <c r="DR10" s="19" t="s">
        <v>286</v>
      </c>
      <c r="DS10" s="181" t="s">
        <v>281</v>
      </c>
      <c r="DT10" s="126"/>
      <c r="DU10" s="19" t="s">
        <v>269</v>
      </c>
      <c r="DZ10" s="126"/>
      <c r="EA10" s="19" t="s">
        <v>269</v>
      </c>
      <c r="EF10" s="126"/>
      <c r="EG10" s="174" t="s">
        <v>269</v>
      </c>
      <c r="EL10" s="126"/>
      <c r="EM10" s="174" t="s">
        <v>269</v>
      </c>
      <c r="ER10" s="126"/>
      <c r="ES10" s="174" t="s">
        <v>269</v>
      </c>
      <c r="EX10" s="126"/>
      <c r="EY10" s="174" t="s">
        <v>269</v>
      </c>
      <c r="FD10" s="126"/>
      <c r="FE10" s="174" t="s">
        <v>269</v>
      </c>
      <c r="FJ10" s="126"/>
      <c r="FK10" s="19" t="s">
        <v>271</v>
      </c>
      <c r="FL10" s="126"/>
      <c r="FM10" s="19" t="s">
        <v>271</v>
      </c>
      <c r="FN10" s="19">
        <v>3</v>
      </c>
      <c r="FO10" s="19">
        <v>98</v>
      </c>
      <c r="FP10" s="20"/>
      <c r="FR10" s="19" t="s">
        <v>227</v>
      </c>
      <c r="FU10" s="19" t="s">
        <v>446</v>
      </c>
      <c r="FV10" s="19" t="s">
        <v>269</v>
      </c>
      <c r="FW10" s="126"/>
      <c r="FX10" s="19" t="s">
        <v>269</v>
      </c>
      <c r="GA10" s="20"/>
      <c r="GF10" s="126"/>
      <c r="GG10" s="19" t="s">
        <v>269</v>
      </c>
      <c r="GJ10" s="20"/>
      <c r="GP10" s="126"/>
      <c r="GQ10" s="19" t="s">
        <v>269</v>
      </c>
      <c r="GT10" s="20"/>
      <c r="GY10" s="126"/>
      <c r="GZ10" s="19" t="s">
        <v>271</v>
      </c>
      <c r="HA10" s="19">
        <v>4</v>
      </c>
      <c r="HB10" s="19">
        <v>125</v>
      </c>
      <c r="HC10" s="20"/>
      <c r="HG10" s="19" t="s">
        <v>228</v>
      </c>
      <c r="HI10" s="19" t="s">
        <v>271</v>
      </c>
      <c r="HJ10" s="126"/>
      <c r="HK10" s="19" t="s">
        <v>269</v>
      </c>
      <c r="HN10" s="20"/>
      <c r="HS10" s="126"/>
      <c r="HT10" s="19" t="s">
        <v>269</v>
      </c>
      <c r="HW10" s="20"/>
      <c r="IB10" s="126"/>
      <c r="IC10" s="19" t="s">
        <v>269</v>
      </c>
      <c r="IF10" s="20"/>
      <c r="IJ10" s="126"/>
      <c r="IK10" s="19" t="s">
        <v>269</v>
      </c>
      <c r="IN10" s="20"/>
      <c r="IP10" s="126"/>
      <c r="IQ10" s="19" t="s">
        <v>269</v>
      </c>
      <c r="IT10" s="20"/>
      <c r="IY10" s="126"/>
      <c r="IZ10" s="19" t="s">
        <v>269</v>
      </c>
      <c r="JC10" s="20"/>
      <c r="JH10" s="126"/>
      <c r="JI10" s="19" t="s">
        <v>271</v>
      </c>
      <c r="JJ10" s="19">
        <v>3</v>
      </c>
      <c r="JK10" s="19">
        <v>77</v>
      </c>
      <c r="JL10" s="20"/>
      <c r="JN10" s="19" t="s">
        <v>228</v>
      </c>
      <c r="JP10" s="19" t="s">
        <v>273</v>
      </c>
      <c r="JQ10" s="19" t="s">
        <v>269</v>
      </c>
      <c r="JR10" s="126"/>
      <c r="JS10" s="19" t="s">
        <v>271</v>
      </c>
      <c r="JT10" s="19">
        <v>3</v>
      </c>
      <c r="JU10" s="19">
        <v>202</v>
      </c>
      <c r="JV10" s="20"/>
      <c r="JX10" s="19" t="s">
        <v>227</v>
      </c>
      <c r="JY10" s="19" t="s">
        <v>228</v>
      </c>
      <c r="JZ10" s="19" t="s">
        <v>229</v>
      </c>
      <c r="KB10" s="19" t="s">
        <v>449</v>
      </c>
      <c r="KC10" s="19" t="s">
        <v>269</v>
      </c>
      <c r="KD10" s="126"/>
      <c r="KE10" s="19" t="s">
        <v>271</v>
      </c>
      <c r="KF10" s="19">
        <v>1</v>
      </c>
      <c r="KG10" s="19">
        <v>4000</v>
      </c>
      <c r="KH10" s="20"/>
      <c r="KI10" s="19" t="s">
        <v>229</v>
      </c>
      <c r="KJ10" s="19" t="s">
        <v>452</v>
      </c>
      <c r="KK10" s="19" t="s">
        <v>271</v>
      </c>
      <c r="KL10" s="126"/>
      <c r="KM10" s="171" t="s">
        <v>269</v>
      </c>
      <c r="KQ10" s="126"/>
      <c r="KR10" s="174" t="s">
        <v>269</v>
      </c>
      <c r="KV10" s="126"/>
      <c r="KW10" s="171" t="s">
        <v>269</v>
      </c>
      <c r="LA10" s="126"/>
      <c r="LB10" s="171" t="s">
        <v>269</v>
      </c>
      <c r="LF10" s="126"/>
      <c r="LG10" s="171" t="s">
        <v>269</v>
      </c>
      <c r="LJ10" s="20"/>
      <c r="LK10" s="126"/>
      <c r="LL10" s="19" t="s">
        <v>269</v>
      </c>
      <c r="LN10" s="126"/>
      <c r="LO10" s="20"/>
      <c r="LQ10" s="19" t="s">
        <v>231</v>
      </c>
      <c r="LR10" s="19" t="s">
        <v>232</v>
      </c>
      <c r="LU10" s="19" t="s">
        <v>235</v>
      </c>
      <c r="LW10" s="19" t="s">
        <v>237</v>
      </c>
      <c r="LZ10" s="19">
        <v>40</v>
      </c>
      <c r="MA10" s="19" t="s">
        <v>271</v>
      </c>
      <c r="MB10" s="19">
        <v>3</v>
      </c>
      <c r="MC10" s="126"/>
      <c r="MD10" s="20"/>
      <c r="ME10" s="19" t="s">
        <v>238</v>
      </c>
      <c r="MF10" s="19" t="s">
        <v>239</v>
      </c>
      <c r="MJ10" s="19" t="s">
        <v>243</v>
      </c>
      <c r="ML10" s="19" t="s">
        <v>245</v>
      </c>
      <c r="MM10" s="19" t="s">
        <v>246</v>
      </c>
      <c r="MQ10" s="19" t="s">
        <v>250</v>
      </c>
      <c r="MT10" s="19" t="s">
        <v>253</v>
      </c>
      <c r="MW10" s="19" t="s">
        <v>256</v>
      </c>
      <c r="MX10" s="19" t="s">
        <v>457</v>
      </c>
      <c r="MY10" s="19">
        <v>40</v>
      </c>
      <c r="MZ10" s="19">
        <v>40</v>
      </c>
      <c r="NA10" s="19" t="s">
        <v>369</v>
      </c>
      <c r="NB10" s="19" t="s">
        <v>458</v>
      </c>
      <c r="NC10" s="19" t="s">
        <v>459</v>
      </c>
      <c r="ND10" s="19" t="s">
        <v>269</v>
      </c>
      <c r="NE10" s="126"/>
      <c r="NF10" s="19" t="s">
        <v>269</v>
      </c>
      <c r="NG10" s="19" t="s">
        <v>1276</v>
      </c>
      <c r="NI10" s="19" t="s">
        <v>269</v>
      </c>
      <c r="NJ10" s="126"/>
      <c r="NK10" s="20"/>
      <c r="NT10" s="19" t="s">
        <v>369</v>
      </c>
      <c r="NU10" s="126"/>
      <c r="NV10" s="19" t="s">
        <v>369</v>
      </c>
      <c r="NW10" s="145" t="s">
        <v>271</v>
      </c>
      <c r="NX10" s="156"/>
      <c r="NY10" s="164" t="s">
        <v>229</v>
      </c>
      <c r="NZ10" s="184" t="s">
        <v>229</v>
      </c>
      <c r="OA10" s="185" t="s">
        <v>281</v>
      </c>
      <c r="OB10" s="150" t="s">
        <v>281</v>
      </c>
      <c r="OC10" s="89">
        <v>210802</v>
      </c>
      <c r="OD10" s="88">
        <v>857</v>
      </c>
      <c r="OE10" s="84">
        <f t="shared" si="1"/>
        <v>245.97666277712952</v>
      </c>
      <c r="OF10" s="91">
        <f t="shared" si="2"/>
        <v>9.0558913103291235E-3</v>
      </c>
    </row>
    <row r="11" spans="1:396" s="94" customFormat="1" ht="17" x14ac:dyDescent="0.2">
      <c r="A11" s="93" t="s">
        <v>919</v>
      </c>
      <c r="D11" s="93">
        <f>SUM(D2:D10)</f>
        <v>14838</v>
      </c>
      <c r="E11" s="93">
        <f>SUM(E2:E10)</f>
        <v>180</v>
      </c>
      <c r="F11" s="93"/>
      <c r="G11" s="93"/>
      <c r="J11" s="93">
        <f>SUM(J2:J10)</f>
        <v>9</v>
      </c>
      <c r="K11" s="127"/>
      <c r="L11" s="95"/>
      <c r="AA11" s="95"/>
      <c r="AB11" s="93">
        <f>SUM(AB2:AB10)</f>
        <v>3055</v>
      </c>
      <c r="AC11" s="93">
        <f>SUM(AC2:AC10)</f>
        <v>2455</v>
      </c>
      <c r="AD11" s="93">
        <f>SUM(AD2:AD10)</f>
        <v>778</v>
      </c>
      <c r="AE11" s="93">
        <f>SUM(AE2:AE10)</f>
        <v>47</v>
      </c>
      <c r="AI11" s="127"/>
      <c r="AK11" s="95"/>
      <c r="AN11" s="96"/>
      <c r="AP11" s="96"/>
      <c r="AR11" s="96"/>
      <c r="AT11" s="96"/>
      <c r="AW11" s="93">
        <f>SUM(AW2:AW10)</f>
        <v>6</v>
      </c>
      <c r="AX11" s="93">
        <f>SUM(AX2:AX10)</f>
        <v>3079</v>
      </c>
      <c r="AY11" s="127"/>
      <c r="AZ11" s="113"/>
      <c r="BA11" s="93">
        <f>SUM(BA2:BA10)</f>
        <v>6</v>
      </c>
      <c r="BB11" s="93">
        <f>SUM(BB2:BB10)</f>
        <v>436</v>
      </c>
      <c r="BF11" s="127"/>
      <c r="BH11" s="93">
        <f>SUM(BH2:BH10)</f>
        <v>6</v>
      </c>
      <c r="BI11" s="93">
        <f>SUM(BI2:BI10)</f>
        <v>152</v>
      </c>
      <c r="BL11" s="127"/>
      <c r="BN11" s="93">
        <f>SUM(BN2:BN10)</f>
        <v>12</v>
      </c>
      <c r="BO11" s="93">
        <f>SUM(BO2:BO10)</f>
        <v>168</v>
      </c>
      <c r="BR11" s="127"/>
      <c r="BT11" s="93">
        <f>SUM(BT2:BT10)</f>
        <v>13</v>
      </c>
      <c r="BU11" s="93">
        <f>SUM(BU2:BU10)</f>
        <v>153</v>
      </c>
      <c r="BX11" s="127"/>
      <c r="BZ11" s="93">
        <f>SUM(BZ2:BZ10)</f>
        <v>36</v>
      </c>
      <c r="CA11" s="93">
        <f>SUM(CA2:CA10)</f>
        <v>544</v>
      </c>
      <c r="CH11" s="127"/>
      <c r="CJ11" s="93">
        <f>SUM(CJ2:CJ10)</f>
        <v>51</v>
      </c>
      <c r="CK11" s="93">
        <f>SUM(CK2:CK10)</f>
        <v>596</v>
      </c>
      <c r="CT11" s="127"/>
      <c r="CV11" s="127"/>
      <c r="CX11" s="93">
        <f>SUM(CX2:CX10)</f>
        <v>8</v>
      </c>
      <c r="CY11" s="93">
        <f>SUM(CY2:CY10)</f>
        <v>153</v>
      </c>
      <c r="DB11" s="127"/>
      <c r="DD11" s="93">
        <f>SUM(DD2:DD10)</f>
        <v>7</v>
      </c>
      <c r="DE11" s="93">
        <f>SUM(DE2:DE10)</f>
        <v>97</v>
      </c>
      <c r="DH11" s="127"/>
      <c r="DJ11" s="93">
        <f>SUM(DJ2:DJ10)</f>
        <v>7</v>
      </c>
      <c r="DK11" s="93">
        <f>SUM(DK2:DK10)</f>
        <v>74</v>
      </c>
      <c r="DN11" s="127"/>
      <c r="DP11" s="93">
        <f>SUM(DP2:DP10)</f>
        <v>4</v>
      </c>
      <c r="DQ11" s="93">
        <f>SUM(DQ2:DQ10)</f>
        <v>26</v>
      </c>
      <c r="DT11" s="127"/>
      <c r="DV11" s="93">
        <f>SUM(DV2:DV10)</f>
        <v>0</v>
      </c>
      <c r="DW11" s="93">
        <f>SUM(DW2:DW10)</f>
        <v>0</v>
      </c>
      <c r="DZ11" s="127"/>
      <c r="EB11" s="93">
        <f>SUM(EB2:EB10)</f>
        <v>0</v>
      </c>
      <c r="EC11" s="93">
        <f>SUM(EC2:EC10)</f>
        <v>0</v>
      </c>
      <c r="EF11" s="127"/>
      <c r="EG11" s="93"/>
      <c r="EH11" s="93">
        <f>SUM(EH2:EH10)</f>
        <v>0</v>
      </c>
      <c r="EI11" s="93">
        <f>SUM(EI2:EI10)</f>
        <v>0</v>
      </c>
      <c r="EL11" s="127"/>
      <c r="EN11" s="93">
        <f>SUM(EN2:EN10)</f>
        <v>0</v>
      </c>
      <c r="EO11" s="93">
        <f>SUM(EO2:EO10)</f>
        <v>0</v>
      </c>
      <c r="ER11" s="127"/>
      <c r="ET11" s="93">
        <f>SUM(ET2:ET10)</f>
        <v>0</v>
      </c>
      <c r="EU11" s="93">
        <f>SUM(EU2:EU10)</f>
        <v>0</v>
      </c>
      <c r="EX11" s="127"/>
      <c r="EZ11" s="93">
        <f>SUM(EZ2:EZ10)</f>
        <v>0</v>
      </c>
      <c r="FA11" s="93">
        <f>SUM(FA2:FA10)</f>
        <v>0</v>
      </c>
      <c r="FD11" s="127"/>
      <c r="FF11" s="93">
        <f>SUM(FF2:FF10)</f>
        <v>0</v>
      </c>
      <c r="FG11" s="93">
        <f>SUM(FG2:FG10)</f>
        <v>0</v>
      </c>
      <c r="FJ11" s="127"/>
      <c r="FL11" s="127"/>
      <c r="FN11" s="93">
        <f>SUM(FN2:FN10)</f>
        <v>10</v>
      </c>
      <c r="FO11" s="93">
        <f>SUM(FO2:FO10)</f>
        <v>490</v>
      </c>
      <c r="FP11" s="95"/>
      <c r="FW11" s="127"/>
      <c r="FY11" s="93">
        <f>SUM(FY2:FY10)</f>
        <v>1</v>
      </c>
      <c r="FZ11" s="93">
        <f>SUM(FZ2:FZ10)</f>
        <v>118</v>
      </c>
      <c r="GA11" s="95"/>
      <c r="GF11" s="127"/>
      <c r="GH11" s="93">
        <f>SUM(GH2:GH10)</f>
        <v>7</v>
      </c>
      <c r="GI11" s="93">
        <f>SUM(GI2:GI10)</f>
        <v>382</v>
      </c>
      <c r="GJ11" s="95"/>
      <c r="GP11" s="127"/>
      <c r="GR11" s="93">
        <f>SUM(GR2:GR10)</f>
        <v>1</v>
      </c>
      <c r="GS11" s="93">
        <f>SUM(GS2:GS10)</f>
        <v>70</v>
      </c>
      <c r="GT11" s="95"/>
      <c r="GY11" s="127"/>
      <c r="HA11" s="93">
        <f>SUM(HA2:HA10)</f>
        <v>8</v>
      </c>
      <c r="HB11" s="93">
        <f>SUM(HB2:HB10)</f>
        <v>579</v>
      </c>
      <c r="HC11" s="95"/>
      <c r="HJ11" s="127"/>
      <c r="HL11" s="93">
        <f>SUM(HL2:HL10)</f>
        <v>1</v>
      </c>
      <c r="HM11" s="93">
        <f>SUM(HM2:HM10)</f>
        <v>30</v>
      </c>
      <c r="HN11" s="95"/>
      <c r="HS11" s="127"/>
      <c r="HU11" s="93">
        <f>SUM(HU2:HU10)</f>
        <v>1</v>
      </c>
      <c r="HV11" s="93">
        <f>SUM(HV2:HV10)</f>
        <v>40</v>
      </c>
      <c r="HW11" s="95"/>
      <c r="IB11" s="127"/>
      <c r="ID11" s="93">
        <f>SUM(ID2:ID10)</f>
        <v>0</v>
      </c>
      <c r="IE11" s="93">
        <f>SUM(IE2:IE10)</f>
        <v>0</v>
      </c>
      <c r="IF11" s="95"/>
      <c r="IJ11" s="127"/>
      <c r="IL11" s="93">
        <f>SUM(IL2:IL10)</f>
        <v>0</v>
      </c>
      <c r="IM11" s="93">
        <f>SUM(IM2:IM10)</f>
        <v>0</v>
      </c>
      <c r="IN11" s="95"/>
      <c r="IP11" s="127"/>
      <c r="IR11" s="93">
        <f>SUM(IR2:IR10)</f>
        <v>1</v>
      </c>
      <c r="IS11" s="93">
        <f>SUM(IS2:IS10)</f>
        <v>19</v>
      </c>
      <c r="IT11" s="95"/>
      <c r="IY11" s="127"/>
      <c r="JA11" s="93">
        <f>SUM(JA2:JA10)</f>
        <v>8</v>
      </c>
      <c r="JB11" s="93">
        <f>SUM(JB2:JB10)</f>
        <v>149</v>
      </c>
      <c r="JC11" s="95"/>
      <c r="JH11" s="127"/>
      <c r="JJ11" s="93">
        <f>SUM(JJ2:JJ10)</f>
        <v>11</v>
      </c>
      <c r="JK11" s="93">
        <f>SUM(JK2:JK10)</f>
        <v>1767</v>
      </c>
      <c r="JL11" s="95"/>
      <c r="JR11" s="127"/>
      <c r="JT11" s="93">
        <f>SUM(JT2:JT10)</f>
        <v>11</v>
      </c>
      <c r="JU11" s="93">
        <f>SUM(JU2:JU10)</f>
        <v>938</v>
      </c>
      <c r="JV11" s="95"/>
      <c r="KD11" s="127"/>
      <c r="KF11" s="93">
        <f>SUM(KF2:KF10)</f>
        <v>1</v>
      </c>
      <c r="KG11" s="93">
        <f>SUM(KG2:KG10)</f>
        <v>4000</v>
      </c>
      <c r="KH11" s="95"/>
      <c r="KL11" s="127"/>
      <c r="KN11" s="93">
        <f>SUM(KN2:KN10)</f>
        <v>0</v>
      </c>
      <c r="KO11" s="93">
        <f>SUM(KO2:KO10)</f>
        <v>0</v>
      </c>
      <c r="KP11" s="93"/>
      <c r="KQ11" s="127"/>
      <c r="KS11" s="93">
        <f>SUM(KS2:KS10)</f>
        <v>0</v>
      </c>
      <c r="KT11" s="93">
        <f>SUM(KT2:KT10)</f>
        <v>0</v>
      </c>
      <c r="KU11" s="93"/>
      <c r="KV11" s="127"/>
      <c r="KX11" s="93">
        <f>SUM(KX2:KX10)</f>
        <v>0</v>
      </c>
      <c r="KY11" s="93">
        <f>SUM(KY2:KY10)</f>
        <v>0</v>
      </c>
      <c r="KZ11" s="93"/>
      <c r="LA11" s="127"/>
      <c r="LC11" s="93">
        <f>SUM(LC2:LC10)</f>
        <v>0</v>
      </c>
      <c r="LD11" s="93">
        <f>SUM(LD2:LD10)</f>
        <v>0</v>
      </c>
      <c r="LE11" s="93"/>
      <c r="LF11" s="127"/>
      <c r="LH11" s="93">
        <f>SUM(LH2:LH10)</f>
        <v>0</v>
      </c>
      <c r="LI11" s="93">
        <f>SUM(LI2:LI10)</f>
        <v>0</v>
      </c>
      <c r="LJ11" s="95"/>
      <c r="LK11" s="127"/>
      <c r="LN11" s="127"/>
      <c r="LO11" s="95"/>
      <c r="LZ11" s="93">
        <f>SUM(LZ2:LZ10)</f>
        <v>3809</v>
      </c>
      <c r="MB11" s="93">
        <f>SUM(MB2:MB10)</f>
        <v>54</v>
      </c>
      <c r="MC11" s="127"/>
      <c r="MD11" s="95"/>
      <c r="NE11" s="127"/>
      <c r="NJ11" s="127"/>
      <c r="NK11" s="95"/>
      <c r="NP11" s="96"/>
      <c r="NU11" s="127"/>
    </row>
    <row r="12" spans="1:396" s="98" customFormat="1" ht="17" x14ac:dyDescent="0.2">
      <c r="A12" s="97" t="s">
        <v>920</v>
      </c>
      <c r="D12" s="97">
        <f>AVERAGE(D2:D10)</f>
        <v>1648.6666666666667</v>
      </c>
      <c r="E12" s="97">
        <f>AVERAGE(E2:E10)</f>
        <v>20</v>
      </c>
      <c r="F12" s="97">
        <f>AVERAGE(F2:F10)</f>
        <v>88.167849200640731</v>
      </c>
      <c r="G12" s="97">
        <f>AVERAGE(G2:G10)</f>
        <v>8.1111111111111107</v>
      </c>
      <c r="J12" s="97">
        <f>AVERAGE(J2:J10)</f>
        <v>1</v>
      </c>
      <c r="K12" s="127"/>
      <c r="L12" s="95"/>
      <c r="AA12" s="95"/>
      <c r="AB12" s="97">
        <f>AVERAGE(AB2:AB10)</f>
        <v>339.44444444444446</v>
      </c>
      <c r="AC12" s="97">
        <f>AVERAGE(AC2:AC10)</f>
        <v>272.77777777777777</v>
      </c>
      <c r="AD12" s="97">
        <f>AVERAGE(AD2:AD10)</f>
        <v>86.444444444444443</v>
      </c>
      <c r="AE12" s="97">
        <f>AVERAGE(AE2:AE10)</f>
        <v>5.2222222222222223</v>
      </c>
      <c r="AI12" s="127"/>
      <c r="AK12" s="95"/>
      <c r="AN12" s="99"/>
      <c r="AP12" s="99"/>
      <c r="AR12" s="99"/>
      <c r="AT12" s="99"/>
      <c r="AW12" s="97">
        <f>AVERAGE(AW2:AW10)</f>
        <v>1.2</v>
      </c>
      <c r="AX12" s="97">
        <f>AVERAGE(AX2:AX10)</f>
        <v>615.79999999999995</v>
      </c>
      <c r="AY12" s="127"/>
      <c r="AZ12" s="114"/>
      <c r="BA12" s="97">
        <f>AVERAGE(BA2:BA10)</f>
        <v>3</v>
      </c>
      <c r="BB12" s="97">
        <f>AVERAGE(BB2:BB10)</f>
        <v>145.33333333333334</v>
      </c>
      <c r="BF12" s="127"/>
      <c r="BH12" s="97">
        <f>AVERAGE(BH2:BH10)</f>
        <v>3</v>
      </c>
      <c r="BI12" s="97">
        <f>AVERAGE(BI2:BI10)</f>
        <v>76</v>
      </c>
      <c r="BL12" s="127"/>
      <c r="BN12" s="97">
        <f>AVERAGE(BN2:BN10)</f>
        <v>4</v>
      </c>
      <c r="BO12" s="97">
        <f>AVERAGE(BO2:BO10)</f>
        <v>56</v>
      </c>
      <c r="BR12" s="127"/>
      <c r="BT12" s="97">
        <f>AVERAGE(BT2:BT10)</f>
        <v>4.333333333333333</v>
      </c>
      <c r="BU12" s="97">
        <f>AVERAGE(BU2:BU10)</f>
        <v>51</v>
      </c>
      <c r="BX12" s="127"/>
      <c r="BZ12" s="97">
        <f>AVERAGE(BZ2:BZ10)</f>
        <v>7.2</v>
      </c>
      <c r="CA12" s="97">
        <f>AVERAGE(CA2:CA10)</f>
        <v>108.8</v>
      </c>
      <c r="CH12" s="127"/>
      <c r="CJ12" s="97">
        <f>AVERAGE(CJ2:CJ10)</f>
        <v>12.75</v>
      </c>
      <c r="CK12" s="97">
        <f>AVERAGE(CK2:CK10)</f>
        <v>149</v>
      </c>
      <c r="CT12" s="127"/>
      <c r="CV12" s="127"/>
      <c r="CX12" s="97">
        <f>AVERAGE(CX2:CX10)</f>
        <v>1.3333333333333333</v>
      </c>
      <c r="CY12" s="97">
        <f>AVERAGE(CY2:CY10)</f>
        <v>25.5</v>
      </c>
      <c r="DB12" s="127"/>
      <c r="DD12" s="97">
        <f>AVERAGE(DD2:DD10)</f>
        <v>1.1666666666666667</v>
      </c>
      <c r="DE12" s="97">
        <f>AVERAGE(DE2:DE10)</f>
        <v>16.166666666666668</v>
      </c>
      <c r="DH12" s="127"/>
      <c r="DJ12" s="97">
        <f>AVERAGE(DJ2:DJ10)</f>
        <v>1</v>
      </c>
      <c r="DK12" s="97">
        <f>AVERAGE(DK2:DK10)</f>
        <v>10.571428571428571</v>
      </c>
      <c r="DN12" s="127"/>
      <c r="DP12" s="97">
        <f>AVERAGE(DP2:DP10)</f>
        <v>2</v>
      </c>
      <c r="DQ12" s="97">
        <f>AVERAGE(DQ2:DQ10)</f>
        <v>13</v>
      </c>
      <c r="DT12" s="127"/>
      <c r="DV12" s="97"/>
      <c r="DW12" s="97"/>
      <c r="DZ12" s="127"/>
      <c r="EB12" s="97"/>
      <c r="EC12" s="97"/>
      <c r="EF12" s="127"/>
      <c r="EG12" s="97"/>
      <c r="EH12" s="97"/>
      <c r="EI12" s="97"/>
      <c r="EL12" s="127"/>
      <c r="EN12" s="97"/>
      <c r="EO12" s="97"/>
      <c r="ER12" s="127"/>
      <c r="ET12" s="97"/>
      <c r="EU12" s="97"/>
      <c r="EX12" s="127"/>
      <c r="EZ12" s="97"/>
      <c r="FA12" s="97"/>
      <c r="FD12" s="127"/>
      <c r="FF12" s="97"/>
      <c r="FG12" s="97"/>
      <c r="FJ12" s="127"/>
      <c r="FL12" s="127"/>
      <c r="FN12" s="97">
        <f>AVERAGE(FN2:FN10)</f>
        <v>2</v>
      </c>
      <c r="FO12" s="97">
        <f>AVERAGE(FO2:FO10)</f>
        <v>81.666666666666671</v>
      </c>
      <c r="FP12" s="95"/>
      <c r="FW12" s="127"/>
      <c r="FY12" s="97">
        <f>AVERAGE(FY2:FY10)</f>
        <v>1</v>
      </c>
      <c r="FZ12" s="97">
        <f>AVERAGE(FZ2:FZ10)</f>
        <v>59</v>
      </c>
      <c r="GA12" s="95"/>
      <c r="GF12" s="127"/>
      <c r="GH12" s="97">
        <f>AVERAGE(GH2:GH10)</f>
        <v>1</v>
      </c>
      <c r="GI12" s="97">
        <f>AVERAGE(GI2:GI10)</f>
        <v>54.571428571428569</v>
      </c>
      <c r="GJ12" s="95"/>
      <c r="GP12" s="127"/>
      <c r="GR12" s="97">
        <f>AVERAGE(GR2:GR10)</f>
        <v>1</v>
      </c>
      <c r="GS12" s="97">
        <f>AVERAGE(GS2:GS10)</f>
        <v>70</v>
      </c>
      <c r="GT12" s="95"/>
      <c r="GY12" s="127"/>
      <c r="HA12" s="97">
        <f>AVERAGE(HA2:HA10)</f>
        <v>2.6666666666666665</v>
      </c>
      <c r="HB12" s="97">
        <f>AVERAGE(HB2:HB10)</f>
        <v>144.75</v>
      </c>
      <c r="HC12" s="95"/>
      <c r="HJ12" s="127"/>
      <c r="HL12" s="97">
        <f>AVERAGE(HL2:HL10)</f>
        <v>1</v>
      </c>
      <c r="HM12" s="97">
        <f>AVERAGE(HM2:HM10)</f>
        <v>30</v>
      </c>
      <c r="HN12" s="95"/>
      <c r="HS12" s="127"/>
      <c r="HU12" s="97">
        <f>AVERAGE(HU2:HU10)</f>
        <v>1</v>
      </c>
      <c r="HV12" s="97">
        <f>AVERAGE(HV2:HV10)</f>
        <v>40</v>
      </c>
      <c r="HW12" s="95"/>
      <c r="IB12" s="127"/>
      <c r="ID12" s="97"/>
      <c r="IE12" s="97"/>
      <c r="IF12" s="95"/>
      <c r="IJ12" s="127"/>
      <c r="IL12" s="97"/>
      <c r="IM12" s="97"/>
      <c r="IN12" s="95"/>
      <c r="IP12" s="127"/>
      <c r="IR12" s="97">
        <f>AVERAGE(IR2:IR10)</f>
        <v>1</v>
      </c>
      <c r="IS12" s="97">
        <f>AVERAGE(IS2:IS10)</f>
        <v>19</v>
      </c>
      <c r="IT12" s="95"/>
      <c r="IY12" s="127"/>
      <c r="JA12" s="97">
        <f>AVERAGE(JA2:JA10)</f>
        <v>2</v>
      </c>
      <c r="JB12" s="97">
        <f>AVERAGE(JB2:JB10)</f>
        <v>37.25</v>
      </c>
      <c r="JC12" s="95"/>
      <c r="JH12" s="127"/>
      <c r="JJ12" s="97">
        <f>AVERAGE(JJ2:JJ10)</f>
        <v>1.375</v>
      </c>
      <c r="JK12" s="97">
        <f>AVERAGE(JK2:JK10)</f>
        <v>220.875</v>
      </c>
      <c r="JL12" s="95"/>
      <c r="JR12" s="127"/>
      <c r="JT12" s="97">
        <f>AVERAGE(JT2:JT10)</f>
        <v>1.5714285714285714</v>
      </c>
      <c r="JU12" s="97">
        <f>AVERAGE(JU2:JU10)</f>
        <v>134</v>
      </c>
      <c r="JV12" s="95"/>
      <c r="KD12" s="127"/>
      <c r="KF12" s="97">
        <f>AVERAGE(KF2:KF10)</f>
        <v>1</v>
      </c>
      <c r="KG12" s="97">
        <f>AVERAGE(KG2:KG10)</f>
        <v>4000</v>
      </c>
      <c r="KH12" s="95"/>
      <c r="KL12" s="127"/>
      <c r="KN12" s="97"/>
      <c r="KO12" s="97"/>
      <c r="KP12" s="97"/>
      <c r="KQ12" s="127"/>
      <c r="KS12" s="97"/>
      <c r="KT12" s="97"/>
      <c r="KU12" s="97"/>
      <c r="KV12" s="127"/>
      <c r="KX12" s="97"/>
      <c r="KY12" s="97"/>
      <c r="KZ12" s="97"/>
      <c r="LA12" s="127"/>
      <c r="LC12" s="97"/>
      <c r="LD12" s="97"/>
      <c r="LE12" s="97"/>
      <c r="LF12" s="127"/>
      <c r="LH12" s="97"/>
      <c r="LI12" s="97"/>
      <c r="LJ12" s="95"/>
      <c r="LK12" s="127"/>
      <c r="LN12" s="127"/>
      <c r="LO12" s="95"/>
      <c r="LZ12" s="97">
        <f>AVERAGE(LZ2:LZ10)</f>
        <v>423.22222222222223</v>
      </c>
      <c r="MB12" s="97">
        <f>AVERAGE(MB2:MB10)</f>
        <v>6.75</v>
      </c>
      <c r="MC12" s="127"/>
      <c r="MD12" s="95"/>
      <c r="MY12" s="97">
        <f>AVERAGE(MY2:MY10)</f>
        <v>38.333333333333336</v>
      </c>
      <c r="MZ12" s="97">
        <f>AVERAGE(MZ2:MZ10)</f>
        <v>32.75</v>
      </c>
      <c r="NE12" s="127"/>
      <c r="NJ12" s="127"/>
      <c r="NK12" s="95"/>
      <c r="NP12" s="99"/>
      <c r="NU12" s="127"/>
    </row>
    <row r="13" spans="1:396" s="101" customFormat="1" ht="17" x14ac:dyDescent="0.2">
      <c r="A13" s="100" t="s">
        <v>921</v>
      </c>
      <c r="D13" s="100">
        <f>MEDIAN(D2:D10)</f>
        <v>1649</v>
      </c>
      <c r="E13" s="100">
        <f>MEDIAN(E2:E10)</f>
        <v>18</v>
      </c>
      <c r="F13" s="100">
        <f>MEDIAN(F2:F10)</f>
        <v>90.875</v>
      </c>
      <c r="G13" s="100">
        <f>MEDIAN(G2:G10)</f>
        <v>6</v>
      </c>
      <c r="J13" s="100">
        <f>MEDIAN(J2:J10)</f>
        <v>1</v>
      </c>
      <c r="K13" s="127"/>
      <c r="L13" s="95"/>
      <c r="AA13" s="95"/>
      <c r="AB13" s="100">
        <f>MEDIAN(AB2:AB10)</f>
        <v>311</v>
      </c>
      <c r="AC13" s="100">
        <f>MEDIAN(AC2:AC10)</f>
        <v>272</v>
      </c>
      <c r="AD13" s="100">
        <f>MEDIAN(AD2:AD10)</f>
        <v>110</v>
      </c>
      <c r="AE13" s="100">
        <f>MEDIAN(AE2:AE10)</f>
        <v>4</v>
      </c>
      <c r="AI13" s="127"/>
      <c r="AK13" s="95"/>
      <c r="AN13" s="102"/>
      <c r="AP13" s="102"/>
      <c r="AR13" s="102"/>
      <c r="AT13" s="102"/>
      <c r="AW13" s="100">
        <f>MEDIAN(AW2:AW10)</f>
        <v>1</v>
      </c>
      <c r="AX13" s="100">
        <f>MEDIAN(AX2:AX10)</f>
        <v>225</v>
      </c>
      <c r="AY13" s="127"/>
      <c r="AZ13" s="115"/>
      <c r="BA13" s="100">
        <f>MEDIAN(BA2:BA10)</f>
        <v>3</v>
      </c>
      <c r="BB13" s="100">
        <f>MEDIAN(BB2:BB10)</f>
        <v>150</v>
      </c>
      <c r="BF13" s="127"/>
      <c r="BH13" s="100">
        <f>MEDIAN(BH2:BH10)</f>
        <v>3</v>
      </c>
      <c r="BI13" s="100">
        <f>MEDIAN(BI2:BI10)</f>
        <v>76</v>
      </c>
      <c r="BL13" s="127"/>
      <c r="BN13" s="100">
        <f>MEDIAN(BN2:BN10)</f>
        <v>4</v>
      </c>
      <c r="BO13" s="100">
        <f>MEDIAN(BO2:BO10)</f>
        <v>55</v>
      </c>
      <c r="BR13" s="127"/>
      <c r="BT13" s="100">
        <f>MEDIAN(BT2:BT10)</f>
        <v>4</v>
      </c>
      <c r="BU13" s="100">
        <f>MEDIAN(BU2:BU10)</f>
        <v>55</v>
      </c>
      <c r="BX13" s="127"/>
      <c r="BZ13" s="100">
        <f>MEDIAN(BZ2:BZ10)</f>
        <v>7</v>
      </c>
      <c r="CA13" s="100">
        <f>MEDIAN(CA2:CA10)</f>
        <v>76</v>
      </c>
      <c r="CH13" s="127"/>
      <c r="CJ13" s="100">
        <f>MEDIAN(CJ2:CJ10)</f>
        <v>12.5</v>
      </c>
      <c r="CK13" s="100">
        <f>MEDIAN(CK2:CK10)</f>
        <v>125</v>
      </c>
      <c r="CT13" s="127"/>
      <c r="CV13" s="127"/>
      <c r="CX13" s="100">
        <f>MEDIAN(CX2:CX10)</f>
        <v>1</v>
      </c>
      <c r="CY13" s="100">
        <f>MEDIAN(CY2:CY10)</f>
        <v>22</v>
      </c>
      <c r="DB13" s="127"/>
      <c r="DD13" s="100">
        <f>MEDIAN(DD2:DD10)</f>
        <v>1</v>
      </c>
      <c r="DE13" s="100">
        <f>MEDIAN(DE2:DE10)</f>
        <v>14.5</v>
      </c>
      <c r="DH13" s="127"/>
      <c r="DJ13" s="100">
        <f>MEDIAN(DJ2:DJ10)</f>
        <v>1</v>
      </c>
      <c r="DK13" s="100">
        <f>MEDIAN(DK2:DK10)</f>
        <v>8</v>
      </c>
      <c r="DN13" s="127"/>
      <c r="DP13" s="100">
        <f>MEDIAN(DP2:DP10)</f>
        <v>2</v>
      </c>
      <c r="DQ13" s="100">
        <f>MEDIAN(DQ2:DQ10)</f>
        <v>13</v>
      </c>
      <c r="DT13" s="127"/>
      <c r="DV13" s="100"/>
      <c r="DW13" s="100"/>
      <c r="DZ13" s="127"/>
      <c r="EB13" s="100"/>
      <c r="EC13" s="100"/>
      <c r="EF13" s="127"/>
      <c r="EG13" s="100"/>
      <c r="EH13" s="100"/>
      <c r="EI13" s="100"/>
      <c r="EL13" s="127"/>
      <c r="EN13" s="100"/>
      <c r="EO13" s="100"/>
      <c r="ER13" s="127"/>
      <c r="ET13" s="100"/>
      <c r="EU13" s="100"/>
      <c r="EX13" s="127"/>
      <c r="EZ13" s="100"/>
      <c r="FA13" s="100"/>
      <c r="FD13" s="127"/>
      <c r="FF13" s="100"/>
      <c r="FG13" s="100"/>
      <c r="FJ13" s="127"/>
      <c r="FL13" s="127"/>
      <c r="FN13" s="100">
        <f>MEDIAN(FN2:FN10)</f>
        <v>2</v>
      </c>
      <c r="FO13" s="100">
        <f>MEDIAN(FO2:FO10)</f>
        <v>76</v>
      </c>
      <c r="FP13" s="95"/>
      <c r="FW13" s="127"/>
      <c r="FY13" s="100">
        <f>MEDIAN(FY2:FY10)</f>
        <v>1</v>
      </c>
      <c r="FZ13" s="100">
        <f>MEDIAN(FZ2:FZ10)</f>
        <v>59</v>
      </c>
      <c r="GA13" s="95"/>
      <c r="GF13" s="127"/>
      <c r="GH13" s="100">
        <f>MEDIAN(GH2:GH10)</f>
        <v>1</v>
      </c>
      <c r="GI13" s="100">
        <f>MEDIAN(GI2:GI10)</f>
        <v>58</v>
      </c>
      <c r="GJ13" s="95"/>
      <c r="GP13" s="127"/>
      <c r="GR13" s="100">
        <f>MEDIAN(GR2:GR10)</f>
        <v>1</v>
      </c>
      <c r="GS13" s="100">
        <f>MEDIAN(GS2:GS10)</f>
        <v>70</v>
      </c>
      <c r="GT13" s="95"/>
      <c r="GY13" s="127"/>
      <c r="HA13" s="100">
        <f>MEDIAN(HA2:HA10)</f>
        <v>3</v>
      </c>
      <c r="HB13" s="100">
        <f>MEDIAN(HB2:HB10)</f>
        <v>150</v>
      </c>
      <c r="HC13" s="95"/>
      <c r="HJ13" s="127"/>
      <c r="HL13" s="100">
        <f>MEDIAN(HL2:HL10)</f>
        <v>1</v>
      </c>
      <c r="HM13" s="100">
        <f>MEDIAN(HM2:HM10)</f>
        <v>30</v>
      </c>
      <c r="HN13" s="95"/>
      <c r="HS13" s="127"/>
      <c r="HU13" s="100">
        <f>MEDIAN(HU2:HU10)</f>
        <v>1</v>
      </c>
      <c r="HV13" s="100">
        <f>MEDIAN(HV2:HV10)</f>
        <v>40</v>
      </c>
      <c r="HW13" s="95"/>
      <c r="IB13" s="127"/>
      <c r="ID13" s="100"/>
      <c r="IE13" s="100"/>
      <c r="IF13" s="95"/>
      <c r="IJ13" s="127"/>
      <c r="IL13" s="100"/>
      <c r="IM13" s="100"/>
      <c r="IN13" s="95"/>
      <c r="IP13" s="127"/>
      <c r="IR13" s="100">
        <f>MEDIAN(IR2:IR10)</f>
        <v>1</v>
      </c>
      <c r="IS13" s="100">
        <f>MEDIAN(IS2:IS10)</f>
        <v>19</v>
      </c>
      <c r="IT13" s="95"/>
      <c r="IY13" s="127"/>
      <c r="JA13" s="100">
        <f>MEDIAN(JA2:JA10)</f>
        <v>2</v>
      </c>
      <c r="JB13" s="100">
        <f>MEDIAN(JB2:JB10)</f>
        <v>33</v>
      </c>
      <c r="JC13" s="95"/>
      <c r="JH13" s="127"/>
      <c r="JJ13" s="100">
        <f>MEDIAN(JJ2:JJ10)</f>
        <v>1</v>
      </c>
      <c r="JK13" s="100">
        <f>MEDIAN(JK2:JK10)</f>
        <v>233.5</v>
      </c>
      <c r="JL13" s="95"/>
      <c r="JR13" s="127"/>
      <c r="JT13" s="100">
        <f>MEDIAN(JT2:JT10)</f>
        <v>1</v>
      </c>
      <c r="JU13" s="100">
        <f>MEDIAN(JU2:JU10)</f>
        <v>149</v>
      </c>
      <c r="JV13" s="95"/>
      <c r="KD13" s="127"/>
      <c r="KF13" s="100">
        <f>MEDIAN(KF2:KF10)</f>
        <v>1</v>
      </c>
      <c r="KG13" s="100">
        <f>MEDIAN(KG2:KG10)</f>
        <v>4000</v>
      </c>
      <c r="KH13" s="95"/>
      <c r="KL13" s="127"/>
      <c r="KN13" s="100"/>
      <c r="KO13" s="100"/>
      <c r="KP13" s="100"/>
      <c r="KQ13" s="127"/>
      <c r="KS13" s="100"/>
      <c r="KT13" s="100"/>
      <c r="KU13" s="100"/>
      <c r="KV13" s="127"/>
      <c r="KX13" s="100"/>
      <c r="KY13" s="100"/>
      <c r="KZ13" s="100"/>
      <c r="LA13" s="127"/>
      <c r="LC13" s="100"/>
      <c r="LD13" s="100"/>
      <c r="LE13" s="100"/>
      <c r="LF13" s="127"/>
      <c r="LH13" s="100"/>
      <c r="LI13" s="100"/>
      <c r="LJ13" s="95"/>
      <c r="LK13" s="127"/>
      <c r="LN13" s="127"/>
      <c r="LO13" s="95"/>
      <c r="LZ13" s="100">
        <f>MEDIAN(LZ2:LZ10)</f>
        <v>100</v>
      </c>
      <c r="MB13" s="100">
        <f>MEDIAN(MB2:MB10)</f>
        <v>4</v>
      </c>
      <c r="MC13" s="127"/>
      <c r="MD13" s="95"/>
      <c r="MY13" s="100">
        <f>MEDIAN(MY2:MY10)</f>
        <v>40</v>
      </c>
      <c r="MZ13" s="100">
        <f>MEDIAN(MZ2:MZ10)</f>
        <v>33.5</v>
      </c>
      <c r="NE13" s="127"/>
      <c r="NJ13" s="127"/>
      <c r="NK13" s="95"/>
      <c r="NP13" s="102"/>
      <c r="NU13" s="127"/>
    </row>
    <row r="14" spans="1:396" s="104" customFormat="1" ht="17" x14ac:dyDescent="0.2">
      <c r="A14" s="103" t="s">
        <v>922</v>
      </c>
      <c r="D14" s="103">
        <f>MIN(D2:D10)</f>
        <v>1276</v>
      </c>
      <c r="E14" s="103">
        <f>MIN(E2:E10)</f>
        <v>15</v>
      </c>
      <c r="F14" s="103">
        <f>MIN(F2:F10)</f>
        <v>43.617647058823529</v>
      </c>
      <c r="G14" s="103">
        <f>MIN(G2:G10)</f>
        <v>4</v>
      </c>
      <c r="J14" s="103">
        <f>MIN(J2:J10)</f>
        <v>0</v>
      </c>
      <c r="K14" s="127"/>
      <c r="L14" s="95"/>
      <c r="AA14" s="95"/>
      <c r="AB14" s="103">
        <f>MIN(AB2:AB10)</f>
        <v>0</v>
      </c>
      <c r="AC14" s="103">
        <f>MIN(AC2:AC10)</f>
        <v>0</v>
      </c>
      <c r="AD14" s="103">
        <f>MIN(AD2:AD10)</f>
        <v>0</v>
      </c>
      <c r="AE14" s="103">
        <f>MIN(AE2:AE10)</f>
        <v>0</v>
      </c>
      <c r="AI14" s="127"/>
      <c r="AK14" s="95"/>
      <c r="AN14" s="105"/>
      <c r="AP14" s="105"/>
      <c r="AR14" s="105"/>
      <c r="AT14" s="105"/>
      <c r="AW14" s="103">
        <f>MIN(AW2:AW10)</f>
        <v>1</v>
      </c>
      <c r="AX14" s="103">
        <f>MIN(AX2:AX10)</f>
        <v>127</v>
      </c>
      <c r="AY14" s="127"/>
      <c r="AZ14" s="116"/>
      <c r="BA14" s="103">
        <f>MIN(BA2:BA10)</f>
        <v>2</v>
      </c>
      <c r="BB14" s="103">
        <f>MIN(BB2:BB10)</f>
        <v>86</v>
      </c>
      <c r="BF14" s="127"/>
      <c r="BH14" s="103">
        <f>MIN(BH2:BH10)</f>
        <v>3</v>
      </c>
      <c r="BI14" s="103">
        <f>MIN(BI2:BI10)</f>
        <v>52</v>
      </c>
      <c r="BL14" s="127"/>
      <c r="BN14" s="103">
        <f>MIN(BN2:BN10)</f>
        <v>2</v>
      </c>
      <c r="BO14" s="103">
        <f>MIN(BO2:BO10)</f>
        <v>30</v>
      </c>
      <c r="BR14" s="127"/>
      <c r="BT14" s="103">
        <f>MIN(BT2:BT10)</f>
        <v>3</v>
      </c>
      <c r="BU14" s="103">
        <f>MIN(BU2:BU10)</f>
        <v>30</v>
      </c>
      <c r="BX14" s="127"/>
      <c r="BZ14" s="103">
        <f>MIN(BZ2:BZ10)</f>
        <v>2</v>
      </c>
      <c r="CA14" s="103">
        <f>MIN(CA2:CA10)</f>
        <v>50</v>
      </c>
      <c r="CH14" s="127"/>
      <c r="CJ14" s="103">
        <f>MIN(CJ2:CJ10)</f>
        <v>10</v>
      </c>
      <c r="CK14" s="103">
        <f>MIN(CK2:CK10)</f>
        <v>70</v>
      </c>
      <c r="CT14" s="127"/>
      <c r="CV14" s="127"/>
      <c r="CX14" s="103">
        <f>MIN(CX2:CX10)</f>
        <v>1</v>
      </c>
      <c r="CY14" s="103">
        <f>MIN(CY2:CY10)</f>
        <v>16</v>
      </c>
      <c r="DB14" s="127"/>
      <c r="DD14" s="103">
        <f>MIN(DD2:DD10)</f>
        <v>1</v>
      </c>
      <c r="DE14" s="103">
        <f>MIN(DE2:DE10)</f>
        <v>8</v>
      </c>
      <c r="DH14" s="127"/>
      <c r="DJ14" s="103">
        <f>MIN(DJ2:DJ10)</f>
        <v>1</v>
      </c>
      <c r="DK14" s="103">
        <f>MIN(DK2:DK10)</f>
        <v>1</v>
      </c>
      <c r="DN14" s="127"/>
      <c r="DP14" s="103">
        <f>MIN(DP2:DP10)</f>
        <v>2</v>
      </c>
      <c r="DQ14" s="103">
        <f>MIN(DQ2:DQ10)</f>
        <v>6</v>
      </c>
      <c r="DT14" s="127"/>
      <c r="DV14" s="103">
        <f>MIN(DV2:DV10)</f>
        <v>0</v>
      </c>
      <c r="DW14" s="103">
        <f>MIN(DW2:DW10)</f>
        <v>0</v>
      </c>
      <c r="DZ14" s="127"/>
      <c r="EB14" s="103">
        <f>MIN(EB2:EB10)</f>
        <v>0</v>
      </c>
      <c r="EC14" s="103">
        <f>MIN(EC2:EC10)</f>
        <v>0</v>
      </c>
      <c r="EF14" s="127"/>
      <c r="EG14" s="103"/>
      <c r="EH14" s="103">
        <f>MIN(EH2:EH10)</f>
        <v>0</v>
      </c>
      <c r="EI14" s="103">
        <f>MIN(EI2:EI10)</f>
        <v>0</v>
      </c>
      <c r="EL14" s="127"/>
      <c r="EN14" s="103">
        <f>MIN(EN2:EN10)</f>
        <v>0</v>
      </c>
      <c r="EO14" s="103">
        <f>MIN(EO2:EO10)</f>
        <v>0</v>
      </c>
      <c r="ER14" s="127"/>
      <c r="ET14" s="103">
        <f>MIN(ET2:ET10)</f>
        <v>0</v>
      </c>
      <c r="EU14" s="103">
        <f>MIN(EU2:EU10)</f>
        <v>0</v>
      </c>
      <c r="EX14" s="127"/>
      <c r="EZ14" s="103">
        <f>MIN(EZ2:EZ10)</f>
        <v>0</v>
      </c>
      <c r="FA14" s="103">
        <f>MIN(FA2:FA10)</f>
        <v>0</v>
      </c>
      <c r="FD14" s="127"/>
      <c r="FF14" s="103">
        <f>MIN(FF2:FF10)</f>
        <v>0</v>
      </c>
      <c r="FG14" s="103">
        <f>MIN(FG2:FG10)</f>
        <v>0</v>
      </c>
      <c r="FJ14" s="127"/>
      <c r="FL14" s="127"/>
      <c r="FN14" s="103">
        <f>MIN(FN2:FN10)</f>
        <v>1</v>
      </c>
      <c r="FO14" s="103">
        <f>MIN(FO2:FO10)</f>
        <v>45</v>
      </c>
      <c r="FP14" s="95"/>
      <c r="FW14" s="127"/>
      <c r="FY14" s="103">
        <f>MIN(FY2:FY10)</f>
        <v>1</v>
      </c>
      <c r="FZ14" s="103">
        <f>MIN(FZ2:FZ10)</f>
        <v>3</v>
      </c>
      <c r="GA14" s="95"/>
      <c r="GF14" s="127"/>
      <c r="GH14" s="103">
        <f>MIN(GH2:GH10)</f>
        <v>1</v>
      </c>
      <c r="GI14" s="103">
        <f>MIN(GI2:GI10)</f>
        <v>23</v>
      </c>
      <c r="GJ14" s="95"/>
      <c r="GP14" s="127"/>
      <c r="GR14" s="103">
        <f>MIN(GR2:GR10)</f>
        <v>1</v>
      </c>
      <c r="GS14" s="103">
        <f>MIN(GS2:GS10)</f>
        <v>70</v>
      </c>
      <c r="GT14" s="95"/>
      <c r="GY14" s="127"/>
      <c r="HA14" s="103">
        <f>MIN(HA2:HA10)</f>
        <v>1</v>
      </c>
      <c r="HB14" s="103">
        <f>MIN(HB2:HB10)</f>
        <v>90</v>
      </c>
      <c r="HC14" s="95"/>
      <c r="HJ14" s="127"/>
      <c r="HL14" s="103">
        <f>MIN(HL2:HL10)</f>
        <v>1</v>
      </c>
      <c r="HM14" s="103">
        <f>MIN(HM2:HM10)</f>
        <v>30</v>
      </c>
      <c r="HN14" s="95"/>
      <c r="HS14" s="127"/>
      <c r="HU14" s="103">
        <f>MIN(HU2:HU10)</f>
        <v>1</v>
      </c>
      <c r="HV14" s="103">
        <f>MIN(HV2:HV10)</f>
        <v>40</v>
      </c>
      <c r="HW14" s="95"/>
      <c r="IB14" s="127"/>
      <c r="ID14" s="103">
        <f>MIN(ID2:ID10)</f>
        <v>0</v>
      </c>
      <c r="IE14" s="103">
        <f>MIN(IE2:IE10)</f>
        <v>0</v>
      </c>
      <c r="IF14" s="95"/>
      <c r="IJ14" s="127"/>
      <c r="IL14" s="103">
        <f>MIN(IL2:IL10)</f>
        <v>0</v>
      </c>
      <c r="IM14" s="103">
        <f>MIN(IM2:IM10)</f>
        <v>0</v>
      </c>
      <c r="IN14" s="95"/>
      <c r="IP14" s="127"/>
      <c r="IR14" s="103">
        <f>MIN(IR2:IR10)</f>
        <v>1</v>
      </c>
      <c r="IS14" s="103">
        <f>MIN(IS2:IS10)</f>
        <v>19</v>
      </c>
      <c r="IT14" s="95"/>
      <c r="IY14" s="127"/>
      <c r="JA14" s="103">
        <f>MIN(JA2:JA10)</f>
        <v>1</v>
      </c>
      <c r="JB14" s="103">
        <f>MIN(JB2:JB10)</f>
        <v>28</v>
      </c>
      <c r="JC14" s="95"/>
      <c r="JH14" s="127"/>
      <c r="JJ14" s="103">
        <f>MIN(JJ2:JJ10)</f>
        <v>1</v>
      </c>
      <c r="JK14" s="103">
        <f>MIN(JK2:JK10)</f>
        <v>77</v>
      </c>
      <c r="JL14" s="95"/>
      <c r="JR14" s="127"/>
      <c r="JT14" s="103">
        <f>MIN(JT2:JT10)</f>
        <v>1</v>
      </c>
      <c r="JU14" s="103">
        <f>MIN(JU2:JU10)</f>
        <v>50</v>
      </c>
      <c r="JV14" s="95"/>
      <c r="KD14" s="127"/>
      <c r="KF14" s="103">
        <f>MIN(KF2:KF10)</f>
        <v>1</v>
      </c>
      <c r="KG14" s="103">
        <f>MIN(KG2:KG10)</f>
        <v>4000</v>
      </c>
      <c r="KH14" s="95"/>
      <c r="KL14" s="127"/>
      <c r="KN14" s="103">
        <f>MIN(KN2:KN10)</f>
        <v>0</v>
      </c>
      <c r="KO14" s="103">
        <f>MIN(KO2:KO10)</f>
        <v>0</v>
      </c>
      <c r="KP14" s="103"/>
      <c r="KQ14" s="127"/>
      <c r="KS14" s="103">
        <f>MIN(KS2:KS10)</f>
        <v>0</v>
      </c>
      <c r="KT14" s="103">
        <f>MIN(KT2:KT10)</f>
        <v>0</v>
      </c>
      <c r="KU14" s="103"/>
      <c r="KV14" s="127"/>
      <c r="KX14" s="103">
        <f>MIN(KX2:KX10)</f>
        <v>0</v>
      </c>
      <c r="KY14" s="103">
        <f>MIN(KY2:KY10)</f>
        <v>0</v>
      </c>
      <c r="KZ14" s="103"/>
      <c r="LA14" s="127"/>
      <c r="LC14" s="103">
        <f>MIN(LC2:LC10)</f>
        <v>0</v>
      </c>
      <c r="LD14" s="103">
        <f>MIN(LD2:LD10)</f>
        <v>0</v>
      </c>
      <c r="LE14" s="103"/>
      <c r="LF14" s="127"/>
      <c r="LH14" s="103">
        <f>MIN(LH2:LH10)</f>
        <v>0</v>
      </c>
      <c r="LI14" s="103">
        <f>MIN(LI2:LI10)</f>
        <v>0</v>
      </c>
      <c r="LJ14" s="95"/>
      <c r="LK14" s="127"/>
      <c r="LN14" s="127"/>
      <c r="LO14" s="95"/>
      <c r="LZ14" s="103">
        <f>MIN(LZ2:LZ10)</f>
        <v>40</v>
      </c>
      <c r="MB14" s="103">
        <f>MIN(MB2:MB10)</f>
        <v>1</v>
      </c>
      <c r="MC14" s="127"/>
      <c r="MD14" s="95"/>
      <c r="MY14" s="103">
        <f>MIN(MY2:MY10)</f>
        <v>35</v>
      </c>
      <c r="MZ14" s="103">
        <f>MIN(MZ2:MZ10)</f>
        <v>20</v>
      </c>
      <c r="NE14" s="127"/>
      <c r="NJ14" s="127"/>
      <c r="NK14" s="95"/>
      <c r="NP14" s="105"/>
      <c r="NU14" s="127"/>
    </row>
    <row r="15" spans="1:396" s="107" customFormat="1" ht="17" x14ac:dyDescent="0.2">
      <c r="A15" s="106" t="s">
        <v>923</v>
      </c>
      <c r="D15" s="106">
        <f>MAX(D2:D10)</f>
        <v>2127</v>
      </c>
      <c r="E15" s="106">
        <f>MAX(E2:E10)</f>
        <v>34</v>
      </c>
      <c r="F15" s="106">
        <f>MAX(F2:F10)</f>
        <v>132.9375</v>
      </c>
      <c r="G15" s="106">
        <f>MAX(G2:G10)</f>
        <v>19</v>
      </c>
      <c r="J15" s="106">
        <f>MAX(J2:J10)</f>
        <v>3</v>
      </c>
      <c r="K15" s="127"/>
      <c r="L15" s="95"/>
      <c r="AA15" s="95"/>
      <c r="AB15" s="106">
        <f>MAX(AB2:AB10)</f>
        <v>720</v>
      </c>
      <c r="AC15" s="106">
        <f>MAX(AC2:AC10)</f>
        <v>763</v>
      </c>
      <c r="AD15" s="106">
        <f>MAX(AD2:AD10)</f>
        <v>175</v>
      </c>
      <c r="AE15" s="106">
        <f>MAX(AE2:AE10)</f>
        <v>15</v>
      </c>
      <c r="AI15" s="127"/>
      <c r="AK15" s="95"/>
      <c r="AN15" s="108"/>
      <c r="AP15" s="108"/>
      <c r="AR15" s="108"/>
      <c r="AT15" s="108"/>
      <c r="AW15" s="106">
        <f>MAX(AW2:AW10)</f>
        <v>2</v>
      </c>
      <c r="AX15" s="106">
        <f>MAX(AX2:AX10)</f>
        <v>2000</v>
      </c>
      <c r="AY15" s="127"/>
      <c r="AZ15" s="117"/>
      <c r="BA15" s="106">
        <f>MAX(BA2:BA10)</f>
        <v>4</v>
      </c>
      <c r="BB15" s="106">
        <f>MAX(BB2:BB10)</f>
        <v>200</v>
      </c>
      <c r="BF15" s="127"/>
      <c r="BH15" s="106">
        <f>MAX(BH2:BH10)</f>
        <v>3</v>
      </c>
      <c r="BI15" s="106">
        <f>MAX(BI2:BI10)</f>
        <v>100</v>
      </c>
      <c r="BL15" s="127"/>
      <c r="BN15" s="106">
        <f>MAX(BN2:BN10)</f>
        <v>6</v>
      </c>
      <c r="BO15" s="106">
        <f>MAX(BO2:BO10)</f>
        <v>83</v>
      </c>
      <c r="BR15" s="127"/>
      <c r="BT15" s="106">
        <f>MAX(BT2:BT10)</f>
        <v>6</v>
      </c>
      <c r="BU15" s="106">
        <f>MAX(BU2:BU10)</f>
        <v>68</v>
      </c>
      <c r="BX15" s="127"/>
      <c r="BZ15" s="106">
        <f>MAX(BZ2:BZ10)</f>
        <v>13</v>
      </c>
      <c r="CA15" s="106">
        <f>MAX(CA2:CA10)</f>
        <v>276</v>
      </c>
      <c r="CH15" s="127"/>
      <c r="CJ15" s="106">
        <f>MAX(CJ2:CJ10)</f>
        <v>16</v>
      </c>
      <c r="CK15" s="106">
        <f>MAX(CK2:CK10)</f>
        <v>276</v>
      </c>
      <c r="CT15" s="127"/>
      <c r="CV15" s="127"/>
      <c r="CX15" s="106">
        <f>MAX(CX2:CX10)</f>
        <v>2</v>
      </c>
      <c r="CY15" s="106">
        <f>MAX(CY2:CY10)</f>
        <v>51</v>
      </c>
      <c r="DB15" s="127"/>
      <c r="DD15" s="106">
        <f>MAX(DD2:DD10)</f>
        <v>2</v>
      </c>
      <c r="DE15" s="106">
        <f>MAX(DE2:DE10)</f>
        <v>29</v>
      </c>
      <c r="DH15" s="127"/>
      <c r="DJ15" s="106">
        <f>MAX(DJ2:DJ10)</f>
        <v>1</v>
      </c>
      <c r="DK15" s="106">
        <f>MAX(DK2:DK10)</f>
        <v>33</v>
      </c>
      <c r="DN15" s="127"/>
      <c r="DP15" s="106">
        <f>MAX(DP2:DP10)</f>
        <v>2</v>
      </c>
      <c r="DQ15" s="106">
        <f>MAX(DQ2:DQ10)</f>
        <v>20</v>
      </c>
      <c r="DT15" s="127"/>
      <c r="DV15" s="106">
        <f>MAX(DV2:DV10)</f>
        <v>0</v>
      </c>
      <c r="DW15" s="106">
        <f>MAX(DW2:DW10)</f>
        <v>0</v>
      </c>
      <c r="DZ15" s="127"/>
      <c r="EB15" s="106">
        <f>MAX(EB2:EB10)</f>
        <v>0</v>
      </c>
      <c r="EC15" s="106">
        <f>MAX(EC2:EC10)</f>
        <v>0</v>
      </c>
      <c r="EF15" s="127"/>
      <c r="EG15" s="106"/>
      <c r="EH15" s="106">
        <f>MAX(EH2:EH10)</f>
        <v>0</v>
      </c>
      <c r="EI15" s="106">
        <f>MAX(EI2:EI10)</f>
        <v>0</v>
      </c>
      <c r="EL15" s="127"/>
      <c r="EN15" s="106">
        <f>MAX(EN2:EN10)</f>
        <v>0</v>
      </c>
      <c r="EO15" s="106">
        <f>MAX(EO2:EO10)</f>
        <v>0</v>
      </c>
      <c r="ER15" s="127"/>
      <c r="ET15" s="106">
        <f>MAX(ET2:ET10)</f>
        <v>0</v>
      </c>
      <c r="EU15" s="106">
        <f>MAX(EU2:EU10)</f>
        <v>0</v>
      </c>
      <c r="EX15" s="127"/>
      <c r="EZ15" s="106">
        <f>MAX(EZ2:EZ10)</f>
        <v>0</v>
      </c>
      <c r="FA15" s="106">
        <f>MAX(FA2:FA10)</f>
        <v>0</v>
      </c>
      <c r="FD15" s="127"/>
      <c r="FF15" s="106">
        <f>MAX(FF2:FF10)</f>
        <v>0</v>
      </c>
      <c r="FG15" s="106">
        <f>MAX(FG2:FG10)</f>
        <v>0</v>
      </c>
      <c r="FJ15" s="127"/>
      <c r="FL15" s="127"/>
      <c r="FN15" s="106">
        <f>MAX(FN2:FN10)</f>
        <v>3</v>
      </c>
      <c r="FO15" s="106">
        <f>MAX(FO2:FO10)</f>
        <v>125</v>
      </c>
      <c r="FP15" s="95"/>
      <c r="FW15" s="127"/>
      <c r="FY15" s="106">
        <f>MAX(FY2:FY10)</f>
        <v>1</v>
      </c>
      <c r="FZ15" s="106">
        <f>MAX(FZ2:FZ10)</f>
        <v>115</v>
      </c>
      <c r="GA15" s="95"/>
      <c r="GF15" s="127"/>
      <c r="GH15" s="106">
        <f>MAX(GH2:GH10)</f>
        <v>1</v>
      </c>
      <c r="GI15" s="106">
        <f>MAX(GI2:GI10)</f>
        <v>84</v>
      </c>
      <c r="GJ15" s="95"/>
      <c r="GP15" s="127"/>
      <c r="GR15" s="106">
        <f>MAX(GR2:GR10)</f>
        <v>1</v>
      </c>
      <c r="GS15" s="106">
        <f>MAX(GS2:GS10)</f>
        <v>70</v>
      </c>
      <c r="GT15" s="95"/>
      <c r="GY15" s="127"/>
      <c r="HA15" s="106">
        <f>MAX(HA2:HA10)</f>
        <v>4</v>
      </c>
      <c r="HB15" s="106">
        <f>MAX(HB2:HB10)</f>
        <v>189</v>
      </c>
      <c r="HC15" s="95"/>
      <c r="HJ15" s="127"/>
      <c r="HL15" s="106">
        <f>MAX(HL2:HL10)</f>
        <v>1</v>
      </c>
      <c r="HM15" s="106">
        <f>MAX(HM2:HM10)</f>
        <v>30</v>
      </c>
      <c r="HN15" s="95"/>
      <c r="HS15" s="127"/>
      <c r="HU15" s="106">
        <f>MAX(HU2:HU10)</f>
        <v>1</v>
      </c>
      <c r="HV15" s="106">
        <f>MAX(HV2:HV10)</f>
        <v>40</v>
      </c>
      <c r="HW15" s="95"/>
      <c r="IB15" s="127"/>
      <c r="ID15" s="106">
        <f>MAX(ID2:ID10)</f>
        <v>0</v>
      </c>
      <c r="IE15" s="106">
        <f>MAX(IE2:IE10)</f>
        <v>0</v>
      </c>
      <c r="IF15" s="95"/>
      <c r="IJ15" s="127"/>
      <c r="IL15" s="106">
        <f>MAX(IL2:IL10)</f>
        <v>0</v>
      </c>
      <c r="IM15" s="106">
        <f>MAX(IM2:IM10)</f>
        <v>0</v>
      </c>
      <c r="IN15" s="95"/>
      <c r="IP15" s="127"/>
      <c r="IR15" s="106">
        <f>MAX(IR2:IR10)</f>
        <v>1</v>
      </c>
      <c r="IS15" s="106">
        <f>MAX(IS2:IS10)</f>
        <v>19</v>
      </c>
      <c r="IT15" s="95"/>
      <c r="IY15" s="127"/>
      <c r="JA15" s="106">
        <f>MAX(JA2:JA10)</f>
        <v>3</v>
      </c>
      <c r="JB15" s="106">
        <f>MAX(JB2:JB10)</f>
        <v>55</v>
      </c>
      <c r="JC15" s="95"/>
      <c r="JH15" s="127"/>
      <c r="JJ15" s="106">
        <f>MAX(JJ2:JJ10)</f>
        <v>3</v>
      </c>
      <c r="JK15" s="106">
        <f>MAX(JK2:JK10)</f>
        <v>310</v>
      </c>
      <c r="JL15" s="95"/>
      <c r="JR15" s="127"/>
      <c r="JT15" s="106">
        <f>MAX(JT2:JT10)</f>
        <v>3</v>
      </c>
      <c r="JU15" s="106">
        <f>MAX(JU2:JU10)</f>
        <v>202</v>
      </c>
      <c r="JV15" s="95"/>
      <c r="KD15" s="127"/>
      <c r="KF15" s="106">
        <f>MAX(KF2:KF10)</f>
        <v>1</v>
      </c>
      <c r="KG15" s="106">
        <f>MAX(KG2:KG10)</f>
        <v>4000</v>
      </c>
      <c r="KH15" s="95"/>
      <c r="KL15" s="127"/>
      <c r="KN15" s="106">
        <f>MAX(KN2:KN10)</f>
        <v>0</v>
      </c>
      <c r="KO15" s="106">
        <f>MAX(KO2:KO10)</f>
        <v>0</v>
      </c>
      <c r="KP15" s="106"/>
      <c r="KQ15" s="127"/>
      <c r="KS15" s="106">
        <f>MAX(KS2:KS10)</f>
        <v>0</v>
      </c>
      <c r="KT15" s="106">
        <f>MAX(KT2:KT10)</f>
        <v>0</v>
      </c>
      <c r="KU15" s="106"/>
      <c r="KV15" s="127"/>
      <c r="KX15" s="106">
        <f>MAX(KX2:KX10)</f>
        <v>0</v>
      </c>
      <c r="KY15" s="106">
        <f>MAX(KY2:KY10)</f>
        <v>0</v>
      </c>
      <c r="KZ15" s="106"/>
      <c r="LA15" s="127"/>
      <c r="LC15" s="106">
        <f>MAX(LC2:LC10)</f>
        <v>0</v>
      </c>
      <c r="LD15" s="106">
        <f>MAX(LD2:LD10)</f>
        <v>0</v>
      </c>
      <c r="LE15" s="106"/>
      <c r="LF15" s="127"/>
      <c r="LH15" s="106">
        <f>MAX(LH2:LH10)</f>
        <v>0</v>
      </c>
      <c r="LI15" s="106">
        <f>MAX(LI2:LI10)</f>
        <v>0</v>
      </c>
      <c r="LJ15" s="95"/>
      <c r="LK15" s="127"/>
      <c r="LN15" s="127"/>
      <c r="LO15" s="95"/>
      <c r="LZ15" s="106">
        <f>MAX(LZ2:LZ10)</f>
        <v>2167</v>
      </c>
      <c r="MB15" s="106">
        <f>MAX(MB2:MB10)</f>
        <v>19</v>
      </c>
      <c r="MC15" s="127"/>
      <c r="MD15" s="95"/>
      <c r="MY15" s="106">
        <f>MAX(MY2:MY10)</f>
        <v>40</v>
      </c>
      <c r="MZ15" s="106">
        <f>MAX(MZ2:MZ10)</f>
        <v>40</v>
      </c>
      <c r="NE15" s="127"/>
      <c r="NJ15" s="127"/>
      <c r="NK15" s="95"/>
      <c r="NP15" s="108"/>
      <c r="NU15" s="127"/>
    </row>
    <row r="16" spans="1:396" s="3" customFormat="1" ht="17" x14ac:dyDescent="0.2">
      <c r="A16" s="6" t="s">
        <v>924</v>
      </c>
      <c r="D16" s="6"/>
      <c r="H16" s="3">
        <f>COUNTIF(H2:H10,"yes")</f>
        <v>2</v>
      </c>
      <c r="I16" s="3">
        <f>COUNTIF(I2:I10,"yes")</f>
        <v>1</v>
      </c>
      <c r="J16" s="3">
        <f>COUNTIF(J2:J10,"&gt;0")</f>
        <v>5</v>
      </c>
      <c r="K16" s="128"/>
      <c r="L16" s="11"/>
      <c r="M16" s="3">
        <f t="shared" ref="M16:Z16" si="3">COUNTA(M2:M10)</f>
        <v>4</v>
      </c>
      <c r="N16" s="3">
        <f t="shared" si="3"/>
        <v>0</v>
      </c>
      <c r="O16" s="3">
        <f t="shared" si="3"/>
        <v>0</v>
      </c>
      <c r="P16" s="3">
        <f t="shared" si="3"/>
        <v>8</v>
      </c>
      <c r="Q16" s="3">
        <f t="shared" si="3"/>
        <v>7</v>
      </c>
      <c r="R16" s="3">
        <f t="shared" si="3"/>
        <v>0</v>
      </c>
      <c r="S16" s="3">
        <f t="shared" si="3"/>
        <v>0</v>
      </c>
      <c r="T16" s="3">
        <f t="shared" si="3"/>
        <v>0</v>
      </c>
      <c r="U16" s="3">
        <f t="shared" si="3"/>
        <v>1</v>
      </c>
      <c r="V16" s="3">
        <f t="shared" si="3"/>
        <v>0</v>
      </c>
      <c r="W16" s="3">
        <f t="shared" si="3"/>
        <v>0</v>
      </c>
      <c r="X16" s="3">
        <f t="shared" si="3"/>
        <v>1</v>
      </c>
      <c r="Y16" s="3">
        <f t="shared" si="3"/>
        <v>1</v>
      </c>
      <c r="Z16" s="3">
        <f t="shared" si="3"/>
        <v>0</v>
      </c>
      <c r="AA16" s="11"/>
      <c r="AH16" s="3">
        <f>COUNTIF(AH2:AH10,"yes")</f>
        <v>8</v>
      </c>
      <c r="AI16" s="128"/>
      <c r="AJ16" s="3">
        <f>COUNTIF(AJ2:AJ10,"yes")</f>
        <v>5</v>
      </c>
      <c r="AK16" s="11"/>
      <c r="AL16" s="3">
        <f t="shared" ref="AL16:AV16" si="4">COUNTA(AL2:AL10)</f>
        <v>2</v>
      </c>
      <c r="AM16" s="3">
        <f t="shared" si="4"/>
        <v>2</v>
      </c>
      <c r="AN16" s="3">
        <f t="shared" si="4"/>
        <v>2</v>
      </c>
      <c r="AO16" s="3">
        <f t="shared" si="4"/>
        <v>2</v>
      </c>
      <c r="AP16" s="3">
        <f t="shared" si="4"/>
        <v>1</v>
      </c>
      <c r="AQ16" s="3">
        <f t="shared" si="4"/>
        <v>0</v>
      </c>
      <c r="AR16" s="3">
        <f t="shared" si="4"/>
        <v>0</v>
      </c>
      <c r="AS16" s="3">
        <f t="shared" si="4"/>
        <v>1</v>
      </c>
      <c r="AT16" s="3">
        <f t="shared" si="4"/>
        <v>0</v>
      </c>
      <c r="AU16" s="3">
        <f t="shared" si="4"/>
        <v>0</v>
      </c>
      <c r="AV16" s="3">
        <f t="shared" si="4"/>
        <v>5</v>
      </c>
      <c r="AY16" s="128"/>
      <c r="AZ16" s="118">
        <f>COUNTIF(AZ2:AZ10,"yes")</f>
        <v>3</v>
      </c>
      <c r="BE16" s="3">
        <f>COUNTIF(BE2:BE10,"yes")</f>
        <v>2</v>
      </c>
      <c r="BF16" s="128"/>
      <c r="BG16" s="3">
        <f>COUNTIF(BG2:BG10,"yes")</f>
        <v>2</v>
      </c>
      <c r="BL16" s="128"/>
      <c r="BM16" s="3">
        <f>COUNTIF(BM2:BM10,"yes")</f>
        <v>3</v>
      </c>
      <c r="BR16" s="128"/>
      <c r="BS16" s="3">
        <f>COUNTIF(BS2:BS10,"yes")</f>
        <v>3</v>
      </c>
      <c r="BX16" s="128"/>
      <c r="BY16" s="3">
        <f>COUNTIF(BY2:BY10,"yes")</f>
        <v>5</v>
      </c>
      <c r="CH16" s="128"/>
      <c r="CI16" s="3">
        <f>COUNTIF(CI2:CI10,"yes")</f>
        <v>4</v>
      </c>
      <c r="CT16" s="128"/>
      <c r="CU16" s="3">
        <f>COUNTIF(CU2:CU10,"yes")</f>
        <v>8</v>
      </c>
      <c r="CV16" s="128"/>
      <c r="CW16" s="3">
        <f>COUNTIF(CW2:CW10,"Yes")</f>
        <v>6</v>
      </c>
      <c r="DB16" s="128"/>
      <c r="DC16" s="3">
        <f>COUNTIF(DC2:DC10,"yes")</f>
        <v>6</v>
      </c>
      <c r="DH16" s="128"/>
      <c r="DI16" s="3">
        <f>COUNTIF(DI2:DI10,"yes")</f>
        <v>7</v>
      </c>
      <c r="DN16" s="128"/>
      <c r="DO16" s="3">
        <f>COUNTIF(DO2:DO10,"yes")</f>
        <v>2</v>
      </c>
      <c r="DT16" s="128"/>
      <c r="DU16" s="3">
        <f>COUNTIF(DU2:DU10,"yes")</f>
        <v>0</v>
      </c>
      <c r="DZ16" s="128"/>
      <c r="EA16" s="3">
        <f>COUNTIF(EA2:EA10,"yes")</f>
        <v>0</v>
      </c>
      <c r="EF16" s="128"/>
      <c r="EG16" s="3">
        <f>COUNTIF(EG2:EG10,"yes")</f>
        <v>0</v>
      </c>
      <c r="EL16" s="128"/>
      <c r="EM16" s="3">
        <f>COUNTIF(EM2:EM10,"yes")</f>
        <v>0</v>
      </c>
      <c r="ER16" s="128"/>
      <c r="ES16" s="3">
        <f>COUNTIF(ES2:ES10,"yes")</f>
        <v>0</v>
      </c>
      <c r="EX16" s="128"/>
      <c r="EY16" s="3">
        <f>COUNTIF(EY2:EY10,"yes")</f>
        <v>0</v>
      </c>
      <c r="FD16" s="128"/>
      <c r="FE16" s="3">
        <f>COUNTIF(FE2:FE10,"yes")</f>
        <v>0</v>
      </c>
      <c r="FJ16" s="128"/>
      <c r="FK16" s="3">
        <f>COUNTIF(FK2:FK10,"yes")</f>
        <v>9</v>
      </c>
      <c r="FL16" s="128"/>
      <c r="FM16" s="3">
        <f>COUNTIF(FM2:FM10,"yes")</f>
        <v>6</v>
      </c>
      <c r="FP16" s="11"/>
      <c r="FQ16" s="3">
        <f>COUNTA(FQ2:FQ10)</f>
        <v>3</v>
      </c>
      <c r="FR16" s="3">
        <f>COUNTA(FR2:FR10)</f>
        <v>1</v>
      </c>
      <c r="FS16" s="3">
        <f>COUNTA(FS2:FS10)</f>
        <v>2</v>
      </c>
      <c r="FT16" s="3">
        <f>COUNTA(FT2:FT10)</f>
        <v>0</v>
      </c>
      <c r="FU16" s="3">
        <f>COUNTA(FU2:FU10)</f>
        <v>2</v>
      </c>
      <c r="FV16" s="3">
        <f>COUNTIF(FV2:FV10,"yes")</f>
        <v>0</v>
      </c>
      <c r="FW16" s="128"/>
      <c r="FX16" s="3">
        <f>COUNTIF(FX2:FX10,"yes")</f>
        <v>2</v>
      </c>
      <c r="GA16" s="11"/>
      <c r="GB16" s="3">
        <f>COUNTA(GB2:GB10)</f>
        <v>1</v>
      </c>
      <c r="GC16" s="3">
        <f>COUNTA(GC2:GC10)</f>
        <v>0</v>
      </c>
      <c r="GD16" s="3">
        <f>COUNTA(GD2:GD10)</f>
        <v>1</v>
      </c>
      <c r="GE16" s="3">
        <f>COUNTA(GE2:GE10)</f>
        <v>0</v>
      </c>
      <c r="GF16" s="128"/>
      <c r="GG16" s="3">
        <f>COUNTIF(GG2:GG10,"yes")</f>
        <v>7</v>
      </c>
      <c r="GJ16" s="11"/>
      <c r="GK16" s="3">
        <f>COUNTA(GK2:GK10)</f>
        <v>1</v>
      </c>
      <c r="GL16" s="3">
        <f>COUNTA(GL2:GL10)</f>
        <v>1</v>
      </c>
      <c r="GM16" s="3">
        <f>COUNTA(GM2:GM10)</f>
        <v>4</v>
      </c>
      <c r="GN16" s="3">
        <f>COUNTA(GN2:GN10)</f>
        <v>3</v>
      </c>
      <c r="GO16" s="3">
        <f>COUNTA(GO2:GO10)</f>
        <v>2</v>
      </c>
      <c r="GP16" s="128"/>
      <c r="GQ16" s="3">
        <f>COUNTIF(GQ2:GQ10,"yes")</f>
        <v>1</v>
      </c>
      <c r="GT16" s="11"/>
      <c r="GU16" s="3">
        <f>COUNTA(GU2:GU10)</f>
        <v>1</v>
      </c>
      <c r="GV16" s="3">
        <f>COUNTA(GV2:GV10)</f>
        <v>0</v>
      </c>
      <c r="GW16" s="3">
        <f>COUNTA(GW2:GW10)</f>
        <v>0</v>
      </c>
      <c r="GX16" s="3">
        <f>COUNTA(GX2:GX10)</f>
        <v>0</v>
      </c>
      <c r="GY16" s="128"/>
      <c r="GZ16" s="3">
        <f>COUNTIF(GZ2:GZ10,"yes")</f>
        <v>4</v>
      </c>
      <c r="HC16" s="11"/>
      <c r="HD16" s="3">
        <f>COUNTA(HD2:HD10)</f>
        <v>1</v>
      </c>
      <c r="HE16" s="3">
        <f>COUNTA(HE2:HE10)</f>
        <v>0</v>
      </c>
      <c r="HF16" s="3">
        <f>COUNTA(HF2:HF10)</f>
        <v>1</v>
      </c>
      <c r="HG16" s="3">
        <f>COUNTA(HG2:HG10)</f>
        <v>3</v>
      </c>
      <c r="HH16" s="3">
        <f>COUNTA(HH2:HH10)</f>
        <v>0</v>
      </c>
      <c r="HJ16" s="128"/>
      <c r="HK16" s="3">
        <f>COUNTIF(HK2:HK10,"yes")</f>
        <v>1</v>
      </c>
      <c r="HN16" s="11"/>
      <c r="HO16" s="3">
        <f>COUNTA(HO2:HO10)</f>
        <v>1</v>
      </c>
      <c r="HP16" s="3">
        <f>COUNTA(HP2:HP10)</f>
        <v>0</v>
      </c>
      <c r="HQ16" s="3">
        <f>COUNTA(HQ2:HQ10)</f>
        <v>0</v>
      </c>
      <c r="HR16" s="3">
        <f>COUNTA(HR2:HR10)</f>
        <v>0</v>
      </c>
      <c r="HS16" s="128"/>
      <c r="HT16" s="3">
        <f>COUNTIF(HT2:HT10,"yes")</f>
        <v>1</v>
      </c>
      <c r="HW16" s="11"/>
      <c r="HX16" s="3">
        <f>COUNTA(HX2:HX10)</f>
        <v>1</v>
      </c>
      <c r="HY16" s="3">
        <f>COUNTA(HY2:HY10)</f>
        <v>0</v>
      </c>
      <c r="HZ16" s="3">
        <f>COUNTA(HZ2:HZ10)</f>
        <v>0</v>
      </c>
      <c r="IA16" s="3">
        <f>COUNTA(IA2:IA10)</f>
        <v>0</v>
      </c>
      <c r="IB16" s="128"/>
      <c r="IC16" s="3">
        <f>COUNTIF(IC2:IC10,"yes")</f>
        <v>0</v>
      </c>
      <c r="IF16" s="11"/>
      <c r="IG16" s="3">
        <f>COUNTA(IG2:IG10)</f>
        <v>0</v>
      </c>
      <c r="IH16" s="3">
        <f>COUNTA(IH2:IH10)</f>
        <v>0</v>
      </c>
      <c r="II16" s="3">
        <f>COUNTA(II2:II10)</f>
        <v>0</v>
      </c>
      <c r="IJ16" s="128"/>
      <c r="IK16" s="3">
        <f>COUNTIF(IK2:IK10,"yes")</f>
        <v>0</v>
      </c>
      <c r="IN16" s="11"/>
      <c r="IO16" s="3">
        <f>COUNTA(IO2:IO10)</f>
        <v>0</v>
      </c>
      <c r="IP16" s="128"/>
      <c r="IQ16" s="3">
        <f>COUNTIF(IQ2:IQ10,"yes")</f>
        <v>1</v>
      </c>
      <c r="IT16" s="11"/>
      <c r="IU16" s="3">
        <f>COUNTA(IU2:IU10)</f>
        <v>1</v>
      </c>
      <c r="IV16" s="3">
        <f>COUNTA(IV2:IV10)</f>
        <v>0</v>
      </c>
      <c r="IW16" s="3">
        <f>COUNTA(IW2:IW10)</f>
        <v>1</v>
      </c>
      <c r="IX16" s="3">
        <f>COUNTA(IX2:IX10)</f>
        <v>0</v>
      </c>
      <c r="IY16" s="128"/>
      <c r="IZ16" s="3">
        <f>COUNTIF(IZ2:IZ10,"yes")</f>
        <v>4</v>
      </c>
      <c r="JC16" s="11"/>
      <c r="JD16" s="3">
        <f>COUNTA(JD2:JD10)</f>
        <v>1</v>
      </c>
      <c r="JE16" s="3">
        <f>COUNTA(JE2:JE10)</f>
        <v>0</v>
      </c>
      <c r="JF16" s="3">
        <f>COUNTA(JF2:JF10)</f>
        <v>3</v>
      </c>
      <c r="JG16" s="3">
        <f>COUNTA(JG2:JG10)</f>
        <v>1</v>
      </c>
      <c r="JH16" s="128"/>
      <c r="JI16" s="3">
        <f>COUNTIF(JI2:JI10,"yes")</f>
        <v>8</v>
      </c>
      <c r="JL16" s="11"/>
      <c r="JM16" s="3">
        <f>COUNTA(JM2:JM10)</f>
        <v>1</v>
      </c>
      <c r="JN16" s="3">
        <f>COUNTA(JN2:JN10)</f>
        <v>4</v>
      </c>
      <c r="JO16" s="3">
        <f>COUNTA(JO2:JO10)</f>
        <v>4</v>
      </c>
      <c r="JQ16" s="3">
        <f>COUNTIF(JQ2:JQ10,"yes")</f>
        <v>2</v>
      </c>
      <c r="JR16" s="128"/>
      <c r="JS16" s="3">
        <f>COUNTIF(JS2:JS10,"yes")</f>
        <v>7</v>
      </c>
      <c r="JV16" s="11"/>
      <c r="JW16" s="3">
        <f>COUNTA(JW2:JW10)</f>
        <v>2</v>
      </c>
      <c r="JX16" s="3">
        <f>COUNTA(JX2:JX10)</f>
        <v>1</v>
      </c>
      <c r="JY16" s="3">
        <f>COUNTA(JY2:JY10)</f>
        <v>2</v>
      </c>
      <c r="JZ16" s="3">
        <f>COUNTA(JZ2:JZ10)</f>
        <v>5</v>
      </c>
      <c r="KA16" s="3">
        <f>COUNTA(KA2:KA10)</f>
        <v>0</v>
      </c>
      <c r="KC16" s="3">
        <f>COUNTIF(KC2:KC10,"yes")</f>
        <v>0</v>
      </c>
      <c r="KD16" s="128"/>
      <c r="KE16" s="3">
        <f>COUNTIF(KE2:KE10,"yes")</f>
        <v>1</v>
      </c>
      <c r="KH16" s="11"/>
      <c r="KI16" s="3">
        <f>COUNTA(KI2:KI10)</f>
        <v>1</v>
      </c>
      <c r="KK16" s="3">
        <f>COUNTIF(KK2:KK10,"yes")</f>
        <v>1</v>
      </c>
      <c r="KL16" s="128"/>
      <c r="KM16" s="3">
        <f>COUNTIF(KM2:KM10,"yes")</f>
        <v>0</v>
      </c>
      <c r="KQ16" s="128"/>
      <c r="KR16" s="3">
        <f>COUNTIF(KR2:KR10,"yes")</f>
        <v>0</v>
      </c>
      <c r="KV16" s="128"/>
      <c r="KW16" s="3">
        <f>COUNTIF(KW2:KW10,"yes")</f>
        <v>0</v>
      </c>
      <c r="LA16" s="128"/>
      <c r="LB16" s="3">
        <f>COUNTIF(LB2:LB10,"yes")</f>
        <v>0</v>
      </c>
      <c r="LF16" s="128"/>
      <c r="LG16" s="3">
        <f>COUNTIF(LG2:LG10,"yes")</f>
        <v>0</v>
      </c>
      <c r="LJ16" s="11"/>
      <c r="LK16" s="128"/>
      <c r="LL16" s="3">
        <f>COUNTIF(LL2:LL10,"yes")</f>
        <v>4</v>
      </c>
      <c r="LN16" s="128"/>
      <c r="LO16" s="11"/>
      <c r="LP16" s="3">
        <f t="shared" ref="LP16:LY16" si="5">COUNTA(LP2:LP10)</f>
        <v>3</v>
      </c>
      <c r="LQ16" s="3">
        <f t="shared" si="5"/>
        <v>5</v>
      </c>
      <c r="LR16" s="3">
        <f t="shared" si="5"/>
        <v>5</v>
      </c>
      <c r="LS16" s="3">
        <f t="shared" si="5"/>
        <v>2</v>
      </c>
      <c r="LT16" s="3">
        <f t="shared" si="5"/>
        <v>2</v>
      </c>
      <c r="LU16" s="3">
        <f t="shared" si="5"/>
        <v>2</v>
      </c>
      <c r="LV16" s="3">
        <f t="shared" si="5"/>
        <v>1</v>
      </c>
      <c r="LW16" s="3">
        <f t="shared" si="5"/>
        <v>1</v>
      </c>
      <c r="LX16" s="3">
        <f t="shared" si="5"/>
        <v>0</v>
      </c>
      <c r="LY16" s="3">
        <f t="shared" si="5"/>
        <v>0</v>
      </c>
      <c r="MA16" s="3">
        <f>COUNTIF(MA2:MA10,"yes")</f>
        <v>6</v>
      </c>
      <c r="MC16" s="128"/>
      <c r="MD16" s="11"/>
      <c r="ME16" s="3">
        <f t="shared" ref="ME16:MX16" si="6">COUNTA(ME2:ME10)</f>
        <v>6</v>
      </c>
      <c r="MF16" s="3">
        <f t="shared" si="6"/>
        <v>5</v>
      </c>
      <c r="MG16" s="3">
        <f t="shared" si="6"/>
        <v>2</v>
      </c>
      <c r="MH16" s="3">
        <f t="shared" si="6"/>
        <v>0</v>
      </c>
      <c r="MI16" s="3">
        <f t="shared" si="6"/>
        <v>1</v>
      </c>
      <c r="MJ16" s="3">
        <f t="shared" si="6"/>
        <v>6</v>
      </c>
      <c r="MK16" s="3">
        <f t="shared" si="6"/>
        <v>4</v>
      </c>
      <c r="ML16" s="3">
        <f t="shared" si="6"/>
        <v>7</v>
      </c>
      <c r="MM16" s="3">
        <f t="shared" si="6"/>
        <v>4</v>
      </c>
      <c r="MN16" s="3">
        <f t="shared" si="6"/>
        <v>3</v>
      </c>
      <c r="MO16" s="3">
        <f t="shared" si="6"/>
        <v>0</v>
      </c>
      <c r="MP16" s="3">
        <f t="shared" si="6"/>
        <v>3</v>
      </c>
      <c r="MQ16" s="3">
        <f t="shared" si="6"/>
        <v>5</v>
      </c>
      <c r="MR16" s="3">
        <f t="shared" si="6"/>
        <v>1</v>
      </c>
      <c r="MS16" s="3">
        <f t="shared" si="6"/>
        <v>0</v>
      </c>
      <c r="MT16" s="3">
        <f t="shared" si="6"/>
        <v>5</v>
      </c>
      <c r="MU16" s="3">
        <f t="shared" si="6"/>
        <v>2</v>
      </c>
      <c r="MV16" s="3">
        <f t="shared" si="6"/>
        <v>2</v>
      </c>
      <c r="MW16" s="3">
        <f t="shared" si="6"/>
        <v>3</v>
      </c>
      <c r="MX16" s="3">
        <f t="shared" si="6"/>
        <v>3</v>
      </c>
      <c r="NA16" s="3">
        <f>NA20-NA17</f>
        <v>1</v>
      </c>
      <c r="NB16" s="3">
        <f>NB20-NB17</f>
        <v>1</v>
      </c>
      <c r="NC16" s="3">
        <f>NC20-NC17</f>
        <v>5</v>
      </c>
      <c r="ND16" s="3">
        <f>ND20-ND17</f>
        <v>0</v>
      </c>
      <c r="NE16" s="128"/>
      <c r="NF16" s="3">
        <f>COUNTIF(NF2:NF10,"yes")</f>
        <v>0</v>
      </c>
      <c r="NG16" s="3">
        <f>COUNTIF(NG2:NG10,"yes*")</f>
        <v>2</v>
      </c>
      <c r="NI16" s="3">
        <f>COUNTIF(NI2:NI10,"yes")</f>
        <v>3</v>
      </c>
      <c r="NJ16" s="128"/>
      <c r="NK16" s="11"/>
      <c r="NL16" s="3">
        <f t="shared" ref="NL16:NT16" si="7">COUNTA(NL2:NL10)</f>
        <v>2</v>
      </c>
      <c r="NM16" s="3">
        <f t="shared" si="7"/>
        <v>2</v>
      </c>
      <c r="NN16" s="3">
        <f t="shared" si="7"/>
        <v>2</v>
      </c>
      <c r="NO16" s="3">
        <f t="shared" si="7"/>
        <v>2</v>
      </c>
      <c r="NP16" s="3">
        <f t="shared" si="7"/>
        <v>1</v>
      </c>
      <c r="NQ16" s="3">
        <f t="shared" si="7"/>
        <v>1</v>
      </c>
      <c r="NR16" s="3">
        <f t="shared" si="7"/>
        <v>1</v>
      </c>
      <c r="NS16" s="3">
        <f t="shared" si="7"/>
        <v>1</v>
      </c>
      <c r="NT16" s="3">
        <f t="shared" si="7"/>
        <v>2</v>
      </c>
      <c r="NU16" s="128"/>
      <c r="NW16" s="3">
        <f>COUNTIF(NW2:NW10,"Yes")</f>
        <v>8</v>
      </c>
    </row>
    <row r="17" spans="1:392" s="2" customFormat="1" ht="17" x14ac:dyDescent="0.2">
      <c r="A17" s="7" t="s">
        <v>925</v>
      </c>
      <c r="D17" s="7"/>
      <c r="H17" s="2">
        <f>COUNTIF(H2:H10,"no")</f>
        <v>7</v>
      </c>
      <c r="I17" s="2">
        <f>COUNTIF(I2:I10,"no")</f>
        <v>8</v>
      </c>
      <c r="J17" s="2">
        <f>COUNTIF(J2:J10,"0")</f>
        <v>4</v>
      </c>
      <c r="K17" s="128"/>
      <c r="L17" s="11"/>
      <c r="M17" s="2">
        <f t="shared" ref="M17:Z17" si="8">COUNTBLANK(M2:M10)</f>
        <v>5</v>
      </c>
      <c r="N17" s="2">
        <f t="shared" si="8"/>
        <v>9</v>
      </c>
      <c r="O17" s="2">
        <f t="shared" si="8"/>
        <v>9</v>
      </c>
      <c r="P17" s="2">
        <f t="shared" si="8"/>
        <v>1</v>
      </c>
      <c r="Q17" s="2">
        <f t="shared" si="8"/>
        <v>2</v>
      </c>
      <c r="R17" s="2">
        <f t="shared" si="8"/>
        <v>9</v>
      </c>
      <c r="S17" s="2">
        <f t="shared" si="8"/>
        <v>9</v>
      </c>
      <c r="T17" s="2">
        <f t="shared" si="8"/>
        <v>9</v>
      </c>
      <c r="U17" s="2">
        <f t="shared" si="8"/>
        <v>8</v>
      </c>
      <c r="V17" s="2">
        <f t="shared" si="8"/>
        <v>9</v>
      </c>
      <c r="W17" s="2">
        <f t="shared" si="8"/>
        <v>9</v>
      </c>
      <c r="X17" s="2">
        <f t="shared" si="8"/>
        <v>8</v>
      </c>
      <c r="Y17" s="2">
        <f t="shared" si="8"/>
        <v>8</v>
      </c>
      <c r="Z17" s="2">
        <f t="shared" si="8"/>
        <v>9</v>
      </c>
      <c r="AA17" s="11"/>
      <c r="AH17" s="2">
        <f>COUNTIF(AH2:AH10,"no")</f>
        <v>1</v>
      </c>
      <c r="AI17" s="128"/>
      <c r="AJ17" s="2">
        <f>COUNTIF(AJ2:AJ10,"no")</f>
        <v>4</v>
      </c>
      <c r="AK17" s="11"/>
      <c r="AL17" s="2">
        <f t="shared" ref="AL17:AV17" si="9">COUNTBLANK(AL2:AL10)</f>
        <v>7</v>
      </c>
      <c r="AM17" s="2">
        <f t="shared" si="9"/>
        <v>7</v>
      </c>
      <c r="AN17" s="2">
        <f t="shared" si="9"/>
        <v>7</v>
      </c>
      <c r="AO17" s="2">
        <f t="shared" si="9"/>
        <v>7</v>
      </c>
      <c r="AP17" s="2">
        <f t="shared" si="9"/>
        <v>8</v>
      </c>
      <c r="AQ17" s="2">
        <f t="shared" si="9"/>
        <v>9</v>
      </c>
      <c r="AR17" s="2">
        <f t="shared" si="9"/>
        <v>9</v>
      </c>
      <c r="AS17" s="2">
        <f t="shared" si="9"/>
        <v>8</v>
      </c>
      <c r="AT17" s="2">
        <f t="shared" si="9"/>
        <v>9</v>
      </c>
      <c r="AU17" s="2">
        <f t="shared" si="9"/>
        <v>9</v>
      </c>
      <c r="AV17" s="2">
        <f t="shared" si="9"/>
        <v>4</v>
      </c>
      <c r="AY17" s="128"/>
      <c r="AZ17" s="119">
        <f>COUNTIF(AZ2:AZ10,"no")</f>
        <v>6</v>
      </c>
      <c r="BE17" s="2">
        <f>COUNTIF(BE2:BE10,"no")</f>
        <v>1</v>
      </c>
      <c r="BF17" s="128"/>
      <c r="BG17" s="2">
        <f>COUNTIF(BG2:BG10,"no")</f>
        <v>6</v>
      </c>
      <c r="BL17" s="128"/>
      <c r="BM17" s="2">
        <f>COUNTIF(BM2:BM10,"no")</f>
        <v>5</v>
      </c>
      <c r="BR17" s="128"/>
      <c r="BS17" s="2">
        <f>COUNTIF(BS2:BS10,"no")</f>
        <v>5</v>
      </c>
      <c r="BX17" s="128"/>
      <c r="BY17" s="2">
        <f>COUNTIF(BY2:BY10,"no")</f>
        <v>4</v>
      </c>
      <c r="CH17" s="128"/>
      <c r="CI17" s="2">
        <f>COUNTIF(CI2:CI10,"no")</f>
        <v>5</v>
      </c>
      <c r="CT17" s="128"/>
      <c r="CU17" s="2">
        <f>COUNTIF(CU2:CU10,"no")</f>
        <v>1</v>
      </c>
      <c r="CV17" s="128"/>
      <c r="CW17" s="2">
        <f>COUNTIF(CW2:CW10,"no")</f>
        <v>3</v>
      </c>
      <c r="DB17" s="128"/>
      <c r="DC17" s="2">
        <f>COUNTIF(DC2:DC10,"no")</f>
        <v>3</v>
      </c>
      <c r="DH17" s="128"/>
      <c r="DI17" s="2">
        <f>COUNTIF(DI2:DI10,"no")</f>
        <v>2</v>
      </c>
      <c r="DN17" s="128"/>
      <c r="DO17" s="2">
        <f>COUNTIF(DO2:DO10,"no")</f>
        <v>7</v>
      </c>
      <c r="DT17" s="128"/>
      <c r="DU17" s="2">
        <f>COUNTIF(DU2:DU10,"no")</f>
        <v>9</v>
      </c>
      <c r="DZ17" s="128"/>
      <c r="EA17" s="2">
        <f>COUNTIF(EA2:EA10,"no")</f>
        <v>9</v>
      </c>
      <c r="EF17" s="128"/>
      <c r="EG17" s="2">
        <f>COUNTIF(EG2:EG10,"no")</f>
        <v>9</v>
      </c>
      <c r="EL17" s="128"/>
      <c r="EM17" s="2">
        <f>COUNTIF(EM2:EM10,"no")</f>
        <v>9</v>
      </c>
      <c r="ER17" s="128"/>
      <c r="ES17" s="2">
        <f>COUNTIF(ES2:ES10,"no")</f>
        <v>9</v>
      </c>
      <c r="EX17" s="128"/>
      <c r="EY17" s="2">
        <f>COUNTIF(EY2:EY10,"no")</f>
        <v>9</v>
      </c>
      <c r="FD17" s="128"/>
      <c r="FE17" s="2">
        <f>COUNTIF(FE2:FE10,"no")</f>
        <v>9</v>
      </c>
      <c r="FJ17" s="128"/>
      <c r="FK17" s="2">
        <f>COUNTIF(FK2:FK10,"no")</f>
        <v>0</v>
      </c>
      <c r="FL17" s="128"/>
      <c r="FM17" s="2">
        <f>COUNTIF(FM2:FM10,"no")</f>
        <v>3</v>
      </c>
      <c r="FP17" s="11"/>
      <c r="FV17" s="2">
        <f>COUNTIF(FV2:FV10,"no")</f>
        <v>6</v>
      </c>
      <c r="FW17" s="128"/>
      <c r="FX17" s="2">
        <f>COUNTIF(FX2:FX10,"no")</f>
        <v>7</v>
      </c>
      <c r="GA17" s="11"/>
      <c r="GF17" s="128"/>
      <c r="GG17" s="2">
        <f>COUNTIF(GG2:GG10,"no")</f>
        <v>2</v>
      </c>
      <c r="GJ17" s="11"/>
      <c r="GP17" s="128"/>
      <c r="GQ17" s="2">
        <f>COUNTIF(GQ2:GQ10,"no")</f>
        <v>8</v>
      </c>
      <c r="GT17" s="11"/>
      <c r="GY17" s="128"/>
      <c r="GZ17" s="2">
        <f>COUNTIF(GZ2:GZ10,"no")</f>
        <v>5</v>
      </c>
      <c r="HC17" s="11"/>
      <c r="HJ17" s="128"/>
      <c r="HK17" s="2">
        <f>COUNTIF(HK2:HK10,"no")</f>
        <v>8</v>
      </c>
      <c r="HN17" s="11"/>
      <c r="HS17" s="128"/>
      <c r="HT17" s="2">
        <f>COUNTIF(HT2:HT10,"no")</f>
        <v>8</v>
      </c>
      <c r="HW17" s="11"/>
      <c r="IB17" s="128"/>
      <c r="IC17" s="2">
        <f>COUNTIF(IC2:IC10,"no")</f>
        <v>9</v>
      </c>
      <c r="IF17" s="11"/>
      <c r="IJ17" s="128"/>
      <c r="IK17" s="2">
        <f>COUNTIF(IK2:IK10,"no")</f>
        <v>9</v>
      </c>
      <c r="IN17" s="11"/>
      <c r="IP17" s="128"/>
      <c r="IQ17" s="2">
        <f>COUNTIF(IQ2:IQ10,"no")</f>
        <v>8</v>
      </c>
      <c r="IT17" s="11"/>
      <c r="IY17" s="128"/>
      <c r="IZ17" s="2">
        <f>COUNTIF(IZ2:IZ10,"no")</f>
        <v>5</v>
      </c>
      <c r="JC17" s="11"/>
      <c r="JH17" s="128"/>
      <c r="JI17" s="2">
        <f>COUNTIF(JI2:JI10,"no")</f>
        <v>1</v>
      </c>
      <c r="JL17" s="11"/>
      <c r="JQ17" s="2">
        <f>COUNTIF(JQ2:JQ10,"no")</f>
        <v>6</v>
      </c>
      <c r="JR17" s="128"/>
      <c r="JS17" s="2">
        <f>COUNTIF(JS2:JS10,"no")</f>
        <v>2</v>
      </c>
      <c r="JV17" s="11"/>
      <c r="KC17" s="2">
        <f>COUNTIF(KC2:KC10,"no")</f>
        <v>7</v>
      </c>
      <c r="KD17" s="128"/>
      <c r="KE17" s="2">
        <f>COUNTIF(KE2:KE10,"no")</f>
        <v>8</v>
      </c>
      <c r="KH17" s="11"/>
      <c r="KK17" s="2">
        <f>COUNTIF(KK2:KK10,"no")</f>
        <v>0</v>
      </c>
      <c r="KL17" s="128"/>
      <c r="KM17" s="2">
        <f>COUNTIF(KM2:KM10,"no")</f>
        <v>9</v>
      </c>
      <c r="KQ17" s="128"/>
      <c r="KR17" s="2">
        <f>COUNTIF(KR2:KR10,"no")</f>
        <v>9</v>
      </c>
      <c r="KV17" s="128"/>
      <c r="KW17" s="2">
        <f>COUNTIF(KW2:KW10,"no")</f>
        <v>9</v>
      </c>
      <c r="LA17" s="128"/>
      <c r="LB17" s="2">
        <f>COUNTIF(LB2:LB10,"no")</f>
        <v>9</v>
      </c>
      <c r="LF17" s="128"/>
      <c r="LG17" s="2">
        <f>COUNTIF(LG2:LG10,"no")</f>
        <v>9</v>
      </c>
      <c r="LJ17" s="11"/>
      <c r="LK17" s="128"/>
      <c r="LL17" s="2">
        <f>COUNTIF(LL2:LL10,"no")</f>
        <v>5</v>
      </c>
      <c r="LN17" s="128"/>
      <c r="LO17" s="11"/>
      <c r="MA17" s="2">
        <f>COUNTIF(MA2:MA10,"no")</f>
        <v>3</v>
      </c>
      <c r="MC17" s="128"/>
      <c r="MD17" s="11"/>
      <c r="NA17" s="2">
        <f>COUNTIF(NA2:NA10,"n/a")</f>
        <v>8</v>
      </c>
      <c r="NB17" s="2">
        <f>COUNTIF(NB2:NB10,"No")</f>
        <v>8</v>
      </c>
      <c r="NC17" s="2">
        <f>COUNTIF(NC2:NC10,"No")</f>
        <v>4</v>
      </c>
      <c r="ND17" s="2">
        <f>COUNTIF(ND2:ND10,"No")</f>
        <v>9</v>
      </c>
      <c r="NE17" s="128"/>
      <c r="NF17" s="2">
        <f>COUNTIF(NF2:NF10,"no")</f>
        <v>9</v>
      </c>
      <c r="NG17" s="2">
        <f>COUNTIF(NG2:NG10,"no")</f>
        <v>7</v>
      </c>
      <c r="NI17" s="2">
        <f>COUNTIF(NI2:NI10,"no")</f>
        <v>6</v>
      </c>
      <c r="NJ17" s="128"/>
      <c r="NK17" s="11"/>
      <c r="NU17" s="128"/>
      <c r="NW17" s="2">
        <f>COUNTIF(NW2:NW10,"No")</f>
        <v>1</v>
      </c>
    </row>
    <row r="18" spans="1:392" s="1" customFormat="1" ht="17" x14ac:dyDescent="0.2">
      <c r="A18" s="8" t="s">
        <v>926</v>
      </c>
      <c r="D18" s="8"/>
      <c r="E18" s="4"/>
      <c r="F18" s="4"/>
      <c r="G18" s="4"/>
      <c r="H18" s="4">
        <f>H16/SUM(H16:H17)</f>
        <v>0.22222222222222221</v>
      </c>
      <c r="I18" s="4">
        <f>I16/SUM(I16:I17)</f>
        <v>0.1111111111111111</v>
      </c>
      <c r="J18" s="4">
        <f>J16/(SUM(J16:J17))</f>
        <v>0.55555555555555558</v>
      </c>
      <c r="K18" s="129"/>
      <c r="L18" s="12"/>
      <c r="M18" s="4">
        <f>M16/(SUM(M16:M17))</f>
        <v>0.44444444444444442</v>
      </c>
      <c r="N18" s="4">
        <f t="shared" ref="N18:V18" si="10">N16/(SUM(N16:N17))</f>
        <v>0</v>
      </c>
      <c r="O18" s="4">
        <f t="shared" si="10"/>
        <v>0</v>
      </c>
      <c r="P18" s="4">
        <f t="shared" si="10"/>
        <v>0.88888888888888884</v>
      </c>
      <c r="Q18" s="4">
        <f t="shared" si="10"/>
        <v>0.77777777777777779</v>
      </c>
      <c r="R18" s="4">
        <f t="shared" si="10"/>
        <v>0</v>
      </c>
      <c r="S18" s="4">
        <f t="shared" si="10"/>
        <v>0</v>
      </c>
      <c r="T18" s="4">
        <f t="shared" si="10"/>
        <v>0</v>
      </c>
      <c r="U18" s="4">
        <f t="shared" si="10"/>
        <v>0.1111111111111111</v>
      </c>
      <c r="V18" s="4">
        <f t="shared" si="10"/>
        <v>0</v>
      </c>
      <c r="W18" s="4">
        <f>W16/(SUM(W16:W17))</f>
        <v>0</v>
      </c>
      <c r="X18" s="4">
        <f>X16/(SUM(X16:X17))</f>
        <v>0.1111111111111111</v>
      </c>
      <c r="Y18" s="4">
        <f>Y16/(SUM(Y16:Y17))</f>
        <v>0.1111111111111111</v>
      </c>
      <c r="Z18" s="4">
        <f>Z16/(SUM(Z16:Z17))</f>
        <v>0</v>
      </c>
      <c r="AA18" s="12"/>
      <c r="AB18" s="4"/>
      <c r="AC18" s="4"/>
      <c r="AD18" s="4"/>
      <c r="AE18" s="4"/>
      <c r="AF18" s="4"/>
      <c r="AG18" s="4"/>
      <c r="AH18" s="4">
        <f>AH16/SUM(AH16:AH17)</f>
        <v>0.88888888888888884</v>
      </c>
      <c r="AI18" s="129"/>
      <c r="AJ18" s="4">
        <f>AJ16/SUM(AJ16:AJ17)</f>
        <v>0.55555555555555558</v>
      </c>
      <c r="AK18" s="12"/>
      <c r="AL18" s="4">
        <f>AL16/AJ16</f>
        <v>0.4</v>
      </c>
      <c r="AM18" s="4">
        <f>AM16/AJ16</f>
        <v>0.4</v>
      </c>
      <c r="AN18" s="4">
        <f>AN16/AJ16</f>
        <v>0.4</v>
      </c>
      <c r="AO18" s="4">
        <f>AO16/AJ16</f>
        <v>0.4</v>
      </c>
      <c r="AP18" s="4">
        <f>AP16/AJ16</f>
        <v>0.2</v>
      </c>
      <c r="AQ18" s="4">
        <f>AQ16/AJ16</f>
        <v>0</v>
      </c>
      <c r="AR18" s="4">
        <f>AR16/AJ16</f>
        <v>0</v>
      </c>
      <c r="AS18" s="4">
        <f>AS16/AJ16</f>
        <v>0.2</v>
      </c>
      <c r="AT18" s="4">
        <f>AT16/AJ16</f>
        <v>0</v>
      </c>
      <c r="AU18" s="4">
        <f>AU16/AJ16</f>
        <v>0</v>
      </c>
      <c r="AV18" s="4">
        <f>AV16/AJ16</f>
        <v>1</v>
      </c>
      <c r="AW18" s="4"/>
      <c r="AX18" s="4"/>
      <c r="AY18" s="129"/>
      <c r="AZ18" s="120">
        <f>AZ16/SUM(AZ16:AZ17)</f>
        <v>0.33333333333333331</v>
      </c>
      <c r="BA18" s="4"/>
      <c r="BB18" s="4"/>
      <c r="BC18" s="4"/>
      <c r="BD18" s="4"/>
      <c r="BE18" s="4">
        <f>BE16/SUM(BE16:BE17)</f>
        <v>0.66666666666666663</v>
      </c>
      <c r="BF18" s="129"/>
      <c r="BG18" s="4">
        <f>BG16/SUM(BG16:BG17)</f>
        <v>0.25</v>
      </c>
      <c r="BH18" s="4"/>
      <c r="BI18" s="4"/>
      <c r="BJ18" s="4"/>
      <c r="BK18" s="4"/>
      <c r="BL18" s="129"/>
      <c r="BM18" s="4">
        <f>BM16/SUM(BM16:BM17)</f>
        <v>0.375</v>
      </c>
      <c r="BN18" s="4"/>
      <c r="BO18" s="4"/>
      <c r="BP18" s="4"/>
      <c r="BQ18" s="4"/>
      <c r="BR18" s="129"/>
      <c r="BS18" s="4">
        <f>BS16/SUM(BS16:BS17)</f>
        <v>0.375</v>
      </c>
      <c r="BT18" s="4"/>
      <c r="BU18" s="4"/>
      <c r="BV18" s="4"/>
      <c r="BW18" s="4"/>
      <c r="BX18" s="129"/>
      <c r="BY18" s="4">
        <f>BY16/SUM(BY16:BY17)</f>
        <v>0.55555555555555558</v>
      </c>
      <c r="BZ18" s="4"/>
      <c r="CA18" s="4"/>
      <c r="CB18" s="4"/>
      <c r="CC18" s="4"/>
      <c r="CD18" s="4"/>
      <c r="CE18" s="4"/>
      <c r="CF18" s="4"/>
      <c r="CG18" s="4"/>
      <c r="CH18" s="129"/>
      <c r="CI18" s="4">
        <f>CI16/SUM(CI16:CI17)</f>
        <v>0.44444444444444442</v>
      </c>
      <c r="CJ18" s="4"/>
      <c r="CK18" s="4"/>
      <c r="CL18" s="4"/>
      <c r="CM18" s="4"/>
      <c r="CN18" s="4"/>
      <c r="CO18" s="4"/>
      <c r="CP18" s="4"/>
      <c r="CQ18" s="4"/>
      <c r="CR18" s="4"/>
      <c r="CS18" s="4"/>
      <c r="CT18" s="129"/>
      <c r="CU18" s="4">
        <f>CU16/SUM(CU16:CU17)</f>
        <v>0.88888888888888884</v>
      </c>
      <c r="CV18" s="129"/>
      <c r="CW18" s="4">
        <f>CW16/SUM(CW16:CW17)</f>
        <v>0.66666666666666663</v>
      </c>
      <c r="CX18" s="4"/>
      <c r="CY18" s="4"/>
      <c r="CZ18" s="4"/>
      <c r="DA18" s="4"/>
      <c r="DB18" s="129"/>
      <c r="DC18" s="4">
        <f>DC16/SUM(DC16:DC17)</f>
        <v>0.66666666666666663</v>
      </c>
      <c r="DD18" s="4"/>
      <c r="DE18" s="4"/>
      <c r="DF18" s="4"/>
      <c r="DG18" s="4"/>
      <c r="DH18" s="129"/>
      <c r="DI18" s="4">
        <f>DI16/SUM(DI16:DI17)</f>
        <v>0.77777777777777779</v>
      </c>
      <c r="DJ18" s="4"/>
      <c r="DK18" s="4"/>
      <c r="DL18" s="4"/>
      <c r="DM18" s="4"/>
      <c r="DN18" s="129"/>
      <c r="DO18" s="4">
        <f>DO16/SUM(DO16:DO17)</f>
        <v>0.22222222222222221</v>
      </c>
      <c r="DP18" s="4"/>
      <c r="DQ18" s="4"/>
      <c r="DR18" s="4"/>
      <c r="DS18" s="4"/>
      <c r="DT18" s="129"/>
      <c r="DU18" s="4">
        <f>DU16/SUM(DU16:DU17)</f>
        <v>0</v>
      </c>
      <c r="DV18" s="4"/>
      <c r="DW18" s="4"/>
      <c r="DX18" s="4"/>
      <c r="DY18" s="4"/>
      <c r="DZ18" s="129"/>
      <c r="EA18" s="4">
        <f>EA16/SUM(EA16:EA17)</f>
        <v>0</v>
      </c>
      <c r="EB18" s="4"/>
      <c r="EC18" s="4"/>
      <c r="ED18" s="4"/>
      <c r="EE18" s="4"/>
      <c r="EF18" s="129"/>
      <c r="EG18" s="4">
        <f>EG16/SUM(EG16:EG17)</f>
        <v>0</v>
      </c>
      <c r="EH18" s="4"/>
      <c r="EI18" s="4"/>
      <c r="EJ18" s="4"/>
      <c r="EK18" s="4"/>
      <c r="EL18" s="129"/>
      <c r="EM18" s="4">
        <f>EM16/SUM(EM16:EM17)</f>
        <v>0</v>
      </c>
      <c r="EN18" s="4"/>
      <c r="EO18" s="4"/>
      <c r="EP18" s="4"/>
      <c r="EQ18" s="4"/>
      <c r="ER18" s="129"/>
      <c r="ES18" s="4">
        <f>ES16/SUM(ES16:ES17)</f>
        <v>0</v>
      </c>
      <c r="ET18" s="4"/>
      <c r="EU18" s="4"/>
      <c r="EV18" s="4"/>
      <c r="EW18" s="4"/>
      <c r="EX18" s="129"/>
      <c r="EY18" s="4">
        <f>EY16/SUM(EY16:EY17)</f>
        <v>0</v>
      </c>
      <c r="EZ18" s="4"/>
      <c r="FA18" s="4"/>
      <c r="FB18" s="4"/>
      <c r="FC18" s="4"/>
      <c r="FD18" s="129"/>
      <c r="FE18" s="4">
        <f>FE16/SUM(FE16:FE17)</f>
        <v>0</v>
      </c>
      <c r="FF18" s="4"/>
      <c r="FG18" s="4"/>
      <c r="FH18" s="4"/>
      <c r="FI18" s="4"/>
      <c r="FJ18" s="129"/>
      <c r="FK18" s="4">
        <f>FK16/SUM(FK16:FK17)</f>
        <v>1</v>
      </c>
      <c r="FL18" s="129"/>
      <c r="FM18" s="4">
        <f>FM16/SUM(FM16:FM17)</f>
        <v>0.66666666666666663</v>
      </c>
      <c r="FN18" s="4"/>
      <c r="FO18" s="4"/>
      <c r="FP18" s="12"/>
      <c r="FQ18" s="4">
        <f>FQ16/FM16</f>
        <v>0.5</v>
      </c>
      <c r="FR18" s="4">
        <f>FR16/FM16</f>
        <v>0.16666666666666666</v>
      </c>
      <c r="FS18" s="4">
        <f>FS16/FM16</f>
        <v>0.33333333333333331</v>
      </c>
      <c r="FT18" s="4">
        <f>FT16/FM16</f>
        <v>0</v>
      </c>
      <c r="FU18" s="4">
        <f>FU16/FM16</f>
        <v>0.33333333333333331</v>
      </c>
      <c r="FV18" s="4">
        <f>FV16/SUM(FV16:FV17)</f>
        <v>0</v>
      </c>
      <c r="FW18" s="129"/>
      <c r="FX18" s="4">
        <f>FX16/SUM(FX16:FX17)</f>
        <v>0.22222222222222221</v>
      </c>
      <c r="FY18" s="4"/>
      <c r="FZ18" s="4"/>
      <c r="GA18" s="12"/>
      <c r="GB18" s="4">
        <f>GB16/FX16</f>
        <v>0.5</v>
      </c>
      <c r="GC18" s="4">
        <f>GC16/FX16</f>
        <v>0</v>
      </c>
      <c r="GD18" s="4">
        <f>GD16/FX16</f>
        <v>0.5</v>
      </c>
      <c r="GE18" s="4">
        <f>GE16/FX16</f>
        <v>0</v>
      </c>
      <c r="GF18" s="129"/>
      <c r="GG18" s="4">
        <f>GG16/SUM(GG16:GG17)</f>
        <v>0.77777777777777779</v>
      </c>
      <c r="GH18" s="4"/>
      <c r="GI18" s="4"/>
      <c r="GJ18" s="12"/>
      <c r="GK18" s="4">
        <f>GK16/GG16</f>
        <v>0.14285714285714285</v>
      </c>
      <c r="GL18" s="4">
        <f>GL16/GG16</f>
        <v>0.14285714285714285</v>
      </c>
      <c r="GM18" s="4">
        <f>GM16/GG16</f>
        <v>0.5714285714285714</v>
      </c>
      <c r="GN18" s="4">
        <f>GN16/GG16</f>
        <v>0.42857142857142855</v>
      </c>
      <c r="GO18" s="4">
        <f>GO16/GG16</f>
        <v>0.2857142857142857</v>
      </c>
      <c r="GP18" s="129"/>
      <c r="GQ18" s="4">
        <f>GQ16/SUM(GQ16:GQ17)</f>
        <v>0.1111111111111111</v>
      </c>
      <c r="GR18" s="4"/>
      <c r="GS18" s="4"/>
      <c r="GT18" s="12"/>
      <c r="GU18" s="4">
        <f>GU16/GQ16</f>
        <v>1</v>
      </c>
      <c r="GV18" s="4">
        <f>GV16/GQ16</f>
        <v>0</v>
      </c>
      <c r="GW18" s="4">
        <f>GW16/GQ16</f>
        <v>0</v>
      </c>
      <c r="GX18" s="4">
        <f>GX16/GQ16</f>
        <v>0</v>
      </c>
      <c r="GY18" s="129"/>
      <c r="GZ18" s="4">
        <f>GZ16/SUM(GZ16:GZ17)</f>
        <v>0.44444444444444442</v>
      </c>
      <c r="HA18" s="4"/>
      <c r="HB18" s="4"/>
      <c r="HC18" s="12"/>
      <c r="HD18" s="4">
        <f>HD16/GZ16</f>
        <v>0.25</v>
      </c>
      <c r="HE18" s="4">
        <f>HE16/GZ16</f>
        <v>0</v>
      </c>
      <c r="HF18" s="4">
        <f>HF16/GZ16</f>
        <v>0.25</v>
      </c>
      <c r="HG18" s="4">
        <f>HG16/GZ16</f>
        <v>0.75</v>
      </c>
      <c r="HH18" s="4">
        <f>HH16/GZ16</f>
        <v>0</v>
      </c>
      <c r="HI18" s="4"/>
      <c r="HJ18" s="129"/>
      <c r="HK18" s="4">
        <f>HK16/SUM(HK16:HK17)</f>
        <v>0.1111111111111111</v>
      </c>
      <c r="HL18" s="4"/>
      <c r="HM18" s="4"/>
      <c r="HN18" s="12"/>
      <c r="HO18" s="4">
        <f>HO16/HK16</f>
        <v>1</v>
      </c>
      <c r="HP18" s="4">
        <f>HP16/HK16</f>
        <v>0</v>
      </c>
      <c r="HQ18" s="4">
        <f>HQ16/HK16</f>
        <v>0</v>
      </c>
      <c r="HR18" s="4">
        <f>HR16/HK16</f>
        <v>0</v>
      </c>
      <c r="HS18" s="129"/>
      <c r="HT18" s="4">
        <f>HT16/SUM(HT16:HT17)</f>
        <v>0.1111111111111111</v>
      </c>
      <c r="HU18" s="4"/>
      <c r="HV18" s="4"/>
      <c r="HW18" s="12"/>
      <c r="HX18" s="4">
        <f>HX16/HT16</f>
        <v>1</v>
      </c>
      <c r="HY18" s="4">
        <f>HY16/HT16</f>
        <v>0</v>
      </c>
      <c r="HZ18" s="4">
        <f>HZ16/HT16</f>
        <v>0</v>
      </c>
      <c r="IA18" s="4">
        <f>IA16/HT16</f>
        <v>0</v>
      </c>
      <c r="IB18" s="129"/>
      <c r="IC18" s="4">
        <f>IC16/SUM(IC16:IC17)</f>
        <v>0</v>
      </c>
      <c r="ID18" s="4"/>
      <c r="IE18" s="4"/>
      <c r="IF18" s="12"/>
      <c r="IG18" s="4"/>
      <c r="IH18" s="4"/>
      <c r="II18" s="4"/>
      <c r="IJ18" s="129"/>
      <c r="IK18" s="4">
        <f>IK16/SUM(IK16:IK17)</f>
        <v>0</v>
      </c>
      <c r="IL18" s="4"/>
      <c r="IM18" s="4"/>
      <c r="IN18" s="12"/>
      <c r="IO18" s="4"/>
      <c r="IP18" s="129"/>
      <c r="IQ18" s="4">
        <f>IQ16/SUM(IQ16:IQ17)</f>
        <v>0.1111111111111111</v>
      </c>
      <c r="IR18" s="4"/>
      <c r="IS18" s="4"/>
      <c r="IT18" s="12"/>
      <c r="IU18" s="4">
        <f>IU16/IQ16</f>
        <v>1</v>
      </c>
      <c r="IV18" s="4">
        <f>IV16/IQ16</f>
        <v>0</v>
      </c>
      <c r="IW18" s="4">
        <f>IW16/IQ16</f>
        <v>1</v>
      </c>
      <c r="IX18" s="4">
        <f>IX16/IQ16</f>
        <v>0</v>
      </c>
      <c r="IY18" s="129"/>
      <c r="IZ18" s="4">
        <f>IZ16/SUM(IZ16:IZ17)</f>
        <v>0.44444444444444442</v>
      </c>
      <c r="JA18" s="4"/>
      <c r="JB18" s="4"/>
      <c r="JC18" s="12"/>
      <c r="JD18" s="4">
        <f>JD16/IZ16</f>
        <v>0.25</v>
      </c>
      <c r="JE18" s="4">
        <f>JE16/IZ16</f>
        <v>0</v>
      </c>
      <c r="JF18" s="4">
        <f>JF16/IZ16</f>
        <v>0.75</v>
      </c>
      <c r="JG18" s="4">
        <f>JG16/IZ16</f>
        <v>0.25</v>
      </c>
      <c r="JH18" s="129"/>
      <c r="JI18" s="4">
        <f>JI16/SUM(JI16:JI17)</f>
        <v>0.88888888888888884</v>
      </c>
      <c r="JJ18" s="4"/>
      <c r="JK18" s="4"/>
      <c r="JL18" s="12"/>
      <c r="JM18" s="4">
        <f>JM16/JI16</f>
        <v>0.125</v>
      </c>
      <c r="JN18" s="4">
        <f>JN16/JI16</f>
        <v>0.5</v>
      </c>
      <c r="JO18" s="4">
        <f>JO16/JI16</f>
        <v>0.5</v>
      </c>
      <c r="JP18" s="4"/>
      <c r="JQ18" s="4">
        <f>JQ16/SUM(JQ16:JQ17)</f>
        <v>0.25</v>
      </c>
      <c r="JR18" s="129"/>
      <c r="JS18" s="4">
        <f>JS16/SUM(JS16:JS17)</f>
        <v>0.77777777777777779</v>
      </c>
      <c r="JT18" s="4"/>
      <c r="JU18" s="4"/>
      <c r="JV18" s="12"/>
      <c r="JW18" s="4">
        <f>JW16/JS16</f>
        <v>0.2857142857142857</v>
      </c>
      <c r="JX18" s="4">
        <f>JX16/JS16</f>
        <v>0.14285714285714285</v>
      </c>
      <c r="JY18" s="4">
        <f>JY16/JS16</f>
        <v>0.2857142857142857</v>
      </c>
      <c r="JZ18" s="4">
        <f>JZ16/JS16</f>
        <v>0.7142857142857143</v>
      </c>
      <c r="KA18" s="4">
        <f>KA16/JS16</f>
        <v>0</v>
      </c>
      <c r="KB18" s="4"/>
      <c r="KC18" s="4">
        <f>KC16/SUM(KC16:KC17)</f>
        <v>0</v>
      </c>
      <c r="KD18" s="129"/>
      <c r="KE18" s="4">
        <f>KE16/SUM(KE16:KE17)</f>
        <v>0.1111111111111111</v>
      </c>
      <c r="KF18" s="4"/>
      <c r="KG18" s="4"/>
      <c r="KH18" s="12"/>
      <c r="KI18" s="4">
        <f>KI16/KE16</f>
        <v>1</v>
      </c>
      <c r="KJ18" s="4"/>
      <c r="KK18" s="4">
        <f>KK16/SUM(KK16:KK17)</f>
        <v>1</v>
      </c>
      <c r="KL18" s="129"/>
      <c r="KM18" s="4">
        <f>KM16/SUM(KM16:KM17)</f>
        <v>0</v>
      </c>
      <c r="KN18" s="4"/>
      <c r="KO18" s="4"/>
      <c r="KP18" s="4"/>
      <c r="KQ18" s="129"/>
      <c r="KR18" s="4">
        <f>KR16/SUM(KR16:KR17)</f>
        <v>0</v>
      </c>
      <c r="KS18" s="4"/>
      <c r="KT18" s="4"/>
      <c r="KU18" s="4"/>
      <c r="KV18" s="129"/>
      <c r="KW18" s="4">
        <f>KW16/SUM(KW16:KW17)</f>
        <v>0</v>
      </c>
      <c r="KX18" s="4"/>
      <c r="KY18" s="4"/>
      <c r="KZ18" s="4"/>
      <c r="LA18" s="129"/>
      <c r="LB18" s="4">
        <f>LB16/SUM(LB16:LB17)</f>
        <v>0</v>
      </c>
      <c r="LC18" s="4"/>
      <c r="LD18" s="4"/>
      <c r="LE18" s="4"/>
      <c r="LF18" s="129"/>
      <c r="LG18" s="4">
        <f>LG16/SUM(LG16:LG17)</f>
        <v>0</v>
      </c>
      <c r="LH18" s="4"/>
      <c r="LI18" s="4"/>
      <c r="LJ18" s="12"/>
      <c r="LK18" s="129"/>
      <c r="LL18" s="4">
        <f>LL16/SUM(LL16:LL17)</f>
        <v>0.44444444444444442</v>
      </c>
      <c r="LM18" s="4"/>
      <c r="LN18" s="129"/>
      <c r="LO18" s="12"/>
      <c r="LP18" s="4">
        <f>LP16/B20</f>
        <v>0.33333333333333331</v>
      </c>
      <c r="LQ18" s="4">
        <f>LQ16/B20</f>
        <v>0.55555555555555558</v>
      </c>
      <c r="LR18" s="4">
        <f>LR16/B20</f>
        <v>0.55555555555555558</v>
      </c>
      <c r="LS18" s="4">
        <f>LS16/B20</f>
        <v>0.22222222222222221</v>
      </c>
      <c r="LT18" s="4">
        <f>LT16/B20</f>
        <v>0.22222222222222221</v>
      </c>
      <c r="LU18" s="4">
        <f>LU16/B20</f>
        <v>0.22222222222222221</v>
      </c>
      <c r="LV18" s="4">
        <f>LV16/B20</f>
        <v>0.1111111111111111</v>
      </c>
      <c r="LW18" s="4">
        <f>LW16/B20</f>
        <v>0.1111111111111111</v>
      </c>
      <c r="LX18" s="4">
        <f>LX16/B20</f>
        <v>0</v>
      </c>
      <c r="LY18" s="4">
        <f>LY16/B20</f>
        <v>0</v>
      </c>
      <c r="LZ18" s="4"/>
      <c r="MA18" s="4">
        <f>MA16/SUM(MA16:MA17)</f>
        <v>0.66666666666666663</v>
      </c>
      <c r="MB18" s="4"/>
      <c r="MC18" s="129"/>
      <c r="MD18" s="12"/>
      <c r="ME18" s="4">
        <f>ME16/B20</f>
        <v>0.66666666666666663</v>
      </c>
      <c r="MF18" s="4">
        <f>MF16/B20</f>
        <v>0.55555555555555558</v>
      </c>
      <c r="MG18" s="4">
        <f>MG16/B20</f>
        <v>0.22222222222222221</v>
      </c>
      <c r="MH18" s="4">
        <f>MH16/B20</f>
        <v>0</v>
      </c>
      <c r="MI18" s="4">
        <f>MI16/B20</f>
        <v>0.1111111111111111</v>
      </c>
      <c r="MJ18" s="4">
        <f>MJ16/B20</f>
        <v>0.66666666666666663</v>
      </c>
      <c r="MK18" s="4">
        <f>MK16/B20</f>
        <v>0.44444444444444442</v>
      </c>
      <c r="ML18" s="4">
        <f>ML16/B20</f>
        <v>0.77777777777777779</v>
      </c>
      <c r="MM18" s="4">
        <f>MM16/B20</f>
        <v>0.44444444444444442</v>
      </c>
      <c r="MN18" s="4">
        <f>MN16/B20</f>
        <v>0.33333333333333331</v>
      </c>
      <c r="MO18" s="4">
        <f>MO16/B20</f>
        <v>0</v>
      </c>
      <c r="MP18" s="4">
        <f>MP16/B20</f>
        <v>0.33333333333333331</v>
      </c>
      <c r="MQ18" s="4">
        <f>MQ16/B20</f>
        <v>0.55555555555555558</v>
      </c>
      <c r="MR18" s="4">
        <f>MR16/B20</f>
        <v>0.1111111111111111</v>
      </c>
      <c r="MS18" s="4">
        <f>MS16/B20</f>
        <v>0</v>
      </c>
      <c r="MT18" s="4">
        <f>MT16/B20</f>
        <v>0.55555555555555558</v>
      </c>
      <c r="MU18" s="4">
        <f>MU16/B20</f>
        <v>0.22222222222222221</v>
      </c>
      <c r="MV18" s="4">
        <f>MV16/B20</f>
        <v>0.22222222222222221</v>
      </c>
      <c r="MW18" s="4">
        <f>MW16/B20</f>
        <v>0.33333333333333331</v>
      </c>
      <c r="MX18" s="4">
        <f>MX16/B20</f>
        <v>0.33333333333333331</v>
      </c>
      <c r="MY18" s="4"/>
      <c r="MZ18" s="4"/>
      <c r="NA18" s="4">
        <f>NA16/NA20</f>
        <v>0.1111111111111111</v>
      </c>
      <c r="NB18" s="4">
        <f>NB16/NB20</f>
        <v>0.1111111111111111</v>
      </c>
      <c r="NC18" s="4">
        <f>NC16/NC20</f>
        <v>0.55555555555555558</v>
      </c>
      <c r="ND18" s="4">
        <f>ND16/ND20</f>
        <v>0</v>
      </c>
      <c r="NE18" s="129"/>
      <c r="NF18" s="4">
        <f>NF16/SUM(NF16:NF17)</f>
        <v>0</v>
      </c>
      <c r="NG18" s="4">
        <f>NG16/SUM(NG16:NG17)</f>
        <v>0.22222222222222221</v>
      </c>
      <c r="NH18" s="4"/>
      <c r="NI18" s="4">
        <f>NI16/SUM(NI16:NI17)</f>
        <v>0.33333333333333331</v>
      </c>
      <c r="NJ18" s="129"/>
      <c r="NK18" s="12"/>
      <c r="NL18" s="4">
        <f>NL16/NI16</f>
        <v>0.66666666666666663</v>
      </c>
      <c r="NM18" s="4">
        <f>NM16/NI16</f>
        <v>0.66666666666666663</v>
      </c>
      <c r="NN18" s="4">
        <f>NN16/NI16</f>
        <v>0.66666666666666663</v>
      </c>
      <c r="NO18" s="4">
        <f>NO16/NI16</f>
        <v>0.66666666666666663</v>
      </c>
      <c r="NP18" s="4">
        <f>NP16/NI16</f>
        <v>0.33333333333333331</v>
      </c>
      <c r="NQ18" s="4">
        <f>NQ16/NI16</f>
        <v>0.33333333333333331</v>
      </c>
      <c r="NR18" s="4">
        <f>NR16/NI16</f>
        <v>0.33333333333333331</v>
      </c>
      <c r="NS18" s="4">
        <f>NS16/NI16</f>
        <v>0.33333333333333331</v>
      </c>
      <c r="NT18" s="4">
        <f>NT16/NI16</f>
        <v>0.66666666666666663</v>
      </c>
      <c r="NU18" s="129"/>
      <c r="NW18" s="4">
        <f>NW16/NW20</f>
        <v>0.88888888888888884</v>
      </c>
    </row>
    <row r="19" spans="1:392" s="5" customFormat="1" ht="34" x14ac:dyDescent="0.2">
      <c r="A19" s="9" t="s">
        <v>927</v>
      </c>
      <c r="D19" s="9"/>
      <c r="G19" s="5">
        <f>COUNTIF(G2:G10,"&lt;8")</f>
        <v>6</v>
      </c>
      <c r="K19" s="128"/>
      <c r="L19" s="11"/>
      <c r="AA19" s="11"/>
      <c r="AI19" s="128"/>
      <c r="AK19" s="11"/>
      <c r="AY19" s="128"/>
      <c r="AZ19" s="121"/>
      <c r="BB19" s="139">
        <f>COUNTIF(BB2:BB10,"&lt;201")</f>
        <v>3</v>
      </c>
      <c r="BF19" s="128"/>
      <c r="BI19" s="5">
        <f>COUNTIF(BI2:BI10,"&lt;51")</f>
        <v>0</v>
      </c>
      <c r="BL19" s="128"/>
      <c r="BO19" s="5">
        <f>COUNTIF(BO2:BO10,"&lt;51")</f>
        <v>1</v>
      </c>
      <c r="BR19" s="128"/>
      <c r="BU19" s="5">
        <f>COUNTIF(BU2:BU10,"&lt;21")</f>
        <v>0</v>
      </c>
      <c r="BX19" s="128"/>
      <c r="CA19" s="5">
        <f>COUNTIF(CA2:CA10,"&lt;51")</f>
        <v>1</v>
      </c>
      <c r="CH19" s="128"/>
      <c r="CT19" s="128"/>
      <c r="CV19" s="128"/>
      <c r="DB19" s="128"/>
      <c r="DH19" s="128"/>
      <c r="DN19" s="128"/>
      <c r="DT19" s="128"/>
      <c r="DZ19" s="128"/>
      <c r="EF19" s="128"/>
      <c r="EL19" s="128"/>
      <c r="ER19" s="128"/>
      <c r="EX19" s="128"/>
      <c r="FD19" s="128"/>
      <c r="FJ19" s="128"/>
      <c r="FL19" s="128"/>
      <c r="FP19" s="11"/>
      <c r="FW19" s="128"/>
      <c r="GA19" s="11"/>
      <c r="GF19" s="128"/>
      <c r="GJ19" s="11"/>
      <c r="GP19" s="128"/>
      <c r="GT19" s="11"/>
      <c r="GY19" s="128"/>
      <c r="HC19" s="11"/>
      <c r="HJ19" s="128"/>
      <c r="HN19" s="11"/>
      <c r="HS19" s="128"/>
      <c r="HW19" s="11"/>
      <c r="IB19" s="128"/>
      <c r="IF19" s="11"/>
      <c r="IJ19" s="128"/>
      <c r="IN19" s="11"/>
      <c r="IP19" s="128"/>
      <c r="IT19" s="11"/>
      <c r="IY19" s="128"/>
      <c r="JC19" s="11"/>
      <c r="JH19" s="128"/>
      <c r="JL19" s="11"/>
      <c r="JR19" s="128"/>
      <c r="JV19" s="11"/>
      <c r="KD19" s="128"/>
      <c r="KH19" s="11"/>
      <c r="KL19" s="128"/>
      <c r="KQ19" s="128"/>
      <c r="KV19" s="128"/>
      <c r="LA19" s="128"/>
      <c r="LF19" s="128"/>
      <c r="LJ19" s="11"/>
      <c r="LK19" s="128"/>
      <c r="LN19" s="128"/>
      <c r="LO19" s="11"/>
      <c r="MC19" s="128"/>
      <c r="MD19" s="11"/>
      <c r="NE19" s="128"/>
      <c r="NJ19" s="128"/>
      <c r="NK19" s="11"/>
      <c r="NU19" s="128"/>
    </row>
    <row r="20" spans="1:392" s="13" customFormat="1" ht="17" x14ac:dyDescent="0.2">
      <c r="A20" s="10" t="s">
        <v>928</v>
      </c>
      <c r="B20" s="13">
        <f>COUNTA(B2:B10)</f>
        <v>9</v>
      </c>
      <c r="D20" s="13">
        <f>COUNTA(D2:D10)</f>
        <v>9</v>
      </c>
      <c r="E20" s="13">
        <f>COUNTA(E2:E10)</f>
        <v>9</v>
      </c>
      <c r="G20" s="13">
        <f>COUNTA(G2:G10)</f>
        <v>9</v>
      </c>
      <c r="H20" s="13">
        <f>COUNTA(H2:H10)</f>
        <v>9</v>
      </c>
      <c r="I20" s="13">
        <f>COUNTA(I2:I10)</f>
        <v>9</v>
      </c>
      <c r="J20" s="13">
        <f>COUNTA(J2:J10)</f>
        <v>9</v>
      </c>
      <c r="K20" s="130"/>
      <c r="L20" s="14"/>
      <c r="R20" s="15"/>
      <c r="AA20" s="14"/>
      <c r="AB20" s="13">
        <f>COUNTA(AB2:AB10)</f>
        <v>9</v>
      </c>
      <c r="AC20" s="13">
        <f>COUNTA(AC2:AC10)</f>
        <v>9</v>
      </c>
      <c r="AD20" s="13">
        <f>COUNTA(AD2:AD10)</f>
        <v>9</v>
      </c>
      <c r="AE20" s="13">
        <f>COUNTA(AE2:AE10)</f>
        <v>9</v>
      </c>
      <c r="AH20" s="13">
        <f>COUNTA(AH2:AH10)</f>
        <v>9</v>
      </c>
      <c r="AI20" s="130"/>
      <c r="AJ20" s="13">
        <f>COUNTA(AJ2:AJ10)</f>
        <v>9</v>
      </c>
      <c r="AK20" s="14"/>
      <c r="AV20" s="16">
        <f>COUNTA(AV2:AV10)</f>
        <v>5</v>
      </c>
      <c r="AW20" s="13">
        <f>COUNTA(AW2:AW10)</f>
        <v>5</v>
      </c>
      <c r="AX20" s="13">
        <f>COUNTA(AX2:AX10)</f>
        <v>5</v>
      </c>
      <c r="AY20" s="130"/>
      <c r="AZ20" s="122">
        <f t="shared" ref="AZ20:BE20" si="11">COUNTA(AZ2:AZ10)</f>
        <v>9</v>
      </c>
      <c r="BA20" s="13">
        <f t="shared" si="11"/>
        <v>3</v>
      </c>
      <c r="BB20" s="13">
        <f t="shared" si="11"/>
        <v>3</v>
      </c>
      <c r="BC20" s="13">
        <f t="shared" si="11"/>
        <v>3</v>
      </c>
      <c r="BD20" s="13">
        <f t="shared" si="11"/>
        <v>0</v>
      </c>
      <c r="BE20" s="13">
        <f t="shared" si="11"/>
        <v>3</v>
      </c>
      <c r="BF20" s="130"/>
      <c r="BG20" s="13">
        <f>COUNTA(BG2:BG10)</f>
        <v>8</v>
      </c>
      <c r="BH20" s="13">
        <f>COUNTA(BH2:BH10)</f>
        <v>2</v>
      </c>
      <c r="BI20" s="13">
        <f>COUNTA(BI2:BI10)</f>
        <v>2</v>
      </c>
      <c r="BJ20" s="13">
        <f>COUNTA(BJ2:BJ10)</f>
        <v>2</v>
      </c>
      <c r="BK20" s="13">
        <f>COUNTA(BK2:BK10)</f>
        <v>0</v>
      </c>
      <c r="BL20" s="130"/>
      <c r="BM20" s="13">
        <f>COUNTA(BM2:BM10)</f>
        <v>8</v>
      </c>
      <c r="BN20" s="13">
        <f>COUNTA(BN2:BN10)</f>
        <v>3</v>
      </c>
      <c r="BO20" s="13">
        <f>COUNTA(BO2:BO10)</f>
        <v>3</v>
      </c>
      <c r="BP20" s="13">
        <f>COUNTA(BP2:BP10)</f>
        <v>3</v>
      </c>
      <c r="BQ20" s="13">
        <f>COUNTA(BQ2:BQ10)</f>
        <v>0</v>
      </c>
      <c r="BR20" s="130"/>
      <c r="BS20" s="13">
        <f>COUNTA(BS2:BS10)</f>
        <v>8</v>
      </c>
      <c r="BT20" s="13">
        <f>COUNTA(BT2:BT10)</f>
        <v>3</v>
      </c>
      <c r="BU20" s="13">
        <f>COUNTA(BU2:BU10)</f>
        <v>3</v>
      </c>
      <c r="BV20" s="13">
        <f>COUNTA(BV2:BV10)</f>
        <v>3</v>
      </c>
      <c r="BW20" s="13">
        <f>COUNTA(BW2:BW10)</f>
        <v>0</v>
      </c>
      <c r="BX20" s="130"/>
      <c r="BY20" s="13">
        <f t="shared" ref="BY20:CG20" si="12">COUNTA(BY2:BY10)</f>
        <v>9</v>
      </c>
      <c r="BZ20" s="13">
        <f t="shared" si="12"/>
        <v>5</v>
      </c>
      <c r="CA20" s="13">
        <f t="shared" si="12"/>
        <v>5</v>
      </c>
      <c r="CB20" s="13">
        <f t="shared" si="12"/>
        <v>5</v>
      </c>
      <c r="CC20" s="13">
        <f t="shared" si="12"/>
        <v>1</v>
      </c>
      <c r="CD20" s="13">
        <f t="shared" si="12"/>
        <v>5</v>
      </c>
      <c r="CE20" s="13">
        <f t="shared" si="12"/>
        <v>1</v>
      </c>
      <c r="CF20" s="13">
        <f t="shared" si="12"/>
        <v>5</v>
      </c>
      <c r="CG20" s="13">
        <f t="shared" si="12"/>
        <v>1</v>
      </c>
      <c r="CH20" s="130"/>
      <c r="CI20" s="13">
        <f t="shared" ref="CI20:CS20" si="13">COUNTA(CI2:CI10)</f>
        <v>9</v>
      </c>
      <c r="CJ20" s="13">
        <f t="shared" si="13"/>
        <v>4</v>
      </c>
      <c r="CK20" s="13">
        <f t="shared" si="13"/>
        <v>4</v>
      </c>
      <c r="CL20" s="13">
        <f t="shared" si="13"/>
        <v>4</v>
      </c>
      <c r="CM20" s="13">
        <f t="shared" si="13"/>
        <v>2</v>
      </c>
      <c r="CN20" s="13">
        <f t="shared" si="13"/>
        <v>4</v>
      </c>
      <c r="CO20" s="13">
        <f t="shared" si="13"/>
        <v>2</v>
      </c>
      <c r="CP20" s="13">
        <f t="shared" si="13"/>
        <v>4</v>
      </c>
      <c r="CQ20" s="13">
        <f t="shared" si="13"/>
        <v>2</v>
      </c>
      <c r="CR20" s="13">
        <f t="shared" si="13"/>
        <v>4</v>
      </c>
      <c r="CS20" s="13">
        <f t="shared" si="13"/>
        <v>2</v>
      </c>
      <c r="CT20" s="130"/>
      <c r="CU20" s="13">
        <f>COUNTA(CU2:CU10)</f>
        <v>9</v>
      </c>
      <c r="CV20" s="130"/>
      <c r="CW20" s="13">
        <f>COUNTA(CW2:CW10)</f>
        <v>9</v>
      </c>
      <c r="CX20" s="13">
        <f>COUNTA(CX2:CX10)</f>
        <v>6</v>
      </c>
      <c r="CY20" s="13">
        <f>COUNTA(CY2:CY10)</f>
        <v>6</v>
      </c>
      <c r="CZ20" s="13">
        <f>COUNTA(CZ2:CZ10)</f>
        <v>5</v>
      </c>
      <c r="DA20" s="13">
        <f>COUNTA(DA2:DA10)</f>
        <v>5</v>
      </c>
      <c r="DB20" s="130"/>
      <c r="DC20" s="13">
        <f>COUNTA(DC2:DC10)</f>
        <v>9</v>
      </c>
      <c r="DD20" s="13">
        <f>COUNTA(DD2:DD10)</f>
        <v>6</v>
      </c>
      <c r="DE20" s="13">
        <f>COUNTA(DE2:DE10)</f>
        <v>6</v>
      </c>
      <c r="DF20" s="13">
        <f>COUNTA(DF2:DF10)</f>
        <v>5</v>
      </c>
      <c r="DG20" s="13">
        <f>COUNTA(DG2:DG10)</f>
        <v>5</v>
      </c>
      <c r="DH20" s="130"/>
      <c r="DI20" s="13">
        <f>COUNTA(DI2:DI10)</f>
        <v>9</v>
      </c>
      <c r="DJ20" s="13">
        <f>COUNTA(DJ2:DJ10)</f>
        <v>7</v>
      </c>
      <c r="DK20" s="13">
        <f>COUNTA(DK2:DK10)</f>
        <v>7</v>
      </c>
      <c r="DL20" s="13">
        <f>COUNTA(DL2:DL10)</f>
        <v>6</v>
      </c>
      <c r="DM20" s="13">
        <f>COUNTA(DM2:DM10)</f>
        <v>6</v>
      </c>
      <c r="DN20" s="130"/>
      <c r="DO20" s="13">
        <f>COUNTA(DO2:DO10)</f>
        <v>9</v>
      </c>
      <c r="DP20" s="13">
        <f>COUNTA(DP2:DP10)</f>
        <v>2</v>
      </c>
      <c r="DQ20" s="13">
        <f>COUNTA(DQ2:DQ10)</f>
        <v>2</v>
      </c>
      <c r="DR20" s="13">
        <f>COUNTA(DR2:DR10)</f>
        <v>2</v>
      </c>
      <c r="DS20" s="13">
        <f>COUNTA(DS2:DS10)</f>
        <v>2</v>
      </c>
      <c r="DT20" s="130"/>
      <c r="DU20" s="13">
        <f>COUNTA(DU2:DU10)</f>
        <v>9</v>
      </c>
      <c r="DV20" s="13">
        <f>COUNTA(DV2:DV10)</f>
        <v>0</v>
      </c>
      <c r="DW20" s="13">
        <f>COUNTA(DW2:DW10)</f>
        <v>0</v>
      </c>
      <c r="DX20" s="13">
        <f>COUNTA(DX2:DX10)</f>
        <v>0</v>
      </c>
      <c r="DY20" s="13">
        <f>COUNTA(DY2:DY10)</f>
        <v>0</v>
      </c>
      <c r="DZ20" s="130"/>
      <c r="EA20" s="13">
        <f>COUNTA(EA2:EA10)</f>
        <v>9</v>
      </c>
      <c r="EB20" s="13">
        <f>COUNTA(EB2:EB10)</f>
        <v>0</v>
      </c>
      <c r="EC20" s="13">
        <f>COUNTA(EC2:EC10)</f>
        <v>0</v>
      </c>
      <c r="ED20" s="13">
        <f>COUNTA(ED2:ED10)</f>
        <v>0</v>
      </c>
      <c r="EE20" s="13">
        <f>COUNTA(EE2:EE10)</f>
        <v>0</v>
      </c>
      <c r="EF20" s="130"/>
      <c r="EG20" s="13">
        <f>COUNTA(EG2:EG10)</f>
        <v>9</v>
      </c>
      <c r="EH20" s="13">
        <f>COUNTA(EH2:EH10)</f>
        <v>0</v>
      </c>
      <c r="EI20" s="13">
        <f>COUNTA(EI2:EI10)</f>
        <v>0</v>
      </c>
      <c r="EJ20" s="13">
        <f>COUNTA(EJ2:EJ10)</f>
        <v>0</v>
      </c>
      <c r="EK20" s="13">
        <f>COUNTA(EK2:EK10)</f>
        <v>0</v>
      </c>
      <c r="EL20" s="130"/>
      <c r="EM20" s="13">
        <f>COUNTA(EM2:EM10)</f>
        <v>9</v>
      </c>
      <c r="EN20" s="13">
        <f>COUNTA(EN2:EN10)</f>
        <v>0</v>
      </c>
      <c r="EO20" s="13">
        <f>COUNTA(EO2:EO10)</f>
        <v>0</v>
      </c>
      <c r="EP20" s="13">
        <f>COUNTA(EP2:EP10)</f>
        <v>0</v>
      </c>
      <c r="EQ20" s="13">
        <f>COUNTA(EQ2:EQ10)</f>
        <v>0</v>
      </c>
      <c r="ER20" s="130"/>
      <c r="ES20" s="13">
        <f>COUNTA(ES2:ES10)</f>
        <v>9</v>
      </c>
      <c r="ET20" s="13">
        <f>COUNTA(ET2:ET10)</f>
        <v>0</v>
      </c>
      <c r="EU20" s="13">
        <f>COUNTA(EU2:EU10)</f>
        <v>0</v>
      </c>
      <c r="EV20" s="13">
        <f>COUNTA(EV2:EV10)</f>
        <v>0</v>
      </c>
      <c r="EW20" s="13">
        <f>COUNTA(EW2:EW10)</f>
        <v>0</v>
      </c>
      <c r="EX20" s="130"/>
      <c r="EY20" s="13">
        <f>COUNTA(EY2:EY10)</f>
        <v>9</v>
      </c>
      <c r="EZ20" s="13">
        <f>COUNTA(EZ2:EZ10)</f>
        <v>0</v>
      </c>
      <c r="FA20" s="13">
        <f>COUNTA(FA2:FA10)</f>
        <v>0</v>
      </c>
      <c r="FB20" s="13">
        <f>COUNTA(FB2:FB10)</f>
        <v>0</v>
      </c>
      <c r="FC20" s="13">
        <f>COUNTA(FC2:FC10)</f>
        <v>0</v>
      </c>
      <c r="FD20" s="130"/>
      <c r="FE20" s="13">
        <f>COUNTA(FE2:FE10)</f>
        <v>9</v>
      </c>
      <c r="FF20" s="13">
        <f>COUNTA(FF2:FF10)</f>
        <v>0</v>
      </c>
      <c r="FG20" s="13">
        <f>COUNTA(FG2:FG10)</f>
        <v>0</v>
      </c>
      <c r="FH20" s="13">
        <f>COUNTA(FH2:FH10)</f>
        <v>0</v>
      </c>
      <c r="FI20" s="13">
        <f>COUNTA(FI2:FI10)</f>
        <v>0</v>
      </c>
      <c r="FJ20" s="130"/>
      <c r="FK20" s="13">
        <f>COUNTA(FK2:FK10)</f>
        <v>9</v>
      </c>
      <c r="FL20" s="130"/>
      <c r="FM20" s="13">
        <f>COUNTA(FM2:FM10)</f>
        <v>9</v>
      </c>
      <c r="FN20" s="13">
        <f>COUNTA(FN2:FN10)</f>
        <v>6</v>
      </c>
      <c r="FO20" s="13">
        <f>COUNTA(FO2:FO10)</f>
        <v>6</v>
      </c>
      <c r="FP20" s="14"/>
      <c r="FQ20" s="13">
        <f t="shared" ref="FQ20:FV20" si="14">COUNTA(FQ2:FQ10)</f>
        <v>3</v>
      </c>
      <c r="FR20" s="13">
        <f t="shared" si="14"/>
        <v>1</v>
      </c>
      <c r="FS20" s="13">
        <f t="shared" si="14"/>
        <v>2</v>
      </c>
      <c r="FT20" s="13">
        <f t="shared" si="14"/>
        <v>0</v>
      </c>
      <c r="FU20" s="13">
        <f t="shared" si="14"/>
        <v>2</v>
      </c>
      <c r="FV20" s="13">
        <f t="shared" si="14"/>
        <v>6</v>
      </c>
      <c r="FW20" s="130"/>
      <c r="FX20" s="13">
        <f>COUNTA(FX2:FX10)</f>
        <v>9</v>
      </c>
      <c r="FY20" s="13">
        <f>COUNTA(FY2:FY10)</f>
        <v>2</v>
      </c>
      <c r="FZ20" s="13">
        <f>COUNTA(FZ2:FZ10)</f>
        <v>2</v>
      </c>
      <c r="GA20" s="14"/>
      <c r="GB20" s="13">
        <f>COUNTA(GB2:GB10)</f>
        <v>1</v>
      </c>
      <c r="GC20" s="13">
        <f>COUNTA(GC2:GC10)</f>
        <v>0</v>
      </c>
      <c r="GD20" s="13">
        <f>COUNTA(GD2:GD10)</f>
        <v>1</v>
      </c>
      <c r="GE20" s="13">
        <f>COUNTA(GE2:GE10)</f>
        <v>0</v>
      </c>
      <c r="GF20" s="130"/>
      <c r="GG20" s="13">
        <f>COUNTA(GG2:GG10)</f>
        <v>9</v>
      </c>
      <c r="GH20" s="13">
        <f>COUNTA(GH2:GH10)</f>
        <v>7</v>
      </c>
      <c r="GI20" s="13">
        <f>COUNTA(GI2:GI10)</f>
        <v>7</v>
      </c>
      <c r="GJ20" s="14"/>
      <c r="GK20" s="13">
        <f>COUNTA(GK2:GK10)</f>
        <v>1</v>
      </c>
      <c r="GL20" s="13">
        <f>COUNTA(GL2:GL10)</f>
        <v>1</v>
      </c>
      <c r="GM20" s="13">
        <f>COUNTA(GM2:GM10)</f>
        <v>4</v>
      </c>
      <c r="GN20" s="13">
        <f>COUNTA(GN2:GN10)</f>
        <v>3</v>
      </c>
      <c r="GO20" s="13">
        <f>COUNTA(GO2:GO10)</f>
        <v>2</v>
      </c>
      <c r="GP20" s="130"/>
      <c r="GQ20" s="13">
        <f>COUNTA(GQ2:GQ10)</f>
        <v>9</v>
      </c>
      <c r="GR20" s="13">
        <f>COUNTA(GR2:GR10)</f>
        <v>1</v>
      </c>
      <c r="GS20" s="13">
        <f>COUNTA(GS2:GS10)</f>
        <v>1</v>
      </c>
      <c r="GT20" s="14"/>
      <c r="GU20" s="13">
        <f>COUNTA(GU2:GU10)</f>
        <v>1</v>
      </c>
      <c r="GV20" s="13">
        <f>COUNTA(GV2:GV10)</f>
        <v>0</v>
      </c>
      <c r="GW20" s="13">
        <f>COUNTA(GW2:GW10)</f>
        <v>0</v>
      </c>
      <c r="GX20" s="13">
        <f>COUNTA(GX2:GX10)</f>
        <v>0</v>
      </c>
      <c r="GY20" s="130"/>
      <c r="GZ20" s="13">
        <f>COUNTA(GZ2:GZ10)</f>
        <v>9</v>
      </c>
      <c r="HA20" s="13">
        <f>COUNTA(HA2:HA10)</f>
        <v>4</v>
      </c>
      <c r="HB20" s="13">
        <f>COUNTA(HB2:HB10)</f>
        <v>4</v>
      </c>
      <c r="HC20" s="14"/>
      <c r="HD20" s="13">
        <f t="shared" ref="HD20:HI20" si="15">COUNTA(HD2:HD10)</f>
        <v>1</v>
      </c>
      <c r="HE20" s="13">
        <f t="shared" si="15"/>
        <v>0</v>
      </c>
      <c r="HF20" s="13">
        <f t="shared" si="15"/>
        <v>1</v>
      </c>
      <c r="HG20" s="13">
        <f t="shared" si="15"/>
        <v>3</v>
      </c>
      <c r="HH20" s="13">
        <f t="shared" si="15"/>
        <v>0</v>
      </c>
      <c r="HI20" s="13">
        <f t="shared" si="15"/>
        <v>4</v>
      </c>
      <c r="HJ20" s="130"/>
      <c r="HK20" s="13">
        <f>COUNTA(HK2:HK10)</f>
        <v>9</v>
      </c>
      <c r="HL20" s="13">
        <f>COUNTA(HL2:HL10)</f>
        <v>1</v>
      </c>
      <c r="HM20" s="13">
        <f>COUNTA(HM2:HM10)</f>
        <v>1</v>
      </c>
      <c r="HN20" s="14"/>
      <c r="HO20" s="13">
        <f>COUNTA(HO2:HO10)</f>
        <v>1</v>
      </c>
      <c r="HP20" s="13">
        <f>COUNTA(HP2:HP10)</f>
        <v>0</v>
      </c>
      <c r="HQ20" s="13">
        <f>COUNTA(HQ2:HQ10)</f>
        <v>0</v>
      </c>
      <c r="HR20" s="13">
        <f>COUNTA(HR2:HR10)</f>
        <v>0</v>
      </c>
      <c r="HS20" s="130"/>
      <c r="HT20" s="13">
        <f>COUNTA(HT2:HT10)</f>
        <v>9</v>
      </c>
      <c r="HU20" s="13">
        <f>COUNTA(HU2:HU10)</f>
        <v>1</v>
      </c>
      <c r="HV20" s="13">
        <f>COUNTA(HV2:HV10)</f>
        <v>1</v>
      </c>
      <c r="HW20" s="14"/>
      <c r="HX20" s="13">
        <f>COUNTA(HX2:HX10)</f>
        <v>1</v>
      </c>
      <c r="HY20" s="13">
        <f>COUNTA(HY2:HY10)</f>
        <v>0</v>
      </c>
      <c r="HZ20" s="13">
        <f>COUNTA(HZ2:HZ10)</f>
        <v>0</v>
      </c>
      <c r="IA20" s="13">
        <f>COUNTA(IA2:IA10)</f>
        <v>0</v>
      </c>
      <c r="IB20" s="130"/>
      <c r="IC20" s="13">
        <f>COUNTA(IC2:IC10)</f>
        <v>9</v>
      </c>
      <c r="ID20" s="13">
        <f>COUNTA(ID2:ID10)</f>
        <v>0</v>
      </c>
      <c r="IE20" s="13">
        <f>COUNTA(IE2:IE10)</f>
        <v>0</v>
      </c>
      <c r="IF20" s="14"/>
      <c r="IG20" s="13">
        <f>COUNTA(IG2:IG10)</f>
        <v>0</v>
      </c>
      <c r="IH20" s="13">
        <f>COUNTA(IH2:IH10)</f>
        <v>0</v>
      </c>
      <c r="II20" s="13">
        <f>COUNTA(II2:II10)</f>
        <v>0</v>
      </c>
      <c r="IJ20" s="130"/>
      <c r="IK20" s="13">
        <f>COUNTA(IK2:IK10)</f>
        <v>9</v>
      </c>
      <c r="IL20" s="13">
        <f>COUNTA(IL2:IL10)</f>
        <v>0</v>
      </c>
      <c r="IM20" s="13">
        <f>COUNTA(IM2:IM10)</f>
        <v>0</v>
      </c>
      <c r="IN20" s="14"/>
      <c r="IO20" s="13">
        <f>COUNTA(IO2:IO10)</f>
        <v>0</v>
      </c>
      <c r="IP20" s="130"/>
      <c r="IQ20" s="13">
        <f>COUNTA(IQ2:IQ10)</f>
        <v>9</v>
      </c>
      <c r="IR20" s="13">
        <f>COUNTA(IR2:IR10)</f>
        <v>1</v>
      </c>
      <c r="IS20" s="13">
        <f>COUNTA(IS2:IS10)</f>
        <v>1</v>
      </c>
      <c r="IT20" s="14"/>
      <c r="IU20" s="13">
        <f>COUNTA(IU2:IU10)</f>
        <v>1</v>
      </c>
      <c r="IV20" s="13">
        <f>COUNTA(IV2:IV10)</f>
        <v>0</v>
      </c>
      <c r="IW20" s="13">
        <f>COUNTA(IW2:IW10)</f>
        <v>1</v>
      </c>
      <c r="IX20" s="13">
        <f>COUNTA(IX2:IX10)</f>
        <v>0</v>
      </c>
      <c r="IY20" s="130"/>
      <c r="IZ20" s="13">
        <f>COUNTA(IZ2:IZ10)</f>
        <v>9</v>
      </c>
      <c r="JA20" s="13">
        <f>COUNTA(JA2:JA10)</f>
        <v>4</v>
      </c>
      <c r="JB20" s="13">
        <f>COUNTA(JB2:JB10)</f>
        <v>4</v>
      </c>
      <c r="JC20" s="14"/>
      <c r="JD20" s="13">
        <f>COUNTA(JD2:JD10)</f>
        <v>1</v>
      </c>
      <c r="JE20" s="13">
        <f>COUNTA(JE2:JE10)</f>
        <v>0</v>
      </c>
      <c r="JF20" s="13">
        <f>COUNTA(JF2:JF10)</f>
        <v>3</v>
      </c>
      <c r="JG20" s="13">
        <f>COUNTA(JG2:JG10)</f>
        <v>1</v>
      </c>
      <c r="JH20" s="130"/>
      <c r="JI20" s="13">
        <f>COUNTA(JI2:JI10)</f>
        <v>9</v>
      </c>
      <c r="JJ20" s="13">
        <f>COUNTA(JJ2:JJ10)</f>
        <v>8</v>
      </c>
      <c r="JK20" s="13">
        <f>COUNTA(JK2:JK10)</f>
        <v>8</v>
      </c>
      <c r="JL20" s="14"/>
      <c r="JM20" s="13">
        <f>COUNTA(JM2:JM10)</f>
        <v>1</v>
      </c>
      <c r="JN20" s="13">
        <f>COUNTA(JN2:JN10)</f>
        <v>4</v>
      </c>
      <c r="JO20" s="13">
        <f>COUNTA(JO2:JO10)</f>
        <v>4</v>
      </c>
      <c r="JP20" s="13">
        <f>COUNTA(JP2:JP10)</f>
        <v>8</v>
      </c>
      <c r="JQ20" s="13">
        <f>COUNTA(JQ2:JQ10)</f>
        <v>8</v>
      </c>
      <c r="JR20" s="130"/>
      <c r="JS20" s="13">
        <f>COUNTA(JS2:JS10)</f>
        <v>9</v>
      </c>
      <c r="JT20" s="13">
        <f>COUNTA(JT2:JT10)</f>
        <v>7</v>
      </c>
      <c r="JU20" s="13">
        <f>COUNTA(JU2:JU10)</f>
        <v>7</v>
      </c>
      <c r="JV20" s="14"/>
      <c r="JW20" s="13">
        <f t="shared" ref="JW20:KC20" si="16">COUNTA(JW2:JW10)</f>
        <v>2</v>
      </c>
      <c r="JX20" s="13">
        <f t="shared" si="16"/>
        <v>1</v>
      </c>
      <c r="JY20" s="13">
        <f t="shared" si="16"/>
        <v>2</v>
      </c>
      <c r="JZ20" s="13">
        <f t="shared" si="16"/>
        <v>5</v>
      </c>
      <c r="KA20" s="13">
        <f t="shared" si="16"/>
        <v>0</v>
      </c>
      <c r="KB20" s="13">
        <f t="shared" si="16"/>
        <v>7</v>
      </c>
      <c r="KC20" s="13">
        <f t="shared" si="16"/>
        <v>7</v>
      </c>
      <c r="KD20" s="130"/>
      <c r="KE20" s="13">
        <f>COUNTA(KE2:KE10)</f>
        <v>9</v>
      </c>
      <c r="KF20" s="13">
        <f>COUNTA(KF2:KF10)</f>
        <v>1</v>
      </c>
      <c r="KG20" s="13">
        <f>COUNTA(KG2:KG10)</f>
        <v>1</v>
      </c>
      <c r="KH20" s="14"/>
      <c r="KI20" s="13">
        <f>COUNTA(KI2:KI10)</f>
        <v>1</v>
      </c>
      <c r="KJ20" s="13">
        <f>COUNTA(KJ2:KJ10)</f>
        <v>1</v>
      </c>
      <c r="KK20" s="13">
        <f>COUNTA(KK2:KK10)</f>
        <v>1</v>
      </c>
      <c r="KL20" s="130"/>
      <c r="KM20" s="13">
        <f>COUNTA(KM2:KM10)</f>
        <v>9</v>
      </c>
      <c r="KN20" s="13">
        <f>COUNTA(KN2:KN10)</f>
        <v>0</v>
      </c>
      <c r="KO20" s="13">
        <f>COUNTA(KO2:KO10)</f>
        <v>0</v>
      </c>
      <c r="KP20" s="13">
        <f>COUNTA(KP2:KP10)</f>
        <v>0</v>
      </c>
      <c r="KQ20" s="130"/>
      <c r="KR20" s="13">
        <f>COUNTA(KR2:KR10)</f>
        <v>9</v>
      </c>
      <c r="KS20" s="13">
        <f>COUNTA(KS2:KS10)</f>
        <v>0</v>
      </c>
      <c r="KT20" s="13">
        <f>COUNTA(KT2:KT10)</f>
        <v>0</v>
      </c>
      <c r="KU20" s="13">
        <f>COUNTA(KU2:KU10)</f>
        <v>0</v>
      </c>
      <c r="KV20" s="130"/>
      <c r="KW20" s="13">
        <f>COUNTA(KW2:KW10)</f>
        <v>9</v>
      </c>
      <c r="KX20" s="13">
        <f>COUNTA(KX2:KX10)</f>
        <v>0</v>
      </c>
      <c r="KY20" s="13">
        <f>COUNTA(KY2:KY10)</f>
        <v>0</v>
      </c>
      <c r="KZ20" s="13">
        <f>COUNTA(KZ2:KZ10)</f>
        <v>0</v>
      </c>
      <c r="LA20" s="130"/>
      <c r="LB20" s="13">
        <f>COUNTA(LB2:LB10)</f>
        <v>9</v>
      </c>
      <c r="LC20" s="13">
        <f>COUNTA(LC2:LC10)</f>
        <v>0</v>
      </c>
      <c r="LD20" s="13">
        <f>COUNTA(LD2:LD10)</f>
        <v>0</v>
      </c>
      <c r="LE20" s="13">
        <f>COUNTA(LE2:LE10)</f>
        <v>0</v>
      </c>
      <c r="LF20" s="130"/>
      <c r="LG20" s="13">
        <f>COUNTA(LG2:LG10)</f>
        <v>9</v>
      </c>
      <c r="LH20" s="13">
        <f>COUNTA(LH2:LH10)</f>
        <v>0</v>
      </c>
      <c r="LI20" s="13">
        <f>COUNTA(LI2:LI10)</f>
        <v>0</v>
      </c>
      <c r="LJ20" s="14"/>
      <c r="LK20" s="130"/>
      <c r="LL20" s="13">
        <f>COUNTA(LL2:LL10)</f>
        <v>9</v>
      </c>
      <c r="LM20" s="13">
        <f>COUNTA(LM2:LM10)</f>
        <v>4</v>
      </c>
      <c r="LN20" s="130"/>
      <c r="LO20" s="14"/>
      <c r="LP20" s="13">
        <f t="shared" ref="LP20:MB20" si="17">COUNTA(LP2:LP10)</f>
        <v>3</v>
      </c>
      <c r="LQ20" s="13">
        <f t="shared" si="17"/>
        <v>5</v>
      </c>
      <c r="LR20" s="13">
        <f t="shared" si="17"/>
        <v>5</v>
      </c>
      <c r="LS20" s="13">
        <f t="shared" si="17"/>
        <v>2</v>
      </c>
      <c r="LT20" s="13">
        <f t="shared" si="17"/>
        <v>2</v>
      </c>
      <c r="LU20" s="13">
        <f t="shared" si="17"/>
        <v>2</v>
      </c>
      <c r="LV20" s="13">
        <f t="shared" si="17"/>
        <v>1</v>
      </c>
      <c r="LW20" s="13">
        <f t="shared" si="17"/>
        <v>1</v>
      </c>
      <c r="LX20" s="13">
        <f t="shared" si="17"/>
        <v>0</v>
      </c>
      <c r="LY20" s="13">
        <f t="shared" si="17"/>
        <v>0</v>
      </c>
      <c r="LZ20" s="13">
        <f t="shared" si="17"/>
        <v>9</v>
      </c>
      <c r="MA20" s="13">
        <f t="shared" si="17"/>
        <v>9</v>
      </c>
      <c r="MB20" s="13">
        <f t="shared" si="17"/>
        <v>8</v>
      </c>
      <c r="MC20" s="130"/>
      <c r="MD20" s="14"/>
      <c r="ME20" s="13">
        <f t="shared" ref="ME20:ND20" si="18">COUNTA(ME2:ME10)</f>
        <v>6</v>
      </c>
      <c r="MF20" s="13">
        <f t="shared" si="18"/>
        <v>5</v>
      </c>
      <c r="MG20" s="13">
        <f t="shared" si="18"/>
        <v>2</v>
      </c>
      <c r="MH20" s="13">
        <f t="shared" si="18"/>
        <v>0</v>
      </c>
      <c r="MI20" s="13">
        <f t="shared" si="18"/>
        <v>1</v>
      </c>
      <c r="MJ20" s="13">
        <f t="shared" si="18"/>
        <v>6</v>
      </c>
      <c r="MK20" s="13">
        <f t="shared" si="18"/>
        <v>4</v>
      </c>
      <c r="ML20" s="13">
        <f t="shared" si="18"/>
        <v>7</v>
      </c>
      <c r="MM20" s="13">
        <f t="shared" si="18"/>
        <v>4</v>
      </c>
      <c r="MN20" s="13">
        <f t="shared" si="18"/>
        <v>3</v>
      </c>
      <c r="MO20" s="13">
        <f t="shared" si="18"/>
        <v>0</v>
      </c>
      <c r="MP20" s="13">
        <f t="shared" si="18"/>
        <v>3</v>
      </c>
      <c r="MQ20" s="13">
        <f t="shared" si="18"/>
        <v>5</v>
      </c>
      <c r="MR20" s="13">
        <f t="shared" si="18"/>
        <v>1</v>
      </c>
      <c r="MS20" s="13">
        <f t="shared" si="18"/>
        <v>0</v>
      </c>
      <c r="MT20" s="13">
        <f t="shared" si="18"/>
        <v>5</v>
      </c>
      <c r="MU20" s="13">
        <f t="shared" si="18"/>
        <v>2</v>
      </c>
      <c r="MV20" s="13">
        <f t="shared" si="18"/>
        <v>2</v>
      </c>
      <c r="MW20" s="13">
        <f t="shared" si="18"/>
        <v>3</v>
      </c>
      <c r="MX20" s="13">
        <f t="shared" si="18"/>
        <v>3</v>
      </c>
      <c r="MY20" s="13">
        <f t="shared" si="18"/>
        <v>8</v>
      </c>
      <c r="MZ20" s="13">
        <f t="shared" si="18"/>
        <v>8</v>
      </c>
      <c r="NA20" s="13">
        <f t="shared" si="18"/>
        <v>9</v>
      </c>
      <c r="NB20" s="13">
        <f t="shared" si="18"/>
        <v>9</v>
      </c>
      <c r="NC20" s="13">
        <f t="shared" si="18"/>
        <v>9</v>
      </c>
      <c r="ND20" s="13">
        <f t="shared" si="18"/>
        <v>9</v>
      </c>
      <c r="NE20" s="130"/>
      <c r="NF20" s="13">
        <f>COUNTA(NF2:NF10)</f>
        <v>9</v>
      </c>
      <c r="NG20" s="13">
        <f>COUNTA(NG2:NG10)</f>
        <v>9</v>
      </c>
      <c r="NH20" s="13">
        <f>COUNTA(NH2:NH10)</f>
        <v>6</v>
      </c>
      <c r="NI20" s="13">
        <f>COUNTA(NI2:NI10)</f>
        <v>9</v>
      </c>
      <c r="NJ20" s="130"/>
      <c r="NK20" s="14"/>
      <c r="NL20" s="13">
        <f t="shared" ref="NL20:NT20" si="19">COUNTA(NL2:NL10)</f>
        <v>2</v>
      </c>
      <c r="NM20" s="13">
        <f t="shared" si="19"/>
        <v>2</v>
      </c>
      <c r="NN20" s="13">
        <f t="shared" si="19"/>
        <v>2</v>
      </c>
      <c r="NO20" s="13">
        <f t="shared" si="19"/>
        <v>2</v>
      </c>
      <c r="NP20" s="13">
        <f t="shared" si="19"/>
        <v>1</v>
      </c>
      <c r="NQ20" s="13">
        <f t="shared" si="19"/>
        <v>1</v>
      </c>
      <c r="NR20" s="13">
        <f t="shared" si="19"/>
        <v>1</v>
      </c>
      <c r="NS20" s="13">
        <f t="shared" si="19"/>
        <v>1</v>
      </c>
      <c r="NT20" s="13">
        <f t="shared" si="19"/>
        <v>2</v>
      </c>
      <c r="NU20" s="130"/>
      <c r="NV20" s="13">
        <f t="shared" ref="NV20:OB20" si="20">COUNTA(NV2:NV10)</f>
        <v>2</v>
      </c>
      <c r="NW20" s="13">
        <f t="shared" si="20"/>
        <v>9</v>
      </c>
      <c r="NX20" s="13">
        <f t="shared" si="20"/>
        <v>3</v>
      </c>
      <c r="NY20" s="13">
        <f t="shared" si="20"/>
        <v>3</v>
      </c>
      <c r="NZ20" s="13">
        <f t="shared" si="20"/>
        <v>7</v>
      </c>
      <c r="OA20" s="13">
        <f t="shared" si="20"/>
        <v>8</v>
      </c>
      <c r="OB20" s="13">
        <f t="shared" si="20"/>
        <v>8</v>
      </c>
    </row>
    <row r="21" spans="1:392" s="132" customFormat="1" ht="34" x14ac:dyDescent="0.2">
      <c r="A21" s="131" t="s">
        <v>929</v>
      </c>
      <c r="D21" s="131"/>
      <c r="G21" s="133">
        <f>G19/G20</f>
        <v>0.66666666666666663</v>
      </c>
      <c r="K21" s="134"/>
      <c r="L21" s="135"/>
      <c r="M21" s="133"/>
      <c r="AA21" s="136"/>
      <c r="AI21" s="134"/>
      <c r="AK21" s="136"/>
      <c r="AY21" s="134"/>
      <c r="AZ21" s="137"/>
      <c r="BB21" s="133">
        <f>BB19/BB20</f>
        <v>1</v>
      </c>
      <c r="BF21" s="134"/>
      <c r="BI21" s="133">
        <f>BI19/BI20</f>
        <v>0</v>
      </c>
      <c r="BL21" s="134"/>
      <c r="BO21" s="133">
        <f>BO19/BO20</f>
        <v>0.33333333333333331</v>
      </c>
      <c r="BR21" s="134"/>
      <c r="BU21" s="133">
        <f>BU19/BU20</f>
        <v>0</v>
      </c>
      <c r="BX21" s="134"/>
      <c r="CA21" s="132">
        <f>CA19/CA20</f>
        <v>0.2</v>
      </c>
      <c r="CE21" s="133"/>
      <c r="CH21" s="134"/>
      <c r="CL21" s="133"/>
      <c r="CQ21" s="133"/>
      <c r="CT21" s="134"/>
      <c r="CV21" s="134"/>
      <c r="CX21" s="133"/>
      <c r="CY21" s="133"/>
      <c r="CZ21" s="133"/>
      <c r="DA21" s="133"/>
      <c r="DB21" s="134"/>
      <c r="DC21" s="133"/>
      <c r="DD21" s="133"/>
      <c r="DE21" s="133"/>
      <c r="DF21" s="133"/>
      <c r="DG21" s="133"/>
      <c r="DH21" s="134"/>
      <c r="DI21" s="133"/>
      <c r="DJ21" s="133"/>
      <c r="DK21" s="133"/>
      <c r="DL21" s="133"/>
      <c r="DM21" s="133"/>
      <c r="DN21" s="134"/>
      <c r="DO21" s="133"/>
      <c r="DP21" s="133"/>
      <c r="DQ21" s="133"/>
      <c r="DR21" s="133"/>
      <c r="DS21" s="133"/>
      <c r="DT21" s="134"/>
      <c r="DU21" s="133"/>
      <c r="DV21" s="133"/>
      <c r="DW21" s="133"/>
      <c r="DX21" s="133"/>
      <c r="DY21" s="133"/>
      <c r="DZ21" s="134"/>
      <c r="EA21" s="133"/>
      <c r="EB21" s="133"/>
      <c r="EC21" s="133"/>
      <c r="ED21" s="133"/>
      <c r="EE21" s="133"/>
      <c r="EF21" s="134"/>
      <c r="EG21" s="133"/>
      <c r="EH21" s="133"/>
      <c r="EI21" s="133"/>
      <c r="EJ21" s="133"/>
      <c r="EK21" s="133"/>
      <c r="EL21" s="134"/>
      <c r="EM21" s="133"/>
      <c r="EN21" s="133"/>
      <c r="EO21" s="133"/>
      <c r="EP21" s="133"/>
      <c r="EQ21" s="133"/>
      <c r="ER21" s="134"/>
      <c r="ES21" s="133"/>
      <c r="ET21" s="133"/>
      <c r="EU21" s="133"/>
      <c r="EV21" s="133"/>
      <c r="EW21" s="133"/>
      <c r="EX21" s="134"/>
      <c r="EY21" s="133"/>
      <c r="EZ21" s="133"/>
      <c r="FA21" s="133"/>
      <c r="FB21" s="133"/>
      <c r="FC21" s="133"/>
      <c r="FD21" s="134"/>
      <c r="FE21" s="133"/>
      <c r="FF21" s="133"/>
      <c r="FG21" s="133"/>
      <c r="FH21" s="133"/>
      <c r="FI21" s="133"/>
      <c r="FJ21" s="134"/>
      <c r="FK21" s="133"/>
      <c r="FL21" s="134"/>
      <c r="FM21" s="133"/>
      <c r="FN21" s="133"/>
      <c r="FO21" s="133"/>
      <c r="FP21" s="135"/>
      <c r="FQ21" s="133"/>
      <c r="FR21" s="133"/>
      <c r="FS21" s="133"/>
      <c r="FT21" s="133"/>
      <c r="FU21" s="133"/>
      <c r="FV21" s="133"/>
      <c r="FW21" s="134"/>
      <c r="FX21" s="133"/>
      <c r="FY21" s="133"/>
      <c r="FZ21" s="133"/>
      <c r="GA21" s="135"/>
      <c r="GB21" s="133"/>
      <c r="GC21" s="133"/>
      <c r="GD21" s="133"/>
      <c r="GE21" s="133"/>
      <c r="GF21" s="134"/>
      <c r="GG21" s="133"/>
      <c r="GH21" s="133"/>
      <c r="GI21" s="133"/>
      <c r="GJ21" s="135"/>
      <c r="GK21" s="133"/>
      <c r="GL21" s="133"/>
      <c r="GM21" s="133"/>
      <c r="GN21" s="133"/>
      <c r="GO21" s="133"/>
      <c r="GP21" s="134"/>
      <c r="GQ21" s="133"/>
      <c r="GR21" s="133"/>
      <c r="GS21" s="133"/>
      <c r="GT21" s="135"/>
      <c r="GU21" s="133"/>
      <c r="GV21" s="133"/>
      <c r="GW21" s="133"/>
      <c r="GX21" s="133"/>
      <c r="GY21" s="134"/>
      <c r="GZ21" s="133"/>
      <c r="HA21" s="133"/>
      <c r="HB21" s="133"/>
      <c r="HC21" s="135"/>
      <c r="HD21" s="133"/>
      <c r="HE21" s="133"/>
      <c r="HF21" s="133"/>
      <c r="HG21" s="133"/>
      <c r="HH21" s="133"/>
      <c r="HI21" s="133"/>
      <c r="HJ21" s="134"/>
      <c r="HK21" s="133"/>
      <c r="HL21" s="133"/>
      <c r="HM21" s="133"/>
      <c r="HN21" s="135"/>
      <c r="HO21" s="133"/>
      <c r="HP21" s="133"/>
      <c r="HQ21" s="133"/>
      <c r="HR21" s="133"/>
      <c r="HS21" s="134"/>
      <c r="HT21" s="133"/>
      <c r="HU21" s="133"/>
      <c r="HV21" s="133"/>
      <c r="HW21" s="135"/>
      <c r="HX21" s="133"/>
      <c r="HY21" s="133"/>
      <c r="HZ21" s="133"/>
      <c r="IA21" s="133"/>
      <c r="IB21" s="134"/>
      <c r="IC21" s="133"/>
      <c r="ID21" s="133"/>
      <c r="IE21" s="133"/>
      <c r="IF21" s="135"/>
      <c r="IG21" s="133"/>
      <c r="IH21" s="133"/>
      <c r="II21" s="133"/>
      <c r="IJ21" s="134"/>
      <c r="IK21" s="133"/>
      <c r="IL21" s="133"/>
      <c r="IM21" s="133"/>
      <c r="IN21" s="135"/>
      <c r="IO21" s="133"/>
      <c r="IP21" s="134"/>
      <c r="IQ21" s="133"/>
      <c r="IR21" s="133"/>
      <c r="IS21" s="133"/>
      <c r="IT21" s="135"/>
      <c r="IU21" s="133"/>
      <c r="IV21" s="133"/>
      <c r="IW21" s="133"/>
      <c r="IX21" s="133"/>
      <c r="IY21" s="134"/>
      <c r="IZ21" s="133"/>
      <c r="JA21" s="133"/>
      <c r="JB21" s="133"/>
      <c r="JC21" s="135"/>
      <c r="JD21" s="133"/>
      <c r="JE21" s="133"/>
      <c r="JF21" s="133"/>
      <c r="JG21" s="133"/>
      <c r="JH21" s="134"/>
      <c r="JI21" s="133"/>
      <c r="JJ21" s="133"/>
      <c r="JK21" s="133"/>
      <c r="JL21" s="135"/>
      <c r="JM21" s="133"/>
      <c r="JN21" s="133"/>
      <c r="JO21" s="133"/>
      <c r="JP21" s="133"/>
      <c r="JQ21" s="133"/>
      <c r="JR21" s="134"/>
      <c r="JS21" s="133"/>
      <c r="JT21" s="133"/>
      <c r="JU21" s="133"/>
      <c r="JV21" s="135"/>
      <c r="JW21" s="133"/>
      <c r="JX21" s="133"/>
      <c r="JY21" s="133"/>
      <c r="JZ21" s="133"/>
      <c r="KA21" s="133"/>
      <c r="KB21" s="133"/>
      <c r="KC21" s="133"/>
      <c r="KD21" s="134"/>
      <c r="KE21" s="133"/>
      <c r="KF21" s="133"/>
      <c r="KG21" s="133"/>
      <c r="KH21" s="135"/>
      <c r="KI21" s="133"/>
      <c r="KJ21" s="133"/>
      <c r="KK21" s="133"/>
      <c r="KL21" s="134"/>
      <c r="KM21" s="133"/>
      <c r="KN21" s="133"/>
      <c r="KO21" s="133"/>
      <c r="KP21" s="133"/>
      <c r="KQ21" s="134"/>
      <c r="KR21" s="133"/>
      <c r="KS21" s="133"/>
      <c r="KT21" s="133"/>
      <c r="KU21" s="133"/>
      <c r="KV21" s="134"/>
      <c r="KW21" s="133"/>
      <c r="KX21" s="133"/>
      <c r="KY21" s="133"/>
      <c r="KZ21" s="133"/>
      <c r="LA21" s="134"/>
      <c r="LB21" s="133"/>
      <c r="LC21" s="133"/>
      <c r="LD21" s="133"/>
      <c r="LE21" s="133"/>
      <c r="LF21" s="134"/>
      <c r="LG21" s="133"/>
      <c r="LH21" s="133"/>
      <c r="LI21" s="133"/>
      <c r="LJ21" s="135"/>
      <c r="LK21" s="134"/>
      <c r="LL21" s="133"/>
      <c r="LM21" s="133"/>
      <c r="LN21" s="134"/>
      <c r="LO21" s="135"/>
      <c r="LP21" s="133"/>
      <c r="LQ21" s="133"/>
      <c r="LR21" s="133"/>
      <c r="LS21" s="133"/>
      <c r="LT21" s="133"/>
      <c r="LU21" s="133"/>
      <c r="LV21" s="133"/>
      <c r="LW21" s="133"/>
      <c r="LX21" s="133"/>
      <c r="LY21" s="133"/>
      <c r="LZ21" s="133"/>
      <c r="MA21" s="133"/>
      <c r="MB21" s="133"/>
      <c r="MC21" s="134"/>
      <c r="MD21" s="135"/>
      <c r="ME21" s="133"/>
      <c r="MF21" s="133"/>
      <c r="MG21" s="133"/>
      <c r="MH21" s="133"/>
      <c r="MI21" s="133"/>
      <c r="MJ21" s="133"/>
      <c r="MK21" s="133"/>
      <c r="ML21" s="133"/>
      <c r="MM21" s="133"/>
      <c r="MN21" s="133"/>
      <c r="MO21" s="133"/>
      <c r="MP21" s="133"/>
      <c r="MQ21" s="133"/>
      <c r="MR21" s="133"/>
      <c r="MS21" s="133"/>
      <c r="MT21" s="133"/>
      <c r="MU21" s="133"/>
      <c r="MV21" s="133"/>
      <c r="MW21" s="133"/>
      <c r="MX21" s="133"/>
      <c r="MY21" s="133"/>
      <c r="MZ21" s="133"/>
      <c r="NA21" s="133"/>
      <c r="NB21" s="133"/>
      <c r="NC21" s="133"/>
      <c r="ND21" s="133"/>
      <c r="NE21" s="134"/>
      <c r="NF21" s="133"/>
      <c r="NG21" s="133"/>
      <c r="NH21" s="133"/>
      <c r="NI21" s="133"/>
      <c r="NJ21" s="134"/>
      <c r="NK21" s="135"/>
      <c r="NL21" s="133"/>
      <c r="NM21" s="133"/>
      <c r="NN21" s="133"/>
      <c r="NO21" s="133"/>
      <c r="NP21" s="133"/>
      <c r="NU21" s="134"/>
    </row>
  </sheetData>
  <autoFilter ref="A1:OF21" xr:uid="{B15E1A94-C599-5C4B-B555-583B3E36FC9E}"/>
  <conditionalFormatting sqref="B22:B1048576 B2:B10">
    <cfRule type="duplicateValues" dxfId="4" priority="1"/>
  </conditionalFormatting>
  <pageMargins left="0.7" right="0.7" top="0.75" bottom="0.75" header="0.3" footer="0.3"/>
  <pageSetup orientation="portrait" horizontalDpi="0" verticalDpi="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51EC5-5D74-3742-BDD8-6447586B3C21}">
  <dimension ref="A1:OF18"/>
  <sheetViews>
    <sheetView zoomScale="90" zoomScaleNormal="90" workbookViewId="0">
      <pane xSplit="2" ySplit="1" topLeftCell="CZ6" activePane="bottomRight" state="frozen"/>
      <selection activeCell="FE1" sqref="FE1"/>
      <selection pane="topRight" activeCell="FE1" sqref="FE1"/>
      <selection pane="bottomLeft" activeCell="FE1" sqref="FE1"/>
      <selection pane="bottomRight" activeCell="FE1" sqref="FE1"/>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1: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1:396" ht="51" x14ac:dyDescent="0.2">
      <c r="B2" s="19" t="s">
        <v>354</v>
      </c>
      <c r="C2" s="19">
        <v>5</v>
      </c>
      <c r="D2" s="19">
        <v>1223</v>
      </c>
      <c r="E2" s="19">
        <v>15</v>
      </c>
      <c r="F2" s="84">
        <f t="shared" ref="F2:F7" si="0">D2/E2</f>
        <v>81.533333333333331</v>
      </c>
      <c r="G2" s="19">
        <v>5</v>
      </c>
      <c r="H2" s="19" t="s">
        <v>269</v>
      </c>
      <c r="I2" s="19" t="s">
        <v>269</v>
      </c>
      <c r="J2" s="19">
        <v>5</v>
      </c>
      <c r="K2" s="126"/>
      <c r="L2" s="20"/>
      <c r="X2" s="19" t="s">
        <v>206</v>
      </c>
      <c r="AA2" s="20"/>
      <c r="AB2" s="19">
        <v>403</v>
      </c>
      <c r="AC2" s="19">
        <v>347</v>
      </c>
      <c r="AD2" s="19">
        <v>142</v>
      </c>
      <c r="AE2" s="19">
        <v>10</v>
      </c>
      <c r="AF2" s="19" t="s">
        <v>357</v>
      </c>
      <c r="AH2" s="19" t="s">
        <v>271</v>
      </c>
      <c r="AI2" s="126"/>
      <c r="AJ2" s="19" t="s">
        <v>271</v>
      </c>
      <c r="AK2" s="20"/>
      <c r="AL2" s="19" t="s">
        <v>214</v>
      </c>
      <c r="AM2" s="19" t="s">
        <v>215</v>
      </c>
      <c r="AN2" s="19" t="s">
        <v>216</v>
      </c>
      <c r="AO2" s="19" t="s">
        <v>217</v>
      </c>
      <c r="AQ2" s="19" t="s">
        <v>219</v>
      </c>
      <c r="AS2" s="19" t="s">
        <v>221</v>
      </c>
      <c r="AV2" s="138" t="s">
        <v>273</v>
      </c>
      <c r="AW2" s="19">
        <v>5</v>
      </c>
      <c r="AX2" s="19">
        <v>160</v>
      </c>
      <c r="AY2" s="126"/>
      <c r="AZ2" s="112" t="s">
        <v>271</v>
      </c>
      <c r="BA2" s="19">
        <v>1</v>
      </c>
      <c r="BB2" s="19">
        <v>260</v>
      </c>
      <c r="BC2" s="155" t="s">
        <v>1300</v>
      </c>
      <c r="BD2" s="19" t="s">
        <v>358</v>
      </c>
      <c r="BE2" s="19" t="s">
        <v>271</v>
      </c>
      <c r="BF2" s="126"/>
      <c r="BG2" s="19" t="s">
        <v>271</v>
      </c>
      <c r="BH2" s="19">
        <v>5</v>
      </c>
      <c r="BI2" s="19">
        <v>60</v>
      </c>
      <c r="BJ2" s="152" t="s">
        <v>325</v>
      </c>
      <c r="BL2" s="126"/>
      <c r="BM2" s="19" t="s">
        <v>271</v>
      </c>
      <c r="BN2" s="19" t="s">
        <v>361</v>
      </c>
      <c r="BO2" s="19">
        <v>33</v>
      </c>
      <c r="BP2" s="148" t="s">
        <v>281</v>
      </c>
      <c r="BR2" s="126"/>
      <c r="BS2" s="19" t="s">
        <v>269</v>
      </c>
      <c r="BV2" s="150"/>
      <c r="BX2" s="126"/>
      <c r="BY2" s="19" t="s">
        <v>269</v>
      </c>
      <c r="CB2" s="152"/>
      <c r="CD2" s="148"/>
      <c r="CF2" s="150"/>
      <c r="CH2" s="126"/>
      <c r="CI2" s="19" t="s">
        <v>269</v>
      </c>
      <c r="CL2" s="156"/>
      <c r="CN2" s="152"/>
      <c r="CP2" s="148"/>
      <c r="CR2" s="150"/>
      <c r="CT2" s="126"/>
      <c r="CU2" s="170" t="s">
        <v>269</v>
      </c>
      <c r="CV2" s="126"/>
      <c r="CW2" s="174" t="s">
        <v>269</v>
      </c>
      <c r="DB2" s="126"/>
      <c r="DC2" s="174" t="s">
        <v>269</v>
      </c>
      <c r="DH2" s="126"/>
      <c r="DI2" s="174" t="s">
        <v>269</v>
      </c>
      <c r="DN2" s="126"/>
      <c r="DO2" s="174" t="s">
        <v>269</v>
      </c>
      <c r="DT2" s="126"/>
      <c r="DU2" s="174" t="s">
        <v>269</v>
      </c>
      <c r="DZ2" s="126"/>
      <c r="EA2" s="174" t="s">
        <v>269</v>
      </c>
      <c r="EF2" s="126"/>
      <c r="EG2" s="174" t="s">
        <v>269</v>
      </c>
      <c r="EL2" s="126"/>
      <c r="EM2" s="174" t="s">
        <v>269</v>
      </c>
      <c r="ER2" s="126"/>
      <c r="ES2" s="174" t="s">
        <v>269</v>
      </c>
      <c r="EX2" s="126"/>
      <c r="EY2" s="174" t="s">
        <v>269</v>
      </c>
      <c r="FD2" s="126"/>
      <c r="FE2" s="174" t="s">
        <v>269</v>
      </c>
      <c r="FJ2" s="126"/>
      <c r="FK2" s="19" t="s">
        <v>271</v>
      </c>
      <c r="FL2" s="126"/>
      <c r="FM2" s="19" t="s">
        <v>269</v>
      </c>
      <c r="FP2" s="20"/>
      <c r="FW2" s="126"/>
      <c r="FX2" s="19" t="s">
        <v>271</v>
      </c>
      <c r="FY2" s="19">
        <v>2</v>
      </c>
      <c r="FZ2" s="19">
        <v>32</v>
      </c>
      <c r="GA2" s="20"/>
      <c r="GD2" s="19" t="s">
        <v>229</v>
      </c>
      <c r="GF2" s="126"/>
      <c r="GG2" s="19" t="s">
        <v>271</v>
      </c>
      <c r="GH2" s="19">
        <v>1</v>
      </c>
      <c r="GI2" s="19">
        <v>25</v>
      </c>
      <c r="GJ2" s="20"/>
      <c r="GM2" s="19" t="s">
        <v>227</v>
      </c>
      <c r="GN2" s="19" t="s">
        <v>228</v>
      </c>
      <c r="GP2" s="126"/>
      <c r="GQ2" s="19" t="s">
        <v>271</v>
      </c>
      <c r="GR2" s="19">
        <v>2</v>
      </c>
      <c r="GS2" s="19">
        <v>33</v>
      </c>
      <c r="GT2" s="20"/>
      <c r="GV2" s="19" t="s">
        <v>227</v>
      </c>
      <c r="GW2" s="19" t="s">
        <v>228</v>
      </c>
      <c r="GY2" s="126"/>
      <c r="GZ2" s="19" t="s">
        <v>269</v>
      </c>
      <c r="HC2" s="20"/>
      <c r="HJ2" s="126"/>
      <c r="HK2" s="19" t="s">
        <v>271</v>
      </c>
      <c r="HL2" s="19">
        <v>1</v>
      </c>
      <c r="HM2" s="19">
        <v>30</v>
      </c>
      <c r="HN2" s="20"/>
      <c r="HO2" s="19" t="s">
        <v>225</v>
      </c>
      <c r="HS2" s="126"/>
      <c r="HT2" s="19" t="s">
        <v>269</v>
      </c>
      <c r="HW2" s="20"/>
      <c r="IB2" s="126"/>
      <c r="IC2" s="19" t="s">
        <v>269</v>
      </c>
      <c r="IF2" s="20"/>
      <c r="IJ2" s="126"/>
      <c r="IK2" s="19" t="s">
        <v>269</v>
      </c>
      <c r="IN2" s="20"/>
      <c r="IP2" s="126"/>
      <c r="IQ2" s="19" t="s">
        <v>269</v>
      </c>
      <c r="IT2" s="20"/>
      <c r="IY2" s="126"/>
      <c r="IZ2" s="19" t="s">
        <v>271</v>
      </c>
      <c r="JA2" s="19" t="s">
        <v>366</v>
      </c>
      <c r="JB2" s="19">
        <v>25</v>
      </c>
      <c r="JC2" s="20"/>
      <c r="JF2" s="19" t="s">
        <v>228</v>
      </c>
      <c r="JH2" s="126"/>
      <c r="JI2" s="19" t="s">
        <v>271</v>
      </c>
      <c r="JJ2" s="19">
        <v>1</v>
      </c>
      <c r="JK2" s="19">
        <v>175</v>
      </c>
      <c r="JL2" s="20"/>
      <c r="JN2" s="19" t="s">
        <v>228</v>
      </c>
      <c r="JP2" s="19" t="s">
        <v>273</v>
      </c>
      <c r="JQ2" s="19" t="s">
        <v>271</v>
      </c>
      <c r="JR2" s="126"/>
      <c r="JS2" s="19" t="s">
        <v>271</v>
      </c>
      <c r="JT2" s="19">
        <v>2</v>
      </c>
      <c r="JU2" s="19">
        <v>125</v>
      </c>
      <c r="JV2" s="20"/>
      <c r="JY2" s="19" t="s">
        <v>228</v>
      </c>
      <c r="KB2" s="19" t="s">
        <v>309</v>
      </c>
      <c r="KC2" s="19" t="s">
        <v>271</v>
      </c>
      <c r="KD2" s="126"/>
      <c r="KE2" s="19" t="s">
        <v>269</v>
      </c>
      <c r="KH2" s="20"/>
      <c r="KL2" s="126"/>
      <c r="KM2" s="171" t="s">
        <v>269</v>
      </c>
      <c r="KQ2" s="126"/>
      <c r="KR2" s="174" t="s">
        <v>269</v>
      </c>
      <c r="KV2" s="126"/>
      <c r="KW2" s="171" t="s">
        <v>269</v>
      </c>
      <c r="LA2" s="126"/>
      <c r="LB2" s="171" t="s">
        <v>269</v>
      </c>
      <c r="LF2" s="126"/>
      <c r="LG2" s="171" t="s">
        <v>269</v>
      </c>
      <c r="LJ2" s="20"/>
      <c r="LK2" s="126"/>
      <c r="LL2" s="19" t="s">
        <v>271</v>
      </c>
      <c r="LM2" s="19" t="s">
        <v>367</v>
      </c>
      <c r="LN2" s="126"/>
      <c r="LO2" s="20"/>
      <c r="LQ2" s="19" t="s">
        <v>231</v>
      </c>
      <c r="LX2" s="138" t="s">
        <v>1299</v>
      </c>
      <c r="LY2" s="138" t="s">
        <v>1299</v>
      </c>
      <c r="LZ2" s="19">
        <v>63</v>
      </c>
      <c r="MA2" s="19" t="s">
        <v>271</v>
      </c>
      <c r="MB2" s="19">
        <v>2</v>
      </c>
      <c r="MC2" s="126"/>
      <c r="MD2" s="20"/>
      <c r="ME2" s="19" t="s">
        <v>238</v>
      </c>
      <c r="MI2" s="19" t="s">
        <v>242</v>
      </c>
      <c r="MJ2" s="19" t="s">
        <v>243</v>
      </c>
      <c r="MK2" s="19" t="s">
        <v>244</v>
      </c>
      <c r="ML2" s="19" t="s">
        <v>245</v>
      </c>
      <c r="MM2" s="19" t="s">
        <v>246</v>
      </c>
      <c r="MN2" s="19" t="s">
        <v>247</v>
      </c>
      <c r="MR2" s="19" t="s">
        <v>251</v>
      </c>
      <c r="MV2" s="19" t="s">
        <v>255</v>
      </c>
      <c r="MY2" s="19">
        <v>40</v>
      </c>
      <c r="MZ2" s="19">
        <v>32</v>
      </c>
      <c r="NA2" s="19" t="s">
        <v>369</v>
      </c>
      <c r="NB2" s="19" t="s">
        <v>370</v>
      </c>
      <c r="NC2" s="19" t="s">
        <v>371</v>
      </c>
      <c r="ND2" s="138" t="s">
        <v>269</v>
      </c>
      <c r="NE2" s="126"/>
      <c r="NF2" s="19" t="s">
        <v>271</v>
      </c>
      <c r="NG2" s="19" t="s">
        <v>269</v>
      </c>
      <c r="NH2" s="19" t="s">
        <v>372</v>
      </c>
      <c r="NI2" s="19" t="s">
        <v>271</v>
      </c>
      <c r="NJ2" s="126"/>
      <c r="NK2" s="20"/>
      <c r="NL2" s="19" t="s">
        <v>257</v>
      </c>
      <c r="NM2" s="19" t="s">
        <v>258</v>
      </c>
      <c r="NN2" s="19" t="s">
        <v>259</v>
      </c>
      <c r="NO2" s="19" t="s">
        <v>260</v>
      </c>
      <c r="NP2" s="19" t="s">
        <v>261</v>
      </c>
      <c r="NS2" s="19" t="s">
        <v>264</v>
      </c>
      <c r="NU2" s="126"/>
      <c r="NW2" s="145" t="s">
        <v>271</v>
      </c>
      <c r="NX2" s="182" t="s">
        <v>324</v>
      </c>
      <c r="NY2" s="163"/>
      <c r="NZ2" s="184" t="s">
        <v>325</v>
      </c>
      <c r="OA2" s="185" t="s">
        <v>281</v>
      </c>
      <c r="OB2" s="150"/>
      <c r="OC2" s="89">
        <v>107594</v>
      </c>
      <c r="OD2" s="88">
        <v>518.70000000000005</v>
      </c>
      <c r="OE2" s="84">
        <f t="shared" ref="OE2:OE7" si="1">OC2/OD2</f>
        <v>207.43011374590321</v>
      </c>
      <c r="OF2" s="91">
        <f t="shared" ref="OF2:OF7" si="2">D2/OC2</f>
        <v>1.1366804840418611E-2</v>
      </c>
    </row>
    <row r="3" spans="1:396" ht="68" x14ac:dyDescent="0.2">
      <c r="B3" s="19" t="s">
        <v>595</v>
      </c>
      <c r="C3" s="19">
        <v>5</v>
      </c>
      <c r="D3" s="19">
        <v>2560</v>
      </c>
      <c r="E3" s="19">
        <v>16</v>
      </c>
      <c r="F3" s="84">
        <f t="shared" si="0"/>
        <v>160</v>
      </c>
      <c r="G3" s="19">
        <v>8</v>
      </c>
      <c r="H3" s="19" t="s">
        <v>271</v>
      </c>
      <c r="I3" s="19" t="s">
        <v>269</v>
      </c>
      <c r="J3" s="19">
        <v>3</v>
      </c>
      <c r="K3" s="126"/>
      <c r="L3" s="20"/>
      <c r="P3" s="19" t="s">
        <v>198</v>
      </c>
      <c r="Q3" s="19" t="s">
        <v>199</v>
      </c>
      <c r="AA3" s="20"/>
      <c r="AB3" s="19">
        <v>372</v>
      </c>
      <c r="AC3" s="19">
        <v>362</v>
      </c>
      <c r="AD3" s="19">
        <v>112</v>
      </c>
      <c r="AE3" s="19">
        <v>8</v>
      </c>
      <c r="AF3" s="174" t="s">
        <v>428</v>
      </c>
      <c r="AH3" s="19" t="s">
        <v>269</v>
      </c>
      <c r="AI3" s="126"/>
      <c r="AJ3" s="19" t="s">
        <v>269</v>
      </c>
      <c r="AK3" s="20"/>
      <c r="AY3" s="126"/>
      <c r="AZ3" s="112" t="s">
        <v>269</v>
      </c>
      <c r="BC3" s="156"/>
      <c r="BF3" s="126"/>
      <c r="BG3" s="19" t="s">
        <v>269</v>
      </c>
      <c r="BJ3" s="152"/>
      <c r="BL3" s="126"/>
      <c r="BM3" s="19" t="s">
        <v>269</v>
      </c>
      <c r="BP3" s="148"/>
      <c r="BR3" s="126"/>
      <c r="BS3" s="19" t="s">
        <v>269</v>
      </c>
      <c r="BV3" s="150"/>
      <c r="BX3" s="126"/>
      <c r="BY3" s="19" t="s">
        <v>271</v>
      </c>
      <c r="BZ3" s="19">
        <v>7</v>
      </c>
      <c r="CA3" s="19">
        <v>150</v>
      </c>
      <c r="CB3" s="152" t="s">
        <v>465</v>
      </c>
      <c r="CD3" s="148" t="s">
        <v>325</v>
      </c>
      <c r="CF3" s="150" t="s">
        <v>280</v>
      </c>
      <c r="CH3" s="126"/>
      <c r="CI3" s="19" t="s">
        <v>271</v>
      </c>
      <c r="CJ3" s="19">
        <v>1</v>
      </c>
      <c r="CK3" s="19">
        <v>123</v>
      </c>
      <c r="CL3" s="156" t="s">
        <v>394</v>
      </c>
      <c r="CN3" s="152" t="s">
        <v>465</v>
      </c>
      <c r="CP3" s="148" t="s">
        <v>325</v>
      </c>
      <c r="CR3" s="150" t="s">
        <v>280</v>
      </c>
      <c r="CT3" s="126"/>
      <c r="CU3" s="170" t="s">
        <v>271</v>
      </c>
      <c r="CV3" s="126"/>
      <c r="CW3" s="92" t="s">
        <v>271</v>
      </c>
      <c r="CX3" s="19">
        <v>2</v>
      </c>
      <c r="CY3" s="19">
        <v>25</v>
      </c>
      <c r="CZ3" s="181" t="s">
        <v>516</v>
      </c>
      <c r="DA3" s="181" t="s">
        <v>287</v>
      </c>
      <c r="DB3" s="126"/>
      <c r="DC3" s="19" t="s">
        <v>269</v>
      </c>
      <c r="DH3" s="126"/>
      <c r="DI3" s="19" t="s">
        <v>271</v>
      </c>
      <c r="DJ3" s="19">
        <v>1</v>
      </c>
      <c r="DK3" s="19">
        <v>8</v>
      </c>
      <c r="DL3" s="19" t="s">
        <v>516</v>
      </c>
      <c r="DM3" s="181" t="s">
        <v>287</v>
      </c>
      <c r="DN3" s="126"/>
      <c r="DO3" s="19" t="s">
        <v>271</v>
      </c>
      <c r="DP3" s="19">
        <v>1</v>
      </c>
      <c r="DQ3" s="19">
        <v>18</v>
      </c>
      <c r="DR3" s="19" t="s">
        <v>516</v>
      </c>
      <c r="DS3" s="181" t="s">
        <v>287</v>
      </c>
      <c r="DT3" s="126"/>
      <c r="DU3" s="19" t="s">
        <v>269</v>
      </c>
      <c r="DZ3" s="126"/>
      <c r="EA3" s="19" t="s">
        <v>269</v>
      </c>
      <c r="EF3" s="126"/>
      <c r="EG3" s="174" t="s">
        <v>269</v>
      </c>
      <c r="EL3" s="126"/>
      <c r="EM3" s="174" t="s">
        <v>269</v>
      </c>
      <c r="ER3" s="126"/>
      <c r="ES3" s="174" t="s">
        <v>269</v>
      </c>
      <c r="EX3" s="126"/>
      <c r="EY3" s="174" t="s">
        <v>269</v>
      </c>
      <c r="FD3" s="126"/>
      <c r="FE3" s="174" t="s">
        <v>269</v>
      </c>
      <c r="FJ3" s="126"/>
      <c r="FK3" s="19" t="s">
        <v>271</v>
      </c>
      <c r="FL3" s="126"/>
      <c r="FM3" s="19" t="s">
        <v>271</v>
      </c>
      <c r="FN3" s="19">
        <v>2</v>
      </c>
      <c r="FO3" s="19">
        <v>130</v>
      </c>
      <c r="FP3" s="20"/>
      <c r="FT3" s="19" t="s">
        <v>229</v>
      </c>
      <c r="FV3" s="19" t="s">
        <v>269</v>
      </c>
      <c r="FW3" s="126"/>
      <c r="FX3" s="19" t="s">
        <v>269</v>
      </c>
      <c r="GA3" s="20"/>
      <c r="GF3" s="126"/>
      <c r="GG3" s="19" t="s">
        <v>271</v>
      </c>
      <c r="GH3" s="19">
        <v>1</v>
      </c>
      <c r="GI3" s="19">
        <v>85</v>
      </c>
      <c r="GJ3" s="20"/>
      <c r="GK3" s="19" t="s">
        <v>225</v>
      </c>
      <c r="GO3" s="19" t="s">
        <v>229</v>
      </c>
      <c r="GP3" s="126"/>
      <c r="GQ3" s="19" t="s">
        <v>269</v>
      </c>
      <c r="GT3" s="20"/>
      <c r="GY3" s="126"/>
      <c r="GZ3" s="19" t="s">
        <v>269</v>
      </c>
      <c r="HC3" s="20"/>
      <c r="HJ3" s="126"/>
      <c r="HK3" s="19" t="s">
        <v>271</v>
      </c>
      <c r="HL3" s="19">
        <v>1</v>
      </c>
      <c r="HM3" s="19">
        <v>150</v>
      </c>
      <c r="HN3" s="20"/>
      <c r="HQ3" s="19" t="s">
        <v>228</v>
      </c>
      <c r="HR3" s="19" t="s">
        <v>229</v>
      </c>
      <c r="HS3" s="126"/>
      <c r="HT3" s="19" t="s">
        <v>269</v>
      </c>
      <c r="HW3" s="20"/>
      <c r="IB3" s="126"/>
      <c r="IC3" s="19" t="s">
        <v>269</v>
      </c>
      <c r="IF3" s="20"/>
      <c r="IJ3" s="126"/>
      <c r="IK3" s="19" t="s">
        <v>269</v>
      </c>
      <c r="IN3" s="20"/>
      <c r="IP3" s="126"/>
      <c r="IQ3" s="19" t="s">
        <v>269</v>
      </c>
      <c r="IT3" s="20"/>
      <c r="IY3" s="126"/>
      <c r="IZ3" s="19" t="s">
        <v>271</v>
      </c>
      <c r="JA3" s="19">
        <v>1</v>
      </c>
      <c r="JB3" s="19">
        <v>22</v>
      </c>
      <c r="JC3" s="20"/>
      <c r="JD3" s="19" t="s">
        <v>225</v>
      </c>
      <c r="JG3" s="19" t="s">
        <v>229</v>
      </c>
      <c r="JH3" s="126"/>
      <c r="JI3" s="19" t="s">
        <v>271</v>
      </c>
      <c r="JJ3" s="19">
        <v>1</v>
      </c>
      <c r="JK3" s="19">
        <v>345</v>
      </c>
      <c r="JL3" s="20"/>
      <c r="JO3" s="19" t="s">
        <v>229</v>
      </c>
      <c r="JP3" s="19" t="s">
        <v>347</v>
      </c>
      <c r="JQ3" s="19" t="s">
        <v>269</v>
      </c>
      <c r="JR3" s="126"/>
      <c r="JS3" s="19" t="s">
        <v>271</v>
      </c>
      <c r="JT3" s="19">
        <v>1</v>
      </c>
      <c r="JU3" s="19">
        <v>438</v>
      </c>
      <c r="JV3" s="20"/>
      <c r="JZ3" s="19" t="s">
        <v>229</v>
      </c>
      <c r="KB3" s="19" t="s">
        <v>452</v>
      </c>
      <c r="KC3" s="19" t="s">
        <v>269</v>
      </c>
      <c r="KD3" s="126"/>
      <c r="KE3" s="19" t="s">
        <v>269</v>
      </c>
      <c r="KH3" s="20"/>
      <c r="KL3" s="126"/>
      <c r="KM3" s="171" t="s">
        <v>269</v>
      </c>
      <c r="KQ3" s="126"/>
      <c r="KR3" s="174" t="s">
        <v>269</v>
      </c>
      <c r="KV3" s="126"/>
      <c r="KW3" s="171" t="s">
        <v>269</v>
      </c>
      <c r="LA3" s="126"/>
      <c r="LB3" s="171" t="s">
        <v>269</v>
      </c>
      <c r="LF3" s="126"/>
      <c r="LG3" s="171" t="s">
        <v>269</v>
      </c>
      <c r="LJ3" s="20"/>
      <c r="LK3" s="126"/>
      <c r="LL3" s="19" t="s">
        <v>271</v>
      </c>
      <c r="LM3" s="19" t="s">
        <v>598</v>
      </c>
      <c r="LN3" s="126"/>
      <c r="LO3" s="20"/>
      <c r="LQ3" s="19" t="s">
        <v>231</v>
      </c>
      <c r="LS3" s="19" t="s">
        <v>233</v>
      </c>
      <c r="LZ3" s="19">
        <v>41</v>
      </c>
      <c r="MA3" s="19" t="s">
        <v>269</v>
      </c>
      <c r="MB3" s="19">
        <v>0</v>
      </c>
      <c r="MC3" s="126"/>
      <c r="MD3" s="20"/>
      <c r="ME3" s="19" t="s">
        <v>238</v>
      </c>
      <c r="MF3" s="19" t="s">
        <v>239</v>
      </c>
      <c r="MH3" s="19" t="s">
        <v>241</v>
      </c>
      <c r="MJ3" s="19" t="s">
        <v>243</v>
      </c>
      <c r="MK3" s="19" t="s">
        <v>244</v>
      </c>
      <c r="ML3" s="19" t="s">
        <v>245</v>
      </c>
      <c r="MM3" s="19" t="s">
        <v>246</v>
      </c>
      <c r="MN3" s="19" t="s">
        <v>247</v>
      </c>
      <c r="MO3" s="19" t="s">
        <v>248</v>
      </c>
      <c r="MP3" s="19" t="s">
        <v>249</v>
      </c>
      <c r="MQ3" s="19" t="s">
        <v>250</v>
      </c>
      <c r="MT3" s="19" t="s">
        <v>253</v>
      </c>
      <c r="MV3" s="19" t="s">
        <v>255</v>
      </c>
      <c r="MW3" s="19" t="s">
        <v>256</v>
      </c>
      <c r="MY3" s="19" t="s">
        <v>314</v>
      </c>
      <c r="MZ3" s="19">
        <v>35</v>
      </c>
      <c r="NA3" s="19" t="s">
        <v>369</v>
      </c>
      <c r="NB3" s="138" t="s">
        <v>269</v>
      </c>
      <c r="NC3" s="19" t="s">
        <v>269</v>
      </c>
      <c r="ND3" s="138" t="s">
        <v>269</v>
      </c>
      <c r="NE3" s="126"/>
      <c r="NF3" s="19" t="s">
        <v>269</v>
      </c>
      <c r="NG3" s="19" t="s">
        <v>269</v>
      </c>
      <c r="NH3" s="19" t="s">
        <v>599</v>
      </c>
      <c r="NI3" s="19" t="s">
        <v>271</v>
      </c>
      <c r="NJ3" s="126"/>
      <c r="NK3" s="20"/>
      <c r="NL3" s="19" t="s">
        <v>257</v>
      </c>
      <c r="NM3" s="19" t="s">
        <v>258</v>
      </c>
      <c r="NN3" s="19" t="s">
        <v>259</v>
      </c>
      <c r="NO3" s="19" t="s">
        <v>260</v>
      </c>
      <c r="NP3" s="19" t="s">
        <v>261</v>
      </c>
      <c r="NQ3" s="19" t="s">
        <v>262</v>
      </c>
      <c r="NR3" s="19" t="s">
        <v>263</v>
      </c>
      <c r="NS3" s="19" t="s">
        <v>264</v>
      </c>
      <c r="NU3" s="126"/>
      <c r="NV3" s="19" t="s">
        <v>369</v>
      </c>
      <c r="NW3" s="145" t="s">
        <v>271</v>
      </c>
      <c r="NX3" s="156"/>
      <c r="NY3" s="183" t="s">
        <v>394</v>
      </c>
      <c r="NZ3" s="184" t="s">
        <v>465</v>
      </c>
      <c r="OA3" s="185" t="s">
        <v>325</v>
      </c>
      <c r="OB3" s="186" t="s">
        <v>280</v>
      </c>
      <c r="OC3" s="89">
        <v>119541</v>
      </c>
      <c r="OD3" s="88">
        <v>525.1</v>
      </c>
      <c r="OE3" s="84">
        <f t="shared" si="1"/>
        <v>227.65378023233669</v>
      </c>
      <c r="OF3" s="91">
        <f t="shared" si="2"/>
        <v>2.1415246651776378E-2</v>
      </c>
    </row>
    <row r="4" spans="1:396" ht="68" x14ac:dyDescent="0.2">
      <c r="B4" s="19" t="s">
        <v>892</v>
      </c>
      <c r="C4" s="19">
        <v>5</v>
      </c>
      <c r="D4" s="19">
        <v>552</v>
      </c>
      <c r="E4" s="19">
        <v>8</v>
      </c>
      <c r="F4" s="84">
        <f t="shared" si="0"/>
        <v>69</v>
      </c>
      <c r="G4" s="19">
        <v>4</v>
      </c>
      <c r="H4" s="19" t="s">
        <v>269</v>
      </c>
      <c r="I4" s="19" t="s">
        <v>269</v>
      </c>
      <c r="J4" s="19">
        <v>3</v>
      </c>
      <c r="K4" s="126"/>
      <c r="L4" s="20"/>
      <c r="P4" s="19" t="s">
        <v>198</v>
      </c>
      <c r="Q4" s="19" t="s">
        <v>199</v>
      </c>
      <c r="AA4" s="20"/>
      <c r="AB4" s="19">
        <v>193</v>
      </c>
      <c r="AC4" s="19">
        <v>140</v>
      </c>
      <c r="AD4" s="19">
        <v>18</v>
      </c>
      <c r="AE4" s="19">
        <v>0</v>
      </c>
      <c r="AF4" s="174" t="s">
        <v>357</v>
      </c>
      <c r="AH4" s="19" t="s">
        <v>271</v>
      </c>
      <c r="AI4" s="126"/>
      <c r="AJ4" s="19" t="s">
        <v>271</v>
      </c>
      <c r="AK4" s="20"/>
      <c r="AL4" s="19" t="s">
        <v>214</v>
      </c>
      <c r="AP4" s="19" t="s">
        <v>218</v>
      </c>
      <c r="AS4" s="19" t="s">
        <v>221</v>
      </c>
      <c r="AV4" s="174" t="s">
        <v>273</v>
      </c>
      <c r="AW4" s="19">
        <v>204</v>
      </c>
      <c r="AX4" s="19">
        <v>204</v>
      </c>
      <c r="AY4" s="126"/>
      <c r="AZ4" s="112" t="s">
        <v>269</v>
      </c>
      <c r="BC4" s="156"/>
      <c r="BF4" s="126"/>
      <c r="BG4" s="19" t="s">
        <v>269</v>
      </c>
      <c r="BJ4" s="152"/>
      <c r="BL4" s="126"/>
      <c r="BM4" s="19" t="s">
        <v>269</v>
      </c>
      <c r="BP4" s="148"/>
      <c r="BR4" s="126"/>
      <c r="BS4" s="19" t="s">
        <v>269</v>
      </c>
      <c r="BV4" s="150"/>
      <c r="BX4" s="126"/>
      <c r="BY4" s="19" t="s">
        <v>269</v>
      </c>
      <c r="BZ4" s="19">
        <v>4</v>
      </c>
      <c r="CA4" s="19">
        <v>78</v>
      </c>
      <c r="CB4" s="152" t="s">
        <v>280</v>
      </c>
      <c r="CD4" s="148" t="s">
        <v>281</v>
      </c>
      <c r="CF4" s="150" t="s">
        <v>420</v>
      </c>
      <c r="CH4" s="126"/>
      <c r="CI4" s="19" t="s">
        <v>271</v>
      </c>
      <c r="CJ4" s="19">
        <v>4</v>
      </c>
      <c r="CK4" s="19">
        <v>78</v>
      </c>
      <c r="CL4" s="156" t="s">
        <v>405</v>
      </c>
      <c r="CN4" s="152" t="s">
        <v>280</v>
      </c>
      <c r="CP4" s="148" t="s">
        <v>280</v>
      </c>
      <c r="CR4" s="150" t="s">
        <v>281</v>
      </c>
      <c r="CT4" s="126"/>
      <c r="CU4" s="170" t="s">
        <v>271</v>
      </c>
      <c r="CV4" s="126"/>
      <c r="CW4" s="145" t="s">
        <v>271</v>
      </c>
      <c r="CX4" s="19">
        <v>1</v>
      </c>
      <c r="CY4" s="19">
        <v>15</v>
      </c>
      <c r="CZ4" s="19" t="s">
        <v>286</v>
      </c>
      <c r="DA4" s="181" t="s">
        <v>281</v>
      </c>
      <c r="DB4" s="126"/>
      <c r="DC4" s="19" t="s">
        <v>271</v>
      </c>
      <c r="DD4" s="19">
        <v>1</v>
      </c>
      <c r="DE4" s="19">
        <v>15</v>
      </c>
      <c r="DF4" s="19" t="s">
        <v>286</v>
      </c>
      <c r="DG4" s="181" t="s">
        <v>281</v>
      </c>
      <c r="DH4" s="126"/>
      <c r="DI4" s="19" t="s">
        <v>271</v>
      </c>
      <c r="DJ4" s="19">
        <v>1</v>
      </c>
      <c r="DK4" s="19">
        <v>15</v>
      </c>
      <c r="DL4" s="19" t="s">
        <v>286</v>
      </c>
      <c r="DM4" s="181" t="s">
        <v>281</v>
      </c>
      <c r="DN4" s="126"/>
      <c r="DO4" s="19" t="s">
        <v>269</v>
      </c>
      <c r="DT4" s="126"/>
      <c r="DU4" s="19" t="s">
        <v>269</v>
      </c>
      <c r="DZ4" s="126"/>
      <c r="EA4" s="19" t="s">
        <v>269</v>
      </c>
      <c r="EF4" s="126"/>
      <c r="EG4" s="174" t="s">
        <v>269</v>
      </c>
      <c r="EL4" s="126"/>
      <c r="EM4" s="174" t="s">
        <v>269</v>
      </c>
      <c r="ER4" s="126"/>
      <c r="ES4" s="174" t="s">
        <v>269</v>
      </c>
      <c r="EX4" s="126"/>
      <c r="EY4" s="174" t="s">
        <v>269</v>
      </c>
      <c r="FD4" s="126"/>
      <c r="FE4" s="174" t="s">
        <v>269</v>
      </c>
      <c r="FJ4" s="126"/>
      <c r="FK4" s="19" t="s">
        <v>271</v>
      </c>
      <c r="FL4" s="126"/>
      <c r="FM4" s="19" t="s">
        <v>269</v>
      </c>
      <c r="FP4" s="20"/>
      <c r="FW4" s="126"/>
      <c r="FX4" s="19" t="s">
        <v>269</v>
      </c>
      <c r="GA4" s="20"/>
      <c r="GF4" s="126"/>
      <c r="GG4" s="19" t="s">
        <v>271</v>
      </c>
      <c r="GH4" s="19">
        <v>1</v>
      </c>
      <c r="GI4" s="19">
        <v>30</v>
      </c>
      <c r="GJ4" s="20"/>
      <c r="GK4" s="19" t="s">
        <v>225</v>
      </c>
      <c r="GN4" s="19" t="s">
        <v>228</v>
      </c>
      <c r="GP4" s="126"/>
      <c r="GQ4" s="19" t="s">
        <v>269</v>
      </c>
      <c r="GT4" s="20"/>
      <c r="GY4" s="126"/>
      <c r="GZ4" s="19" t="s">
        <v>269</v>
      </c>
      <c r="HC4" s="20"/>
      <c r="HJ4" s="126"/>
      <c r="HK4" s="19" t="s">
        <v>269</v>
      </c>
      <c r="HN4" s="20"/>
      <c r="HS4" s="126"/>
      <c r="HT4" s="19" t="s">
        <v>269</v>
      </c>
      <c r="HW4" s="20"/>
      <c r="IB4" s="126"/>
      <c r="IC4" s="19" t="s">
        <v>269</v>
      </c>
      <c r="IF4" s="20"/>
      <c r="IJ4" s="126"/>
      <c r="IK4" s="19" t="s">
        <v>269</v>
      </c>
      <c r="IN4" s="20"/>
      <c r="IP4" s="126"/>
      <c r="IQ4" s="19" t="s">
        <v>269</v>
      </c>
      <c r="IT4" s="20"/>
      <c r="IY4" s="126"/>
      <c r="IZ4" s="19" t="s">
        <v>271</v>
      </c>
      <c r="JA4" s="19">
        <v>1</v>
      </c>
      <c r="JB4" s="19">
        <v>30</v>
      </c>
      <c r="JC4" s="20"/>
      <c r="JF4" s="19" t="s">
        <v>228</v>
      </c>
      <c r="JH4" s="126"/>
      <c r="JI4" s="19" t="s">
        <v>271</v>
      </c>
      <c r="JJ4" s="19">
        <v>1</v>
      </c>
      <c r="JK4" s="19">
        <v>133</v>
      </c>
      <c r="JL4" s="20"/>
      <c r="JN4" s="19" t="s">
        <v>228</v>
      </c>
      <c r="JP4" s="19" t="s">
        <v>273</v>
      </c>
      <c r="JQ4" s="19" t="s">
        <v>271</v>
      </c>
      <c r="JR4" s="126"/>
      <c r="JS4" s="19" t="s">
        <v>269</v>
      </c>
      <c r="JV4" s="20"/>
      <c r="KD4" s="126"/>
      <c r="KE4" s="19" t="s">
        <v>269</v>
      </c>
      <c r="KH4" s="20"/>
      <c r="KL4" s="126"/>
      <c r="KM4" s="171" t="s">
        <v>269</v>
      </c>
      <c r="KQ4" s="126"/>
      <c r="KR4" s="174" t="s">
        <v>269</v>
      </c>
      <c r="KV4" s="126"/>
      <c r="KW4" s="171" t="s">
        <v>269</v>
      </c>
      <c r="LA4" s="126"/>
      <c r="LB4" s="171" t="s">
        <v>269</v>
      </c>
      <c r="LF4" s="126"/>
      <c r="LG4" s="171" t="s">
        <v>269</v>
      </c>
      <c r="LJ4" s="20"/>
      <c r="LK4" s="126"/>
      <c r="LL4" s="19" t="s">
        <v>269</v>
      </c>
      <c r="LN4" s="126"/>
      <c r="LO4" s="20"/>
      <c r="LQ4" s="19" t="s">
        <v>231</v>
      </c>
      <c r="LZ4" s="19">
        <v>7</v>
      </c>
      <c r="MA4" s="19" t="s">
        <v>269</v>
      </c>
      <c r="MC4" s="126"/>
      <c r="MD4" s="20"/>
      <c r="ME4" s="19" t="s">
        <v>238</v>
      </c>
      <c r="MF4" s="19" t="s">
        <v>239</v>
      </c>
      <c r="MJ4" s="19" t="s">
        <v>243</v>
      </c>
      <c r="MK4" s="19" t="s">
        <v>244</v>
      </c>
      <c r="ML4" s="19" t="s">
        <v>245</v>
      </c>
      <c r="MN4" s="19" t="s">
        <v>247</v>
      </c>
      <c r="MP4" s="19" t="s">
        <v>249</v>
      </c>
      <c r="MQ4" s="19" t="s">
        <v>250</v>
      </c>
      <c r="MS4" s="19" t="s">
        <v>252</v>
      </c>
      <c r="MV4" s="19" t="s">
        <v>255</v>
      </c>
      <c r="MW4" s="19" t="s">
        <v>256</v>
      </c>
      <c r="MY4" s="19">
        <v>35</v>
      </c>
      <c r="MZ4" s="19">
        <v>35</v>
      </c>
      <c r="NA4" s="19" t="s">
        <v>369</v>
      </c>
      <c r="NB4" s="19" t="s">
        <v>269</v>
      </c>
      <c r="NC4" s="19" t="s">
        <v>822</v>
      </c>
      <c r="ND4" s="19" t="s">
        <v>269</v>
      </c>
      <c r="NE4" s="126"/>
      <c r="NF4" s="19" t="s">
        <v>269</v>
      </c>
      <c r="NG4" s="19" t="s">
        <v>269</v>
      </c>
      <c r="NI4" s="19" t="s">
        <v>269</v>
      </c>
      <c r="NJ4" s="126"/>
      <c r="NK4" s="20"/>
      <c r="NU4" s="126"/>
      <c r="NW4" s="145" t="s">
        <v>271</v>
      </c>
      <c r="NX4" s="156"/>
      <c r="NY4" s="183" t="s">
        <v>405</v>
      </c>
      <c r="NZ4" s="184" t="s">
        <v>280</v>
      </c>
      <c r="OA4" s="148" t="s">
        <v>281</v>
      </c>
      <c r="OB4" s="157" t="s">
        <v>515</v>
      </c>
      <c r="OC4" s="89">
        <v>83911</v>
      </c>
      <c r="OD4" s="88">
        <v>357.4</v>
      </c>
      <c r="OE4" s="84">
        <f t="shared" si="1"/>
        <v>234.78175713486291</v>
      </c>
      <c r="OF4" s="91">
        <f t="shared" si="2"/>
        <v>6.5783985413116275E-3</v>
      </c>
    </row>
    <row r="5" spans="1:396" ht="85" x14ac:dyDescent="0.2">
      <c r="B5" s="19" t="s">
        <v>852</v>
      </c>
      <c r="C5" s="19">
        <v>5</v>
      </c>
      <c r="D5" s="19">
        <v>949</v>
      </c>
      <c r="E5" s="19">
        <v>19</v>
      </c>
      <c r="F5" s="84">
        <f t="shared" si="0"/>
        <v>49.94736842105263</v>
      </c>
      <c r="G5" s="19">
        <v>9</v>
      </c>
      <c r="H5" s="19" t="s">
        <v>269</v>
      </c>
      <c r="I5" s="19" t="s">
        <v>269</v>
      </c>
      <c r="J5" s="19">
        <v>2</v>
      </c>
      <c r="K5" s="126"/>
      <c r="L5" s="20"/>
      <c r="P5" s="19" t="s">
        <v>198</v>
      </c>
      <c r="AA5" s="20"/>
      <c r="AB5" s="19">
        <v>407</v>
      </c>
      <c r="AC5" s="19">
        <v>257</v>
      </c>
      <c r="AD5" s="19">
        <v>113</v>
      </c>
      <c r="AE5" s="19">
        <v>1</v>
      </c>
      <c r="AF5" s="19" t="s">
        <v>428</v>
      </c>
      <c r="AH5" s="19" t="s">
        <v>271</v>
      </c>
      <c r="AI5" s="126"/>
      <c r="AJ5" s="19" t="s">
        <v>269</v>
      </c>
      <c r="AK5" s="20"/>
      <c r="AY5" s="126"/>
      <c r="AZ5" s="112" t="s">
        <v>271</v>
      </c>
      <c r="BA5" s="19">
        <v>1</v>
      </c>
      <c r="BB5" s="19">
        <v>200</v>
      </c>
      <c r="BC5" s="156" t="s">
        <v>855</v>
      </c>
      <c r="BE5" s="19" t="s">
        <v>271</v>
      </c>
      <c r="BF5" s="126"/>
      <c r="BG5" s="19" t="s">
        <v>271</v>
      </c>
      <c r="BH5" s="19">
        <v>4</v>
      </c>
      <c r="BI5" s="19">
        <v>55</v>
      </c>
      <c r="BJ5" s="152" t="s">
        <v>280</v>
      </c>
      <c r="BL5" s="126"/>
      <c r="BM5" s="19" t="s">
        <v>271</v>
      </c>
      <c r="BN5" s="19">
        <v>2</v>
      </c>
      <c r="BO5" s="19">
        <v>25</v>
      </c>
      <c r="BP5" s="148" t="s">
        <v>515</v>
      </c>
      <c r="BR5" s="126"/>
      <c r="BS5" s="19" t="s">
        <v>269</v>
      </c>
      <c r="BV5" s="150"/>
      <c r="BX5" s="126"/>
      <c r="BY5" s="19" t="s">
        <v>271</v>
      </c>
      <c r="BZ5" s="19">
        <v>3</v>
      </c>
      <c r="CA5" s="19">
        <v>50</v>
      </c>
      <c r="CB5" s="152" t="s">
        <v>281</v>
      </c>
      <c r="CD5" s="148" t="s">
        <v>281</v>
      </c>
      <c r="CF5" s="150" t="s">
        <v>420</v>
      </c>
      <c r="CH5" s="126"/>
      <c r="CI5" s="19" t="s">
        <v>269</v>
      </c>
      <c r="CL5" s="156"/>
      <c r="CN5" s="152"/>
      <c r="CP5" s="148"/>
      <c r="CR5" s="150"/>
      <c r="CT5" s="126"/>
      <c r="CU5" s="170" t="s">
        <v>271</v>
      </c>
      <c r="CV5" s="126"/>
      <c r="CW5" s="145" t="s">
        <v>271</v>
      </c>
      <c r="CX5" s="19">
        <v>1</v>
      </c>
      <c r="CY5" s="19">
        <v>25</v>
      </c>
      <c r="CZ5" s="19" t="s">
        <v>516</v>
      </c>
      <c r="DA5" s="19" t="s">
        <v>281</v>
      </c>
      <c r="DB5" s="126"/>
      <c r="DC5" s="19" t="s">
        <v>269</v>
      </c>
      <c r="DH5" s="126"/>
      <c r="DI5" s="19" t="s">
        <v>271</v>
      </c>
      <c r="DJ5" s="19">
        <v>1</v>
      </c>
      <c r="DK5" s="19">
        <v>15</v>
      </c>
      <c r="DL5" s="19" t="s">
        <v>516</v>
      </c>
      <c r="DM5" s="19" t="s">
        <v>281</v>
      </c>
      <c r="DN5" s="126"/>
      <c r="DO5" s="19" t="s">
        <v>271</v>
      </c>
      <c r="DP5" s="19">
        <v>1</v>
      </c>
      <c r="DQ5" s="19">
        <v>28</v>
      </c>
      <c r="DR5" s="19" t="s">
        <v>516</v>
      </c>
      <c r="DS5" s="181" t="s">
        <v>281</v>
      </c>
      <c r="DT5" s="126"/>
      <c r="DU5" s="19" t="s">
        <v>269</v>
      </c>
      <c r="DZ5" s="126"/>
      <c r="EA5" s="19" t="s">
        <v>269</v>
      </c>
      <c r="EF5" s="126"/>
      <c r="EG5" s="174" t="s">
        <v>269</v>
      </c>
      <c r="EL5" s="126"/>
      <c r="EM5" s="174" t="s">
        <v>269</v>
      </c>
      <c r="ER5" s="126"/>
      <c r="ES5" s="174" t="s">
        <v>269</v>
      </c>
      <c r="EX5" s="126"/>
      <c r="EY5" s="174" t="s">
        <v>269</v>
      </c>
      <c r="FD5" s="126"/>
      <c r="FE5" s="174" t="s">
        <v>269</v>
      </c>
      <c r="FJ5" s="126"/>
      <c r="FK5" s="19" t="s">
        <v>271</v>
      </c>
      <c r="FL5" s="126"/>
      <c r="FM5" s="19" t="s">
        <v>269</v>
      </c>
      <c r="FP5" s="20"/>
      <c r="FW5" s="126"/>
      <c r="FX5" s="19" t="s">
        <v>271</v>
      </c>
      <c r="FY5" s="19">
        <v>1</v>
      </c>
      <c r="FZ5" s="19">
        <v>200</v>
      </c>
      <c r="GA5" s="20"/>
      <c r="GE5" s="19" t="s">
        <v>856</v>
      </c>
      <c r="GF5" s="126"/>
      <c r="GG5" s="19" t="s">
        <v>271</v>
      </c>
      <c r="GH5" s="19">
        <v>1</v>
      </c>
      <c r="GI5" s="19">
        <v>35</v>
      </c>
      <c r="GJ5" s="20"/>
      <c r="GN5" s="19" t="s">
        <v>228</v>
      </c>
      <c r="GP5" s="126"/>
      <c r="GQ5" s="19" t="s">
        <v>269</v>
      </c>
      <c r="GT5" s="20"/>
      <c r="GY5" s="126"/>
      <c r="GZ5" s="19" t="s">
        <v>269</v>
      </c>
      <c r="HC5" s="20"/>
      <c r="HJ5" s="126"/>
      <c r="HK5" s="19" t="s">
        <v>271</v>
      </c>
      <c r="HL5" s="19">
        <v>2</v>
      </c>
      <c r="HM5" s="19">
        <v>30</v>
      </c>
      <c r="HN5" s="20"/>
      <c r="HO5" s="19" t="s">
        <v>225</v>
      </c>
      <c r="HS5" s="126"/>
      <c r="HT5" s="19" t="s">
        <v>269</v>
      </c>
      <c r="HW5" s="20"/>
      <c r="IB5" s="126"/>
      <c r="IC5" s="19" t="s">
        <v>269</v>
      </c>
      <c r="IF5" s="20"/>
      <c r="IJ5" s="126"/>
      <c r="IK5" s="19" t="s">
        <v>269</v>
      </c>
      <c r="IN5" s="20"/>
      <c r="IP5" s="126"/>
      <c r="IQ5" s="19" t="s">
        <v>271</v>
      </c>
      <c r="IR5" s="19">
        <v>1</v>
      </c>
      <c r="IS5" s="19">
        <v>30</v>
      </c>
      <c r="IT5" s="20"/>
      <c r="IU5" s="19" t="s">
        <v>225</v>
      </c>
      <c r="IY5" s="126"/>
      <c r="IZ5" s="19" t="s">
        <v>271</v>
      </c>
      <c r="JA5" s="19">
        <v>1</v>
      </c>
      <c r="JB5" s="19">
        <v>45</v>
      </c>
      <c r="JC5" s="20"/>
      <c r="JD5" s="19" t="s">
        <v>225</v>
      </c>
      <c r="JH5" s="126"/>
      <c r="JI5" s="19" t="s">
        <v>271</v>
      </c>
      <c r="JJ5" s="19">
        <v>1</v>
      </c>
      <c r="JK5" s="19">
        <v>200</v>
      </c>
      <c r="JL5" s="20"/>
      <c r="JO5" s="19" t="s">
        <v>229</v>
      </c>
      <c r="JP5" s="19" t="s">
        <v>273</v>
      </c>
      <c r="JQ5" s="19" t="s">
        <v>269</v>
      </c>
      <c r="JR5" s="126"/>
      <c r="JS5" s="19" t="s">
        <v>271</v>
      </c>
      <c r="JT5" s="19">
        <v>2</v>
      </c>
      <c r="JU5" s="19">
        <v>125</v>
      </c>
      <c r="JV5" s="20"/>
      <c r="JW5" s="19" t="s">
        <v>225</v>
      </c>
      <c r="KB5" s="19" t="s">
        <v>273</v>
      </c>
      <c r="KC5" s="19" t="s">
        <v>269</v>
      </c>
      <c r="KD5" s="126"/>
      <c r="KE5" s="19" t="s">
        <v>269</v>
      </c>
      <c r="KH5" s="20"/>
      <c r="KL5" s="126"/>
      <c r="KM5" s="171" t="s">
        <v>269</v>
      </c>
      <c r="KQ5" s="126"/>
      <c r="KR5" s="174" t="s">
        <v>269</v>
      </c>
      <c r="KV5" s="126"/>
      <c r="KW5" s="171" t="s">
        <v>269</v>
      </c>
      <c r="LA5" s="126"/>
      <c r="LB5" s="171" t="s">
        <v>269</v>
      </c>
      <c r="LF5" s="126"/>
      <c r="LG5" s="171" t="s">
        <v>269</v>
      </c>
      <c r="LJ5" s="20"/>
      <c r="LK5" s="126"/>
      <c r="LL5" s="19" t="s">
        <v>271</v>
      </c>
      <c r="LM5" s="19" t="s">
        <v>857</v>
      </c>
      <c r="LN5" s="126"/>
      <c r="LO5" s="20"/>
      <c r="LP5" s="19" t="s">
        <v>230</v>
      </c>
      <c r="LZ5" s="19">
        <v>558</v>
      </c>
      <c r="MA5" s="19" t="s">
        <v>271</v>
      </c>
      <c r="MB5" s="19">
        <v>4</v>
      </c>
      <c r="MC5" s="126"/>
      <c r="MD5" s="20"/>
      <c r="ME5" s="19" t="s">
        <v>238</v>
      </c>
      <c r="MF5" s="19" t="s">
        <v>239</v>
      </c>
      <c r="MJ5" s="19" t="s">
        <v>243</v>
      </c>
      <c r="MK5" s="19" t="s">
        <v>244</v>
      </c>
      <c r="ML5" s="19" t="s">
        <v>245</v>
      </c>
      <c r="MM5" s="19" t="s">
        <v>246</v>
      </c>
      <c r="MN5" s="19" t="s">
        <v>247</v>
      </c>
      <c r="MO5" s="19" t="s">
        <v>248</v>
      </c>
      <c r="MP5" s="19" t="s">
        <v>249</v>
      </c>
      <c r="MQ5" s="19" t="s">
        <v>250</v>
      </c>
      <c r="MR5" s="19" t="s">
        <v>251</v>
      </c>
      <c r="MS5" s="19" t="s">
        <v>252</v>
      </c>
      <c r="MU5" s="19" t="s">
        <v>254</v>
      </c>
      <c r="MV5" s="19" t="s">
        <v>255</v>
      </c>
      <c r="MX5" s="19" t="s">
        <v>858</v>
      </c>
      <c r="MY5" s="19" t="s">
        <v>314</v>
      </c>
      <c r="MZ5" s="19">
        <v>37</v>
      </c>
      <c r="NA5" s="19" t="s">
        <v>369</v>
      </c>
      <c r="NB5" s="19" t="s">
        <v>269</v>
      </c>
      <c r="NC5" s="19" t="s">
        <v>822</v>
      </c>
      <c r="ND5" s="19" t="s">
        <v>269</v>
      </c>
      <c r="NE5" s="126"/>
      <c r="NF5" s="19" t="s">
        <v>269</v>
      </c>
      <c r="NG5" s="19" t="s">
        <v>269</v>
      </c>
      <c r="NH5" s="19" t="s">
        <v>859</v>
      </c>
      <c r="NI5" s="19" t="s">
        <v>271</v>
      </c>
      <c r="NJ5" s="126"/>
      <c r="NK5" s="20"/>
      <c r="NL5" s="19" t="s">
        <v>257</v>
      </c>
      <c r="NM5" s="19" t="s">
        <v>258</v>
      </c>
      <c r="NN5" s="19" t="s">
        <v>259</v>
      </c>
      <c r="NO5" s="19" t="s">
        <v>260</v>
      </c>
      <c r="NP5" s="19" t="s">
        <v>261</v>
      </c>
      <c r="NU5" s="126"/>
      <c r="NW5" s="145" t="s">
        <v>271</v>
      </c>
      <c r="NX5" s="182" t="s">
        <v>1318</v>
      </c>
      <c r="NY5" s="163"/>
      <c r="NZ5" s="152" t="s">
        <v>280</v>
      </c>
      <c r="OA5" s="185" t="s">
        <v>515</v>
      </c>
      <c r="OB5" s="186" t="s">
        <v>515</v>
      </c>
      <c r="OC5" s="89">
        <v>146380</v>
      </c>
      <c r="OD5" s="88">
        <v>361.8</v>
      </c>
      <c r="OE5" s="84">
        <f t="shared" si="1"/>
        <v>404.58817025981205</v>
      </c>
      <c r="OF5" s="91">
        <f t="shared" si="2"/>
        <v>6.4831261101243338E-3</v>
      </c>
    </row>
    <row r="6" spans="1:396" ht="85" x14ac:dyDescent="0.2">
      <c r="B6" s="19" t="s">
        <v>416</v>
      </c>
      <c r="C6" s="19">
        <v>5</v>
      </c>
      <c r="D6" s="19">
        <v>1695</v>
      </c>
      <c r="E6" s="19">
        <v>21</v>
      </c>
      <c r="F6" s="84">
        <f t="shared" si="0"/>
        <v>80.714285714285708</v>
      </c>
      <c r="G6" s="19">
        <v>11</v>
      </c>
      <c r="H6" s="19" t="s">
        <v>269</v>
      </c>
      <c r="I6" s="19" t="s">
        <v>269</v>
      </c>
      <c r="J6" s="19">
        <v>0</v>
      </c>
      <c r="K6" s="126"/>
      <c r="L6" s="20"/>
      <c r="M6" s="19" t="s">
        <v>195</v>
      </c>
      <c r="P6" s="19" t="s">
        <v>198</v>
      </c>
      <c r="Q6" s="19" t="s">
        <v>199</v>
      </c>
      <c r="AA6" s="20"/>
      <c r="AB6" s="19">
        <v>354</v>
      </c>
      <c r="AC6" s="19">
        <v>290</v>
      </c>
      <c r="AD6" s="19">
        <v>3</v>
      </c>
      <c r="AE6" s="19">
        <v>0</v>
      </c>
      <c r="AF6" s="174" t="s">
        <v>213</v>
      </c>
      <c r="AG6" s="19" t="s">
        <v>392</v>
      </c>
      <c r="AH6" s="19" t="s">
        <v>271</v>
      </c>
      <c r="AI6" s="126"/>
      <c r="AJ6" s="19" t="s">
        <v>271</v>
      </c>
      <c r="AK6" s="20"/>
      <c r="AL6" s="19" t="s">
        <v>214</v>
      </c>
      <c r="AP6" s="19" t="s">
        <v>218</v>
      </c>
      <c r="AS6" s="19" t="s">
        <v>221</v>
      </c>
      <c r="AV6" s="19" t="s">
        <v>273</v>
      </c>
      <c r="AW6" s="19">
        <v>5</v>
      </c>
      <c r="AX6" s="19">
        <v>141.5</v>
      </c>
      <c r="AY6" s="126"/>
      <c r="AZ6" s="112" t="s">
        <v>269</v>
      </c>
      <c r="BC6" s="156"/>
      <c r="BF6" s="126"/>
      <c r="BG6" s="19" t="s">
        <v>269</v>
      </c>
      <c r="BJ6" s="152"/>
      <c r="BL6" s="126"/>
      <c r="BM6" s="19" t="s">
        <v>269</v>
      </c>
      <c r="BP6" s="148"/>
      <c r="BR6" s="126"/>
      <c r="BS6" s="19" t="s">
        <v>269</v>
      </c>
      <c r="BV6" s="150"/>
      <c r="BX6" s="126"/>
      <c r="BY6" s="19" t="s">
        <v>271</v>
      </c>
      <c r="BZ6" s="19">
        <v>7</v>
      </c>
      <c r="CA6" s="19">
        <v>80</v>
      </c>
      <c r="CB6" s="152" t="s">
        <v>325</v>
      </c>
      <c r="CD6" s="148" t="s">
        <v>280</v>
      </c>
      <c r="CF6" s="150" t="s">
        <v>420</v>
      </c>
      <c r="CH6" s="126"/>
      <c r="CI6" s="19" t="s">
        <v>269</v>
      </c>
      <c r="CL6" s="156"/>
      <c r="CN6" s="152"/>
      <c r="CP6" s="148"/>
      <c r="CR6" s="150"/>
      <c r="CT6" s="126"/>
      <c r="CU6" s="170" t="s">
        <v>271</v>
      </c>
      <c r="CV6" s="126"/>
      <c r="CW6" s="145" t="s">
        <v>271</v>
      </c>
      <c r="CX6" s="19">
        <v>2</v>
      </c>
      <c r="CY6" s="19">
        <v>35</v>
      </c>
      <c r="CZ6" s="19" t="s">
        <v>286</v>
      </c>
      <c r="DA6" s="19" t="s">
        <v>281</v>
      </c>
      <c r="DB6" s="126"/>
      <c r="DC6" s="19" t="s">
        <v>271</v>
      </c>
      <c r="DD6" s="19">
        <v>1</v>
      </c>
      <c r="DE6" s="19">
        <v>39</v>
      </c>
      <c r="DF6" s="19" t="s">
        <v>286</v>
      </c>
      <c r="DG6" s="19" t="s">
        <v>281</v>
      </c>
      <c r="DH6" s="126"/>
      <c r="DI6" s="19" t="s">
        <v>271</v>
      </c>
      <c r="DJ6" s="19">
        <v>1</v>
      </c>
      <c r="DK6" s="19">
        <v>10</v>
      </c>
      <c r="DL6" s="19" t="s">
        <v>286</v>
      </c>
      <c r="DM6" s="19" t="s">
        <v>281</v>
      </c>
      <c r="DN6" s="126"/>
      <c r="DO6" s="19" t="s">
        <v>271</v>
      </c>
      <c r="DP6" s="19">
        <v>2</v>
      </c>
      <c r="DQ6" s="19">
        <v>28</v>
      </c>
      <c r="DR6" s="19" t="s">
        <v>286</v>
      </c>
      <c r="DS6" s="19" t="s">
        <v>281</v>
      </c>
      <c r="DT6" s="126"/>
      <c r="DU6" s="19" t="s">
        <v>269</v>
      </c>
      <c r="DZ6" s="126"/>
      <c r="EA6" s="19" t="s">
        <v>269</v>
      </c>
      <c r="EF6" s="126"/>
      <c r="EG6" s="174" t="s">
        <v>269</v>
      </c>
      <c r="EL6" s="126"/>
      <c r="EM6" s="174" t="s">
        <v>269</v>
      </c>
      <c r="ER6" s="126"/>
      <c r="ES6" s="174" t="s">
        <v>269</v>
      </c>
      <c r="EX6" s="126"/>
      <c r="EY6" s="174" t="s">
        <v>269</v>
      </c>
      <c r="FD6" s="126"/>
      <c r="FE6" s="174" t="s">
        <v>269</v>
      </c>
      <c r="FJ6" s="126"/>
      <c r="FK6" s="19" t="s">
        <v>271</v>
      </c>
      <c r="FL6" s="126"/>
      <c r="FM6" s="19" t="s">
        <v>271</v>
      </c>
      <c r="FN6" s="19">
        <v>3</v>
      </c>
      <c r="FO6" s="19">
        <v>55</v>
      </c>
      <c r="FP6" s="20"/>
      <c r="FQ6" s="19" t="s">
        <v>225</v>
      </c>
      <c r="FV6" s="19" t="s">
        <v>269</v>
      </c>
      <c r="FW6" s="126"/>
      <c r="FX6" s="19" t="s">
        <v>269</v>
      </c>
      <c r="GA6" s="20"/>
      <c r="GF6" s="126"/>
      <c r="GG6" s="19" t="s">
        <v>271</v>
      </c>
      <c r="GH6" s="19">
        <v>1</v>
      </c>
      <c r="GI6" s="19">
        <v>69</v>
      </c>
      <c r="GJ6" s="20"/>
      <c r="GK6" s="19" t="s">
        <v>225</v>
      </c>
      <c r="GP6" s="126"/>
      <c r="GQ6" s="19" t="s">
        <v>269</v>
      </c>
      <c r="GT6" s="20"/>
      <c r="GY6" s="126"/>
      <c r="GZ6" s="19" t="s">
        <v>271</v>
      </c>
      <c r="HA6" s="19">
        <v>1</v>
      </c>
      <c r="HB6" s="19">
        <v>75</v>
      </c>
      <c r="HC6" s="20"/>
      <c r="HD6" s="19" t="s">
        <v>225</v>
      </c>
      <c r="HI6" s="19" t="s">
        <v>269</v>
      </c>
      <c r="HJ6" s="126"/>
      <c r="HK6" s="19" t="s">
        <v>269</v>
      </c>
      <c r="HN6" s="20"/>
      <c r="HS6" s="126"/>
      <c r="HT6" s="19" t="s">
        <v>269</v>
      </c>
      <c r="HW6" s="20"/>
      <c r="IB6" s="126"/>
      <c r="IC6" s="19" t="s">
        <v>269</v>
      </c>
      <c r="IF6" s="20"/>
      <c r="IJ6" s="126"/>
      <c r="IK6" s="19" t="s">
        <v>269</v>
      </c>
      <c r="IN6" s="20"/>
      <c r="IP6" s="126"/>
      <c r="IQ6" s="19" t="s">
        <v>269</v>
      </c>
      <c r="IT6" s="20"/>
      <c r="IY6" s="126"/>
      <c r="IZ6" s="19" t="s">
        <v>269</v>
      </c>
      <c r="JC6" s="20"/>
      <c r="JH6" s="126"/>
      <c r="JI6" s="19" t="s">
        <v>271</v>
      </c>
      <c r="JJ6" s="19">
        <v>1</v>
      </c>
      <c r="JK6" s="19">
        <v>262</v>
      </c>
      <c r="JL6" s="20"/>
      <c r="JM6" s="19" t="s">
        <v>225</v>
      </c>
      <c r="JP6" s="19" t="s">
        <v>273</v>
      </c>
      <c r="JQ6" s="19" t="s">
        <v>271</v>
      </c>
      <c r="JR6" s="126"/>
      <c r="JS6" s="19" t="s">
        <v>271</v>
      </c>
      <c r="JT6" s="19">
        <v>1</v>
      </c>
      <c r="JU6" s="19">
        <v>153</v>
      </c>
      <c r="JV6" s="20"/>
      <c r="JZ6" s="19" t="s">
        <v>229</v>
      </c>
      <c r="KB6" s="19" t="s">
        <v>309</v>
      </c>
      <c r="KC6" s="19" t="s">
        <v>271</v>
      </c>
      <c r="KD6" s="126"/>
      <c r="KE6" s="19" t="s">
        <v>269</v>
      </c>
      <c r="KH6" s="20"/>
      <c r="KL6" s="126"/>
      <c r="KM6" s="171" t="s">
        <v>269</v>
      </c>
      <c r="KQ6" s="126"/>
      <c r="KR6" s="174" t="s">
        <v>269</v>
      </c>
      <c r="KV6" s="126"/>
      <c r="KW6" s="171" t="s">
        <v>269</v>
      </c>
      <c r="LA6" s="126"/>
      <c r="LB6" s="171" t="s">
        <v>269</v>
      </c>
      <c r="LF6" s="126"/>
      <c r="LG6" s="171" t="s">
        <v>269</v>
      </c>
      <c r="LJ6" s="20"/>
      <c r="LK6" s="126"/>
      <c r="LL6" s="19" t="s">
        <v>271</v>
      </c>
      <c r="LM6" s="19" t="s">
        <v>421</v>
      </c>
      <c r="LN6" s="126"/>
      <c r="LO6" s="20"/>
      <c r="LR6" s="19" t="s">
        <v>232</v>
      </c>
      <c r="LS6" s="19" t="s">
        <v>233</v>
      </c>
      <c r="LZ6" s="19">
        <v>129</v>
      </c>
      <c r="MA6" s="19" t="s">
        <v>269</v>
      </c>
      <c r="MB6" s="19">
        <v>14</v>
      </c>
      <c r="MC6" s="126"/>
      <c r="MD6" s="20"/>
      <c r="ME6" s="19" t="s">
        <v>238</v>
      </c>
      <c r="MJ6" s="19" t="s">
        <v>243</v>
      </c>
      <c r="MT6" s="19" t="s">
        <v>253</v>
      </c>
      <c r="MV6" s="19" t="s">
        <v>255</v>
      </c>
      <c r="MW6" s="19" t="s">
        <v>256</v>
      </c>
      <c r="MY6" s="19">
        <v>40</v>
      </c>
      <c r="MZ6" s="19">
        <v>35</v>
      </c>
      <c r="NA6" s="19" t="s">
        <v>422</v>
      </c>
      <c r="NB6" s="19" t="s">
        <v>269</v>
      </c>
      <c r="NC6" s="19" t="s">
        <v>269</v>
      </c>
      <c r="ND6" s="19" t="s">
        <v>269</v>
      </c>
      <c r="NE6" s="126"/>
      <c r="NF6" s="19" t="s">
        <v>269</v>
      </c>
      <c r="NG6" s="19" t="s">
        <v>269</v>
      </c>
      <c r="NI6" s="19" t="s">
        <v>269</v>
      </c>
      <c r="NJ6" s="126"/>
      <c r="NK6" s="20"/>
      <c r="NU6" s="126"/>
      <c r="NW6" s="145" t="s">
        <v>271</v>
      </c>
      <c r="NX6" s="156"/>
      <c r="NY6" s="163"/>
      <c r="NZ6" s="152" t="s">
        <v>325</v>
      </c>
      <c r="OA6" s="185" t="s">
        <v>280</v>
      </c>
      <c r="OB6" s="157" t="s">
        <v>515</v>
      </c>
      <c r="OC6" s="89">
        <v>112587</v>
      </c>
      <c r="OD6" s="88">
        <v>1228.9000000000001</v>
      </c>
      <c r="OE6" s="84">
        <f t="shared" si="1"/>
        <v>91.616079420620053</v>
      </c>
      <c r="OF6" s="91">
        <f t="shared" si="2"/>
        <v>1.5055024114684644E-2</v>
      </c>
    </row>
    <row r="7" spans="1:396" ht="85" x14ac:dyDescent="0.2">
      <c r="B7" s="19" t="s">
        <v>266</v>
      </c>
      <c r="C7" s="19">
        <v>5</v>
      </c>
      <c r="D7" s="19">
        <v>1261</v>
      </c>
      <c r="E7" s="19">
        <v>13</v>
      </c>
      <c r="F7" s="84">
        <f t="shared" si="0"/>
        <v>97</v>
      </c>
      <c r="G7" s="19">
        <v>4</v>
      </c>
      <c r="H7" s="19" t="s">
        <v>269</v>
      </c>
      <c r="I7" s="19" t="s">
        <v>269</v>
      </c>
      <c r="J7" s="19">
        <v>4</v>
      </c>
      <c r="K7" s="126"/>
      <c r="L7" s="20"/>
      <c r="M7" s="19" t="s">
        <v>195</v>
      </c>
      <c r="O7" s="19" t="s">
        <v>197</v>
      </c>
      <c r="P7" s="19" t="s">
        <v>198</v>
      </c>
      <c r="Q7" s="19" t="s">
        <v>199</v>
      </c>
      <c r="AA7" s="20"/>
      <c r="AB7" s="19">
        <v>164</v>
      </c>
      <c r="AC7" s="19">
        <v>102</v>
      </c>
      <c r="AD7" s="19">
        <v>20</v>
      </c>
      <c r="AE7" s="19">
        <v>0</v>
      </c>
      <c r="AF7" s="174" t="s">
        <v>270</v>
      </c>
      <c r="AH7" s="19" t="s">
        <v>271</v>
      </c>
      <c r="AI7" s="126"/>
      <c r="AJ7" s="19" t="s">
        <v>271</v>
      </c>
      <c r="AK7" s="20"/>
      <c r="AL7" s="19" t="s">
        <v>214</v>
      </c>
      <c r="AN7" s="19" t="s">
        <v>216</v>
      </c>
      <c r="AO7" s="19" t="s">
        <v>217</v>
      </c>
      <c r="AP7" s="19" t="s">
        <v>218</v>
      </c>
      <c r="AQ7" s="19" t="s">
        <v>219</v>
      </c>
      <c r="AS7" s="19" t="s">
        <v>221</v>
      </c>
      <c r="AV7" s="19" t="s">
        <v>273</v>
      </c>
      <c r="AW7" s="19">
        <v>2</v>
      </c>
      <c r="AX7" s="19">
        <v>150</v>
      </c>
      <c r="AY7" s="126"/>
      <c r="AZ7" s="112" t="s">
        <v>271</v>
      </c>
      <c r="BA7" s="19">
        <v>1</v>
      </c>
      <c r="BB7" s="19">
        <v>200</v>
      </c>
      <c r="BC7" s="156" t="s">
        <v>229</v>
      </c>
      <c r="BE7" s="19" t="s">
        <v>271</v>
      </c>
      <c r="BF7" s="126"/>
      <c r="BG7" s="19" t="s">
        <v>269</v>
      </c>
      <c r="BJ7" s="152"/>
      <c r="BL7" s="126"/>
      <c r="BM7" s="19" t="s">
        <v>269</v>
      </c>
      <c r="BP7" s="148"/>
      <c r="BR7" s="126"/>
      <c r="BS7" s="19" t="s">
        <v>269</v>
      </c>
      <c r="BV7" s="150"/>
      <c r="BX7" s="126"/>
      <c r="BY7" s="19" t="s">
        <v>271</v>
      </c>
      <c r="BZ7" s="19">
        <v>9</v>
      </c>
      <c r="CA7" s="19">
        <v>60</v>
      </c>
      <c r="CB7" s="152" t="s">
        <v>280</v>
      </c>
      <c r="CD7" s="148" t="s">
        <v>281</v>
      </c>
      <c r="CF7" s="157" t="s">
        <v>281</v>
      </c>
      <c r="CG7" s="19" t="s">
        <v>282</v>
      </c>
      <c r="CH7" s="126"/>
      <c r="CI7" s="19" t="s">
        <v>269</v>
      </c>
      <c r="CL7" s="156"/>
      <c r="CN7" s="152"/>
      <c r="CP7" s="148"/>
      <c r="CR7" s="150"/>
      <c r="CT7" s="126"/>
      <c r="CU7" s="170" t="s">
        <v>271</v>
      </c>
      <c r="CV7" s="126"/>
      <c r="CW7" s="145" t="s">
        <v>271</v>
      </c>
      <c r="CX7" s="19">
        <v>1</v>
      </c>
      <c r="CY7" s="19">
        <v>20</v>
      </c>
      <c r="CZ7" s="19" t="s">
        <v>286</v>
      </c>
      <c r="DA7" s="19" t="s">
        <v>287</v>
      </c>
      <c r="DB7" s="126"/>
      <c r="DC7" s="19" t="s">
        <v>269</v>
      </c>
      <c r="DH7" s="126"/>
      <c r="DI7" s="19" t="s">
        <v>269</v>
      </c>
      <c r="DN7" s="126"/>
      <c r="DO7" s="19" t="s">
        <v>269</v>
      </c>
      <c r="DT7" s="126"/>
      <c r="DU7" s="19" t="s">
        <v>269</v>
      </c>
      <c r="DZ7" s="126"/>
      <c r="EA7" s="19" t="s">
        <v>269</v>
      </c>
      <c r="EF7" s="126"/>
      <c r="EG7" s="174" t="s">
        <v>269</v>
      </c>
      <c r="EL7" s="126"/>
      <c r="EM7" s="174" t="s">
        <v>269</v>
      </c>
      <c r="ER7" s="126"/>
      <c r="ES7" s="174" t="s">
        <v>269</v>
      </c>
      <c r="EX7" s="126"/>
      <c r="EY7" s="174" t="s">
        <v>269</v>
      </c>
      <c r="FD7" s="126"/>
      <c r="FE7" s="174" t="s">
        <v>269</v>
      </c>
      <c r="FJ7" s="126"/>
      <c r="FK7" s="19" t="s">
        <v>271</v>
      </c>
      <c r="FL7" s="126"/>
      <c r="FM7" s="19" t="s">
        <v>271</v>
      </c>
      <c r="FN7" s="19">
        <v>2</v>
      </c>
      <c r="FO7" s="19">
        <v>150</v>
      </c>
      <c r="FP7" s="20"/>
      <c r="FS7" s="19" t="s">
        <v>228</v>
      </c>
      <c r="FT7" s="19" t="s">
        <v>229</v>
      </c>
      <c r="FV7" s="19" t="s">
        <v>269</v>
      </c>
      <c r="FW7" s="126"/>
      <c r="FX7" s="19" t="s">
        <v>269</v>
      </c>
      <c r="GA7" s="20"/>
      <c r="GF7" s="126"/>
      <c r="GG7" s="19" t="s">
        <v>271</v>
      </c>
      <c r="GH7" s="19">
        <v>1</v>
      </c>
      <c r="GI7" s="19">
        <v>40</v>
      </c>
      <c r="GJ7" s="20"/>
      <c r="GL7" s="19" t="s">
        <v>226</v>
      </c>
      <c r="GN7" s="19" t="s">
        <v>228</v>
      </c>
      <c r="GO7" s="19" t="s">
        <v>229</v>
      </c>
      <c r="GP7" s="126"/>
      <c r="GQ7" s="19" t="s">
        <v>269</v>
      </c>
      <c r="GT7" s="20"/>
      <c r="GY7" s="126"/>
      <c r="GZ7" s="19" t="s">
        <v>269</v>
      </c>
      <c r="HC7" s="20"/>
      <c r="HJ7" s="126"/>
      <c r="HK7" s="19" t="s">
        <v>269</v>
      </c>
      <c r="HN7" s="20"/>
      <c r="HS7" s="126"/>
      <c r="HT7" s="19" t="s">
        <v>269</v>
      </c>
      <c r="HW7" s="20"/>
      <c r="IB7" s="126"/>
      <c r="IC7" s="19" t="s">
        <v>269</v>
      </c>
      <c r="IF7" s="20"/>
      <c r="IJ7" s="126"/>
      <c r="IK7" s="19" t="s">
        <v>269</v>
      </c>
      <c r="IN7" s="20"/>
      <c r="IP7" s="126"/>
      <c r="IQ7" s="19" t="s">
        <v>269</v>
      </c>
      <c r="IT7" s="20"/>
      <c r="IY7" s="126"/>
      <c r="IZ7" s="19" t="s">
        <v>269</v>
      </c>
      <c r="JC7" s="20"/>
      <c r="JH7" s="126"/>
      <c r="JI7" s="19" t="s">
        <v>271</v>
      </c>
      <c r="JJ7" s="19">
        <v>1</v>
      </c>
      <c r="JK7" s="19">
        <v>150</v>
      </c>
      <c r="JL7" s="20"/>
      <c r="JN7" s="19" t="s">
        <v>228</v>
      </c>
      <c r="JP7" s="19" t="s">
        <v>273</v>
      </c>
      <c r="JQ7" s="19" t="s">
        <v>269</v>
      </c>
      <c r="JR7" s="126"/>
      <c r="JS7" s="19" t="s">
        <v>271</v>
      </c>
      <c r="JT7" s="19">
        <v>1</v>
      </c>
      <c r="JU7" s="19">
        <v>119</v>
      </c>
      <c r="JV7" s="20"/>
      <c r="KA7" s="19" t="s">
        <v>1365</v>
      </c>
      <c r="KB7" s="19" t="s">
        <v>309</v>
      </c>
      <c r="KC7" s="19" t="s">
        <v>269</v>
      </c>
      <c r="KD7" s="126"/>
      <c r="KE7" s="19" t="s">
        <v>269</v>
      </c>
      <c r="KH7" s="20"/>
      <c r="KL7" s="126"/>
      <c r="KM7" s="171" t="s">
        <v>269</v>
      </c>
      <c r="KQ7" s="126"/>
      <c r="KR7" s="174" t="s">
        <v>269</v>
      </c>
      <c r="KV7" s="126"/>
      <c r="KW7" s="171" t="s">
        <v>269</v>
      </c>
      <c r="LA7" s="126"/>
      <c r="LB7" s="171" t="s">
        <v>269</v>
      </c>
      <c r="LF7" s="126"/>
      <c r="LG7" s="171" t="s">
        <v>269</v>
      </c>
      <c r="LJ7" s="20"/>
      <c r="LK7" s="126"/>
      <c r="LL7" s="19" t="s">
        <v>269</v>
      </c>
      <c r="LN7" s="126"/>
      <c r="LO7" s="20"/>
      <c r="LQ7" s="19" t="s">
        <v>231</v>
      </c>
      <c r="LR7" s="19" t="s">
        <v>232</v>
      </c>
      <c r="LS7" s="19" t="s">
        <v>233</v>
      </c>
      <c r="LT7" s="19" t="s">
        <v>234</v>
      </c>
      <c r="LU7" s="19" t="s">
        <v>235</v>
      </c>
      <c r="LZ7" s="19">
        <v>119</v>
      </c>
      <c r="MA7" s="19" t="s">
        <v>269</v>
      </c>
      <c r="MC7" s="126"/>
      <c r="MD7" s="20"/>
      <c r="ME7" s="19" t="s">
        <v>238</v>
      </c>
      <c r="MF7" s="19" t="s">
        <v>239</v>
      </c>
      <c r="MG7" s="19" t="s">
        <v>240</v>
      </c>
      <c r="MH7" s="19" t="s">
        <v>241</v>
      </c>
      <c r="MJ7" s="19" t="s">
        <v>243</v>
      </c>
      <c r="ML7" s="19" t="s">
        <v>245</v>
      </c>
      <c r="MM7" s="19" t="s">
        <v>246</v>
      </c>
      <c r="MP7" s="19" t="s">
        <v>249</v>
      </c>
      <c r="MQ7" s="19" t="s">
        <v>250</v>
      </c>
      <c r="MT7" s="19" t="s">
        <v>253</v>
      </c>
      <c r="MU7" s="19" t="s">
        <v>254</v>
      </c>
      <c r="MV7" s="19" t="s">
        <v>255</v>
      </c>
      <c r="MW7" s="19" t="s">
        <v>256</v>
      </c>
      <c r="MY7" s="19" t="s">
        <v>314</v>
      </c>
      <c r="MZ7" s="19">
        <v>30</v>
      </c>
      <c r="NA7" s="19" t="s">
        <v>315</v>
      </c>
      <c r="NB7" s="19" t="s">
        <v>269</v>
      </c>
      <c r="NC7" s="19" t="s">
        <v>269</v>
      </c>
      <c r="ND7" s="19" t="s">
        <v>269</v>
      </c>
      <c r="NE7" s="126"/>
      <c r="NF7" s="19" t="s">
        <v>269</v>
      </c>
      <c r="NG7" s="19" t="s">
        <v>269</v>
      </c>
      <c r="NH7" s="19" t="s">
        <v>316</v>
      </c>
      <c r="NI7" s="19" t="s">
        <v>269</v>
      </c>
      <c r="NJ7" s="126"/>
      <c r="NK7" s="20"/>
      <c r="NT7" s="19" t="s">
        <v>318</v>
      </c>
      <c r="NU7" s="126"/>
      <c r="NW7" s="145" t="s">
        <v>271</v>
      </c>
      <c r="NX7" s="182" t="s">
        <v>229</v>
      </c>
      <c r="NY7" s="163"/>
      <c r="NZ7" s="152" t="s">
        <v>280</v>
      </c>
      <c r="OA7" s="148" t="s">
        <v>281</v>
      </c>
      <c r="OB7" s="186" t="s">
        <v>281</v>
      </c>
      <c r="OC7" s="89">
        <v>89920</v>
      </c>
      <c r="OD7" s="88">
        <v>457.7</v>
      </c>
      <c r="OE7" s="84">
        <f t="shared" si="1"/>
        <v>196.46056368800524</v>
      </c>
      <c r="OF7" s="91">
        <f t="shared" si="2"/>
        <v>1.4023576512455517E-2</v>
      </c>
    </row>
    <row r="8" spans="1:396" s="94" customFormat="1" ht="17" x14ac:dyDescent="0.2">
      <c r="A8" s="93" t="s">
        <v>919</v>
      </c>
      <c r="D8" s="93">
        <f>SUM(D2:D7)</f>
        <v>8240</v>
      </c>
      <c r="E8" s="93">
        <f>SUM(E2:E7)</f>
        <v>92</v>
      </c>
      <c r="F8" s="93"/>
      <c r="G8" s="93"/>
      <c r="J8" s="93">
        <f>SUM(J2:J7)</f>
        <v>17</v>
      </c>
      <c r="K8" s="127"/>
      <c r="L8" s="95"/>
      <c r="AA8" s="95"/>
      <c r="AB8" s="93">
        <f>SUM(AB2:AB7)</f>
        <v>1893</v>
      </c>
      <c r="AC8" s="93">
        <f>SUM(AC2:AC7)</f>
        <v>1498</v>
      </c>
      <c r="AD8" s="93">
        <f>SUM(AD2:AD7)</f>
        <v>408</v>
      </c>
      <c r="AE8" s="93">
        <f>SUM(AE2:AE7)</f>
        <v>19</v>
      </c>
      <c r="AI8" s="127"/>
      <c r="AK8" s="95"/>
      <c r="AN8" s="96"/>
      <c r="AP8" s="96"/>
      <c r="AR8" s="96"/>
      <c r="AT8" s="96"/>
      <c r="AW8" s="93">
        <f>SUM(AW2:AW7)</f>
        <v>216</v>
      </c>
      <c r="AX8" s="93">
        <f>SUM(AX2:AX7)</f>
        <v>655.5</v>
      </c>
      <c r="AY8" s="127"/>
      <c r="AZ8" s="113"/>
      <c r="BA8" s="93">
        <f>SUM(BA2:BA7)</f>
        <v>3</v>
      </c>
      <c r="BB8" s="93">
        <f>SUM(BB2:BB7)</f>
        <v>660</v>
      </c>
      <c r="BF8" s="127"/>
      <c r="BH8" s="93">
        <f>SUM(BH2:BH7)</f>
        <v>9</v>
      </c>
      <c r="BI8" s="93">
        <f>SUM(BI2:BI7)</f>
        <v>115</v>
      </c>
      <c r="BL8" s="127"/>
      <c r="BN8" s="93">
        <f>SUM(BN2:BN7)</f>
        <v>2</v>
      </c>
      <c r="BO8" s="93">
        <f>SUM(BO2:BO7)</f>
        <v>58</v>
      </c>
      <c r="BR8" s="127"/>
      <c r="BT8" s="93">
        <f>SUM(BT2:BT7)</f>
        <v>0</v>
      </c>
      <c r="BU8" s="93">
        <f>SUM(BU2:BU7)</f>
        <v>0</v>
      </c>
      <c r="BX8" s="127"/>
      <c r="BZ8" s="93">
        <f>SUM(BZ2:BZ7)</f>
        <v>30</v>
      </c>
      <c r="CA8" s="93">
        <f>SUM(CA2:CA7)</f>
        <v>418</v>
      </c>
      <c r="CH8" s="127"/>
      <c r="CJ8" s="93">
        <f>SUM(CJ2:CJ7)</f>
        <v>5</v>
      </c>
      <c r="CK8" s="93">
        <f>SUM(CK2:CK7)</f>
        <v>201</v>
      </c>
      <c r="CT8" s="127"/>
      <c r="CV8" s="127"/>
      <c r="CX8" s="93">
        <f>SUM(CX2:CX7)</f>
        <v>7</v>
      </c>
      <c r="CY8" s="93">
        <f>SUM(CY2:CY7)</f>
        <v>120</v>
      </c>
      <c r="DB8" s="127"/>
      <c r="DD8" s="93">
        <f>SUM(DD2:DD7)</f>
        <v>2</v>
      </c>
      <c r="DE8" s="93">
        <f>SUM(DE2:DE7)</f>
        <v>54</v>
      </c>
      <c r="DH8" s="127"/>
      <c r="DJ8" s="93">
        <f>SUM(DJ2:DJ7)</f>
        <v>4</v>
      </c>
      <c r="DK8" s="93">
        <f>SUM(DK2:DK7)</f>
        <v>48</v>
      </c>
      <c r="DN8" s="127"/>
      <c r="DP8" s="93">
        <f>SUM(DP2:DP7)</f>
        <v>4</v>
      </c>
      <c r="DQ8" s="93">
        <f>SUM(DQ2:DQ7)</f>
        <v>74</v>
      </c>
      <c r="DT8" s="127"/>
      <c r="DV8" s="93">
        <f>SUM(DV2:DV7)</f>
        <v>0</v>
      </c>
      <c r="DW8" s="93">
        <f>SUM(DW2:DW7)</f>
        <v>0</v>
      </c>
      <c r="DZ8" s="127"/>
      <c r="EB8" s="93">
        <f>SUM(EB2:EB7)</f>
        <v>0</v>
      </c>
      <c r="EC8" s="93">
        <f>SUM(EC2:EC7)</f>
        <v>0</v>
      </c>
      <c r="EF8" s="127"/>
      <c r="EG8" s="93"/>
      <c r="EH8" s="93">
        <f>SUM(EH2:EH7)</f>
        <v>0</v>
      </c>
      <c r="EI8" s="93">
        <f>SUM(EI2:EI7)</f>
        <v>0</v>
      </c>
      <c r="EL8" s="127"/>
      <c r="EN8" s="93">
        <f>SUM(EN2:EN7)</f>
        <v>0</v>
      </c>
      <c r="EO8" s="93">
        <f>SUM(EO2:EO7)</f>
        <v>0</v>
      </c>
      <c r="ER8" s="127"/>
      <c r="ET8" s="93">
        <f>SUM(ET2:ET7)</f>
        <v>0</v>
      </c>
      <c r="EU8" s="93">
        <f>SUM(EU2:EU7)</f>
        <v>0</v>
      </c>
      <c r="EX8" s="127"/>
      <c r="EZ8" s="93">
        <f>SUM(EZ2:EZ7)</f>
        <v>0</v>
      </c>
      <c r="FA8" s="93">
        <f>SUM(FA2:FA7)</f>
        <v>0</v>
      </c>
      <c r="FD8" s="127"/>
      <c r="FF8" s="93">
        <f>SUM(FF2:FF7)</f>
        <v>0</v>
      </c>
      <c r="FG8" s="93">
        <f>SUM(FG2:FG7)</f>
        <v>0</v>
      </c>
      <c r="FJ8" s="127"/>
      <c r="FL8" s="127"/>
      <c r="FN8" s="93">
        <f>SUM(FN2:FN7)</f>
        <v>7</v>
      </c>
      <c r="FO8" s="93">
        <f>SUM(FO2:FO7)</f>
        <v>335</v>
      </c>
      <c r="FP8" s="95"/>
      <c r="FW8" s="127"/>
      <c r="FY8" s="93">
        <f>SUM(FY2:FY7)</f>
        <v>3</v>
      </c>
      <c r="FZ8" s="93">
        <f>SUM(FZ2:FZ7)</f>
        <v>232</v>
      </c>
      <c r="GA8" s="95"/>
      <c r="GF8" s="127"/>
      <c r="GH8" s="93">
        <f>SUM(GH2:GH7)</f>
        <v>6</v>
      </c>
      <c r="GI8" s="93">
        <f>SUM(GI2:GI7)</f>
        <v>284</v>
      </c>
      <c r="GJ8" s="95"/>
      <c r="GP8" s="127"/>
      <c r="GR8" s="93">
        <f>SUM(GR2:GR7)</f>
        <v>2</v>
      </c>
      <c r="GS8" s="93">
        <f>SUM(GS2:GS7)</f>
        <v>33</v>
      </c>
      <c r="GT8" s="95"/>
      <c r="GY8" s="127"/>
      <c r="HA8" s="93">
        <f>SUM(HA2:HA7)</f>
        <v>1</v>
      </c>
      <c r="HB8" s="93">
        <f>SUM(HB2:HB7)</f>
        <v>75</v>
      </c>
      <c r="HC8" s="95"/>
      <c r="HJ8" s="127"/>
      <c r="HL8" s="93">
        <f>SUM(HL2:HL7)</f>
        <v>4</v>
      </c>
      <c r="HM8" s="93">
        <f>SUM(HM2:HM7)</f>
        <v>210</v>
      </c>
      <c r="HN8" s="95"/>
      <c r="HS8" s="127"/>
      <c r="HU8" s="93">
        <f>SUM(HU2:HU7)</f>
        <v>0</v>
      </c>
      <c r="HV8" s="93">
        <f>SUM(HV2:HV7)</f>
        <v>0</v>
      </c>
      <c r="HW8" s="95"/>
      <c r="IB8" s="127"/>
      <c r="ID8" s="93">
        <f>SUM(ID2:ID7)</f>
        <v>0</v>
      </c>
      <c r="IE8" s="93">
        <f>SUM(IE2:IE7)</f>
        <v>0</v>
      </c>
      <c r="IF8" s="95"/>
      <c r="IJ8" s="127"/>
      <c r="IL8" s="93">
        <f>SUM(IL2:IL7)</f>
        <v>0</v>
      </c>
      <c r="IM8" s="93">
        <f>SUM(IM2:IM7)</f>
        <v>0</v>
      </c>
      <c r="IN8" s="95"/>
      <c r="IP8" s="127"/>
      <c r="IR8" s="93">
        <f>SUM(IR2:IR7)</f>
        <v>1</v>
      </c>
      <c r="IS8" s="93">
        <f>SUM(IS2:IS7)</f>
        <v>30</v>
      </c>
      <c r="IT8" s="95"/>
      <c r="IY8" s="127"/>
      <c r="JA8" s="93">
        <f>SUM(JA2:JA7)</f>
        <v>3</v>
      </c>
      <c r="JB8" s="93">
        <f>SUM(JB2:JB7)</f>
        <v>122</v>
      </c>
      <c r="JC8" s="95"/>
      <c r="JH8" s="127"/>
      <c r="JJ8" s="93">
        <f>SUM(JJ2:JJ7)</f>
        <v>6</v>
      </c>
      <c r="JK8" s="93">
        <f>SUM(JK2:JK7)</f>
        <v>1265</v>
      </c>
      <c r="JL8" s="95"/>
      <c r="JR8" s="127"/>
      <c r="JT8" s="93">
        <f>SUM(JT2:JT7)</f>
        <v>7</v>
      </c>
      <c r="JU8" s="93">
        <f>SUM(JU2:JU7)</f>
        <v>960</v>
      </c>
      <c r="JV8" s="95"/>
      <c r="KD8" s="127"/>
      <c r="KF8" s="93">
        <f>SUM(KF2:KF7)</f>
        <v>0</v>
      </c>
      <c r="KG8" s="93">
        <f>SUM(KG2:KG7)</f>
        <v>0</v>
      </c>
      <c r="KH8" s="95"/>
      <c r="KL8" s="127"/>
      <c r="KN8" s="93">
        <f>SUM(KN2:KN7)</f>
        <v>0</v>
      </c>
      <c r="KO8" s="93">
        <f>SUM(KO2:KO7)</f>
        <v>0</v>
      </c>
      <c r="KP8" s="93"/>
      <c r="KQ8" s="127"/>
      <c r="KS8" s="93">
        <f>SUM(KS2:KS7)</f>
        <v>0</v>
      </c>
      <c r="KT8" s="93">
        <f>SUM(KT2:KT7)</f>
        <v>0</v>
      </c>
      <c r="KU8" s="93"/>
      <c r="KV8" s="127"/>
      <c r="KX8" s="93">
        <f>SUM(KX2:KX7)</f>
        <v>0</v>
      </c>
      <c r="KY8" s="93">
        <f>SUM(KY2:KY7)</f>
        <v>0</v>
      </c>
      <c r="KZ8" s="93"/>
      <c r="LA8" s="127"/>
      <c r="LC8" s="93">
        <f>SUM(LC2:LC7)</f>
        <v>0</v>
      </c>
      <c r="LD8" s="93">
        <f>SUM(LD2:LD7)</f>
        <v>0</v>
      </c>
      <c r="LE8" s="93"/>
      <c r="LF8" s="127"/>
      <c r="LH8" s="93">
        <f>SUM(LH2:LH7)</f>
        <v>0</v>
      </c>
      <c r="LI8" s="93">
        <f>SUM(LI2:LI7)</f>
        <v>0</v>
      </c>
      <c r="LJ8" s="95"/>
      <c r="LK8" s="127"/>
      <c r="LN8" s="127"/>
      <c r="LO8" s="95"/>
      <c r="LZ8" s="93">
        <f>SUM(LZ2:LZ7)</f>
        <v>917</v>
      </c>
      <c r="MB8" s="93">
        <f>SUM(MB2:MB7)</f>
        <v>20</v>
      </c>
      <c r="MC8" s="127"/>
      <c r="MD8" s="95"/>
      <c r="NE8" s="127"/>
      <c r="NJ8" s="127"/>
      <c r="NK8" s="95"/>
      <c r="NP8" s="96"/>
      <c r="NU8" s="127"/>
    </row>
    <row r="9" spans="1:396" s="98" customFormat="1" ht="17" x14ac:dyDescent="0.2">
      <c r="A9" s="97" t="s">
        <v>920</v>
      </c>
      <c r="D9" s="97">
        <f>AVERAGE(D2:D7)</f>
        <v>1373.3333333333333</v>
      </c>
      <c r="E9" s="97">
        <f>AVERAGE(E2:E7)</f>
        <v>15.333333333333334</v>
      </c>
      <c r="F9" s="97">
        <f>AVERAGE(F2:F7)</f>
        <v>89.699164578111933</v>
      </c>
      <c r="G9" s="97">
        <f>AVERAGE(G2:G7)</f>
        <v>6.833333333333333</v>
      </c>
      <c r="J9" s="97">
        <f>AVERAGE(J2:J7)</f>
        <v>2.8333333333333335</v>
      </c>
      <c r="K9" s="127"/>
      <c r="L9" s="95"/>
      <c r="AA9" s="95"/>
      <c r="AB9" s="97">
        <f>AVERAGE(AB2:AB7)</f>
        <v>315.5</v>
      </c>
      <c r="AC9" s="97">
        <f>AVERAGE(AC2:AC7)</f>
        <v>249.66666666666666</v>
      </c>
      <c r="AD9" s="97">
        <f>AVERAGE(AD2:AD7)</f>
        <v>68</v>
      </c>
      <c r="AE9" s="97">
        <f>AVERAGE(AE2:AE7)</f>
        <v>3.1666666666666665</v>
      </c>
      <c r="AI9" s="127"/>
      <c r="AK9" s="95"/>
      <c r="AN9" s="99"/>
      <c r="AP9" s="99"/>
      <c r="AR9" s="99"/>
      <c r="AT9" s="99"/>
      <c r="AW9" s="97">
        <f>AVERAGE(AW2:AW7)</f>
        <v>54</v>
      </c>
      <c r="AX9" s="97">
        <f>AVERAGE(AX2:AX7)</f>
        <v>163.875</v>
      </c>
      <c r="AY9" s="127"/>
      <c r="AZ9" s="114"/>
      <c r="BA9" s="97">
        <f>AVERAGE(BA2:BA7)</f>
        <v>1</v>
      </c>
      <c r="BB9" s="97">
        <f>AVERAGE(BB2:BB7)</f>
        <v>220</v>
      </c>
      <c r="BF9" s="127"/>
      <c r="BH9" s="97">
        <f>AVERAGE(BH2:BH7)</f>
        <v>4.5</v>
      </c>
      <c r="BI9" s="97">
        <f>AVERAGE(BI2:BI7)</f>
        <v>57.5</v>
      </c>
      <c r="BL9" s="127"/>
      <c r="BN9" s="97">
        <f>AVERAGE(BN2:BN7)</f>
        <v>2</v>
      </c>
      <c r="BO9" s="97">
        <f>AVERAGE(BO2:BO7)</f>
        <v>29</v>
      </c>
      <c r="BR9" s="127"/>
      <c r="BT9" s="97"/>
      <c r="BU9" s="97"/>
      <c r="BX9" s="127"/>
      <c r="BZ9" s="97">
        <f>AVERAGE(BZ2:BZ7)</f>
        <v>6</v>
      </c>
      <c r="CA9" s="97">
        <f>AVERAGE(CA2:CA7)</f>
        <v>83.6</v>
      </c>
      <c r="CH9" s="127"/>
      <c r="CJ9" s="97">
        <f>AVERAGE(CJ2:CJ7)</f>
        <v>2.5</v>
      </c>
      <c r="CK9" s="97">
        <f>AVERAGE(CK2:CK7)</f>
        <v>100.5</v>
      </c>
      <c r="CT9" s="127"/>
      <c r="CV9" s="127"/>
      <c r="CX9" s="97">
        <f>AVERAGE(CX2:CX7)</f>
        <v>1.4</v>
      </c>
      <c r="CY9" s="97">
        <f>AVERAGE(CY2:CY7)</f>
        <v>24</v>
      </c>
      <c r="DB9" s="127"/>
      <c r="DD9" s="97">
        <f>AVERAGE(DD2:DD7)</f>
        <v>1</v>
      </c>
      <c r="DE9" s="97">
        <f>AVERAGE(DE2:DE7)</f>
        <v>27</v>
      </c>
      <c r="DH9" s="127"/>
      <c r="DJ9" s="97">
        <f>AVERAGE(DJ2:DJ7)</f>
        <v>1</v>
      </c>
      <c r="DK9" s="97">
        <f>AVERAGE(DK2:DK7)</f>
        <v>12</v>
      </c>
      <c r="DN9" s="127"/>
      <c r="DP9" s="97">
        <f>AVERAGE(DP2:DP7)</f>
        <v>1.3333333333333333</v>
      </c>
      <c r="DQ9" s="97">
        <f>AVERAGE(DQ2:DQ7)</f>
        <v>24.666666666666668</v>
      </c>
      <c r="DT9" s="127"/>
      <c r="DV9" s="97"/>
      <c r="DW9" s="97"/>
      <c r="DZ9" s="127"/>
      <c r="EB9" s="97"/>
      <c r="EC9" s="97"/>
      <c r="EF9" s="127"/>
      <c r="EG9" s="97"/>
      <c r="EH9" s="97"/>
      <c r="EI9" s="97"/>
      <c r="EL9" s="127"/>
      <c r="EN9" s="97"/>
      <c r="EO9" s="97"/>
      <c r="ER9" s="127"/>
      <c r="ET9" s="97"/>
      <c r="EU9" s="97"/>
      <c r="EX9" s="127"/>
      <c r="EZ9" s="97"/>
      <c r="FA9" s="97"/>
      <c r="FD9" s="127"/>
      <c r="FF9" s="97"/>
      <c r="FG9" s="97"/>
      <c r="FJ9" s="127"/>
      <c r="FL9" s="127"/>
      <c r="FN9" s="97">
        <f>AVERAGE(FN2:FN7)</f>
        <v>2.3333333333333335</v>
      </c>
      <c r="FO9" s="97">
        <f>AVERAGE(FO2:FO7)</f>
        <v>111.66666666666667</v>
      </c>
      <c r="FP9" s="95"/>
      <c r="FW9" s="127"/>
      <c r="FY9" s="97">
        <f>AVERAGE(FY2:FY7)</f>
        <v>1.5</v>
      </c>
      <c r="FZ9" s="97">
        <f>AVERAGE(FZ2:FZ7)</f>
        <v>116</v>
      </c>
      <c r="GA9" s="95"/>
      <c r="GF9" s="127"/>
      <c r="GH9" s="97">
        <f>AVERAGE(GH2:GH7)</f>
        <v>1</v>
      </c>
      <c r="GI9" s="97">
        <f>AVERAGE(GI2:GI7)</f>
        <v>47.333333333333336</v>
      </c>
      <c r="GJ9" s="95"/>
      <c r="GP9" s="127"/>
      <c r="GR9" s="97">
        <f>AVERAGE(GR2:GR7)</f>
        <v>2</v>
      </c>
      <c r="GS9" s="97">
        <f>AVERAGE(GS2:GS7)</f>
        <v>33</v>
      </c>
      <c r="GT9" s="95"/>
      <c r="GY9" s="127"/>
      <c r="HA9" s="97">
        <f>AVERAGE(HA2:HA7)</f>
        <v>1</v>
      </c>
      <c r="HB9" s="97">
        <f>AVERAGE(HB2:HB7)</f>
        <v>75</v>
      </c>
      <c r="HC9" s="95"/>
      <c r="HJ9" s="127"/>
      <c r="HL9" s="97">
        <f>AVERAGE(HL2:HL7)</f>
        <v>1.3333333333333333</v>
      </c>
      <c r="HM9" s="97">
        <f>AVERAGE(HM2:HM7)</f>
        <v>70</v>
      </c>
      <c r="HN9" s="95"/>
      <c r="HS9" s="127"/>
      <c r="HU9" s="97"/>
      <c r="HV9" s="97"/>
      <c r="HW9" s="95"/>
      <c r="IB9" s="127"/>
      <c r="ID9" s="97"/>
      <c r="IE9" s="97"/>
      <c r="IF9" s="95"/>
      <c r="IJ9" s="127"/>
      <c r="IL9" s="97"/>
      <c r="IM9" s="97"/>
      <c r="IN9" s="95"/>
      <c r="IP9" s="127"/>
      <c r="IR9" s="97">
        <f>AVERAGE(IR2:IR7)</f>
        <v>1</v>
      </c>
      <c r="IS9" s="97">
        <f>AVERAGE(IS2:IS7)</f>
        <v>30</v>
      </c>
      <c r="IT9" s="95"/>
      <c r="IY9" s="127"/>
      <c r="JA9" s="97">
        <f>AVERAGE(JA2:JA7)</f>
        <v>1</v>
      </c>
      <c r="JB9" s="97">
        <f>AVERAGE(JB2:JB7)</f>
        <v>30.5</v>
      </c>
      <c r="JC9" s="95"/>
      <c r="JH9" s="127"/>
      <c r="JJ9" s="97">
        <f>AVERAGE(JJ2:JJ7)</f>
        <v>1</v>
      </c>
      <c r="JK9" s="97">
        <f>AVERAGE(JK2:JK7)</f>
        <v>210.83333333333334</v>
      </c>
      <c r="JL9" s="95"/>
      <c r="JR9" s="127"/>
      <c r="JT9" s="97">
        <f>AVERAGE(JT2:JT7)</f>
        <v>1.4</v>
      </c>
      <c r="JU9" s="97">
        <f>AVERAGE(JU2:JU7)</f>
        <v>192</v>
      </c>
      <c r="JV9" s="95"/>
      <c r="KD9" s="127"/>
      <c r="KF9" s="97"/>
      <c r="KG9" s="97"/>
      <c r="KH9" s="95"/>
      <c r="KL9" s="127"/>
      <c r="KN9" s="97"/>
      <c r="KO9" s="97"/>
      <c r="KP9" s="97"/>
      <c r="KQ9" s="127"/>
      <c r="KS9" s="97"/>
      <c r="KT9" s="97"/>
      <c r="KU9" s="97"/>
      <c r="KV9" s="127"/>
      <c r="KX9" s="97"/>
      <c r="KY9" s="97"/>
      <c r="KZ9" s="97"/>
      <c r="LA9" s="127"/>
      <c r="LC9" s="97"/>
      <c r="LD9" s="97"/>
      <c r="LE9" s="97"/>
      <c r="LF9" s="127"/>
      <c r="LH9" s="97"/>
      <c r="LI9" s="97"/>
      <c r="LJ9" s="95"/>
      <c r="LK9" s="127"/>
      <c r="LN9" s="127"/>
      <c r="LO9" s="95"/>
      <c r="LZ9" s="97">
        <f>AVERAGE(LZ2:LZ7)</f>
        <v>152.83333333333334</v>
      </c>
      <c r="MB9" s="97">
        <f>AVERAGE(MB2:MB7)</f>
        <v>5</v>
      </c>
      <c r="MC9" s="127"/>
      <c r="MD9" s="95"/>
      <c r="MY9" s="97">
        <f>AVERAGE(MY2:MY7)</f>
        <v>38.333333333333336</v>
      </c>
      <c r="MZ9" s="97">
        <f>AVERAGE(MZ2:MZ7)</f>
        <v>34</v>
      </c>
      <c r="NE9" s="127"/>
      <c r="NJ9" s="127"/>
      <c r="NK9" s="95"/>
      <c r="NP9" s="99"/>
      <c r="NU9" s="127"/>
    </row>
    <row r="10" spans="1:396" s="101" customFormat="1" ht="17" x14ac:dyDescent="0.2">
      <c r="A10" s="100" t="s">
        <v>921</v>
      </c>
      <c r="D10" s="100">
        <f>MEDIAN(D2:D7)</f>
        <v>1242</v>
      </c>
      <c r="E10" s="100">
        <f>MEDIAN(E2:E7)</f>
        <v>15.5</v>
      </c>
      <c r="F10" s="100">
        <f>MEDIAN(F2:F7)</f>
        <v>81.123809523809513</v>
      </c>
      <c r="G10" s="100">
        <f>MEDIAN(G2:G7)</f>
        <v>6.5</v>
      </c>
      <c r="J10" s="100">
        <f>MEDIAN(J2:J7)</f>
        <v>3</v>
      </c>
      <c r="K10" s="127"/>
      <c r="L10" s="95"/>
      <c r="AA10" s="95"/>
      <c r="AB10" s="100">
        <f>MEDIAN(AB2:AB7)</f>
        <v>363</v>
      </c>
      <c r="AC10" s="100">
        <f>MEDIAN(AC2:AC7)</f>
        <v>273.5</v>
      </c>
      <c r="AD10" s="100">
        <f>MEDIAN(AD2:AD7)</f>
        <v>66</v>
      </c>
      <c r="AE10" s="100">
        <f>MEDIAN(AE2:AE7)</f>
        <v>0.5</v>
      </c>
      <c r="AI10" s="127"/>
      <c r="AK10" s="95"/>
      <c r="AN10" s="102"/>
      <c r="AP10" s="102"/>
      <c r="AR10" s="102"/>
      <c r="AT10" s="102"/>
      <c r="AW10" s="100">
        <f>MEDIAN(AW2:AW7)</f>
        <v>5</v>
      </c>
      <c r="AX10" s="100">
        <f>MEDIAN(AX2:AX7)</f>
        <v>155</v>
      </c>
      <c r="AY10" s="127"/>
      <c r="AZ10" s="115"/>
      <c r="BA10" s="100">
        <f>MEDIAN(BA2:BA7)</f>
        <v>1</v>
      </c>
      <c r="BB10" s="100">
        <f>MEDIAN(BB2:BB7)</f>
        <v>200</v>
      </c>
      <c r="BF10" s="127"/>
      <c r="BH10" s="100">
        <f>MEDIAN(BH2:BH7)</f>
        <v>4.5</v>
      </c>
      <c r="BI10" s="100">
        <f>MEDIAN(BI2:BI7)</f>
        <v>57.5</v>
      </c>
      <c r="BL10" s="127"/>
      <c r="BN10" s="100">
        <f>MEDIAN(BN2:BN7)</f>
        <v>2</v>
      </c>
      <c r="BO10" s="100">
        <f>MEDIAN(BO2:BO7)</f>
        <v>29</v>
      </c>
      <c r="BR10" s="127"/>
      <c r="BT10" s="100"/>
      <c r="BU10" s="100"/>
      <c r="BX10" s="127"/>
      <c r="BZ10" s="100">
        <f>MEDIAN(BZ2:BZ7)</f>
        <v>7</v>
      </c>
      <c r="CA10" s="100">
        <f>MEDIAN(CA2:CA7)</f>
        <v>78</v>
      </c>
      <c r="CH10" s="127"/>
      <c r="CJ10" s="100">
        <f>MEDIAN(CJ2:CJ7)</f>
        <v>2.5</v>
      </c>
      <c r="CK10" s="100">
        <f>MEDIAN(CK2:CK7)</f>
        <v>100.5</v>
      </c>
      <c r="CT10" s="127"/>
      <c r="CV10" s="127"/>
      <c r="CX10" s="100">
        <f>MEDIAN(CX2:CX7)</f>
        <v>1</v>
      </c>
      <c r="CY10" s="100">
        <f>MEDIAN(CY2:CY7)</f>
        <v>25</v>
      </c>
      <c r="DB10" s="127"/>
      <c r="DD10" s="100">
        <f>MEDIAN(DD2:DD7)</f>
        <v>1</v>
      </c>
      <c r="DE10" s="100">
        <f>MEDIAN(DE2:DE7)</f>
        <v>27</v>
      </c>
      <c r="DH10" s="127"/>
      <c r="DJ10" s="100">
        <f>MEDIAN(DJ2:DJ7)</f>
        <v>1</v>
      </c>
      <c r="DK10" s="100">
        <f>MEDIAN(DK2:DK7)</f>
        <v>12.5</v>
      </c>
      <c r="DN10" s="127"/>
      <c r="DP10" s="100">
        <f>MEDIAN(DP2:DP7)</f>
        <v>1</v>
      </c>
      <c r="DQ10" s="100">
        <f>MEDIAN(DQ2:DQ7)</f>
        <v>28</v>
      </c>
      <c r="DT10" s="127"/>
      <c r="DV10" s="100"/>
      <c r="DW10" s="100"/>
      <c r="DZ10" s="127"/>
      <c r="EB10" s="100"/>
      <c r="EC10" s="100"/>
      <c r="EF10" s="127"/>
      <c r="EG10" s="100"/>
      <c r="EH10" s="100"/>
      <c r="EI10" s="100"/>
      <c r="EL10" s="127"/>
      <c r="EN10" s="100"/>
      <c r="EO10" s="100"/>
      <c r="ER10" s="127"/>
      <c r="ET10" s="100"/>
      <c r="EU10" s="100"/>
      <c r="EX10" s="127"/>
      <c r="EZ10" s="100"/>
      <c r="FA10" s="100"/>
      <c r="FD10" s="127"/>
      <c r="FF10" s="100"/>
      <c r="FG10" s="100"/>
      <c r="FJ10" s="127"/>
      <c r="FL10" s="127"/>
      <c r="FN10" s="100">
        <f>MEDIAN(FN2:FN7)</f>
        <v>2</v>
      </c>
      <c r="FO10" s="100">
        <f>MEDIAN(FO2:FO7)</f>
        <v>130</v>
      </c>
      <c r="FP10" s="95"/>
      <c r="FW10" s="127"/>
      <c r="FY10" s="100">
        <f>MEDIAN(FY2:FY7)</f>
        <v>1.5</v>
      </c>
      <c r="FZ10" s="100">
        <f>MEDIAN(FZ2:FZ7)</f>
        <v>116</v>
      </c>
      <c r="GA10" s="95"/>
      <c r="GF10" s="127"/>
      <c r="GH10" s="100">
        <f>MEDIAN(GH2:GH7)</f>
        <v>1</v>
      </c>
      <c r="GI10" s="100">
        <f>MEDIAN(GI2:GI7)</f>
        <v>37.5</v>
      </c>
      <c r="GJ10" s="95"/>
      <c r="GP10" s="127"/>
      <c r="GR10" s="100">
        <f>MEDIAN(GR2:GR7)</f>
        <v>2</v>
      </c>
      <c r="GS10" s="100">
        <f>MEDIAN(GS2:GS7)</f>
        <v>33</v>
      </c>
      <c r="GT10" s="95"/>
      <c r="GY10" s="127"/>
      <c r="HA10" s="100">
        <f>MEDIAN(HA2:HA7)</f>
        <v>1</v>
      </c>
      <c r="HB10" s="100">
        <f>MEDIAN(HB2:HB7)</f>
        <v>75</v>
      </c>
      <c r="HC10" s="95"/>
      <c r="HJ10" s="127"/>
      <c r="HL10" s="100">
        <f>MEDIAN(HL2:HL7)</f>
        <v>1</v>
      </c>
      <c r="HM10" s="100">
        <f>MEDIAN(HM2:HM7)</f>
        <v>30</v>
      </c>
      <c r="HN10" s="95"/>
      <c r="HS10" s="127"/>
      <c r="HU10" s="100"/>
      <c r="HV10" s="100"/>
      <c r="HW10" s="95"/>
      <c r="IB10" s="127"/>
      <c r="ID10" s="100"/>
      <c r="IE10" s="100"/>
      <c r="IF10" s="95"/>
      <c r="IJ10" s="127"/>
      <c r="IL10" s="100"/>
      <c r="IM10" s="100"/>
      <c r="IN10" s="95"/>
      <c r="IP10" s="127"/>
      <c r="IR10" s="100">
        <f>MEDIAN(IR2:IR7)</f>
        <v>1</v>
      </c>
      <c r="IS10" s="100">
        <f>MEDIAN(IS2:IS7)</f>
        <v>30</v>
      </c>
      <c r="IT10" s="95"/>
      <c r="IY10" s="127"/>
      <c r="JA10" s="100">
        <f>MEDIAN(JA2:JA7)</f>
        <v>1</v>
      </c>
      <c r="JB10" s="100">
        <f>MEDIAN(JB2:JB7)</f>
        <v>27.5</v>
      </c>
      <c r="JC10" s="95"/>
      <c r="JH10" s="127"/>
      <c r="JJ10" s="100">
        <f>MEDIAN(JJ2:JJ7)</f>
        <v>1</v>
      </c>
      <c r="JK10" s="100">
        <f>MEDIAN(JK2:JK7)</f>
        <v>187.5</v>
      </c>
      <c r="JL10" s="95"/>
      <c r="JR10" s="127"/>
      <c r="JT10" s="100">
        <f>MEDIAN(JT2:JT7)</f>
        <v>1</v>
      </c>
      <c r="JU10" s="100">
        <f>MEDIAN(JU2:JU7)</f>
        <v>125</v>
      </c>
      <c r="JV10" s="95"/>
      <c r="KD10" s="127"/>
      <c r="KF10" s="100"/>
      <c r="KG10" s="100"/>
      <c r="KH10" s="95"/>
      <c r="KL10" s="127"/>
      <c r="KN10" s="100"/>
      <c r="KO10" s="100"/>
      <c r="KP10" s="100"/>
      <c r="KQ10" s="127"/>
      <c r="KS10" s="100"/>
      <c r="KT10" s="100"/>
      <c r="KU10" s="100"/>
      <c r="KV10" s="127"/>
      <c r="KX10" s="100"/>
      <c r="KY10" s="100"/>
      <c r="KZ10" s="100"/>
      <c r="LA10" s="127"/>
      <c r="LC10" s="100"/>
      <c r="LD10" s="100"/>
      <c r="LE10" s="100"/>
      <c r="LF10" s="127"/>
      <c r="LH10" s="100"/>
      <c r="LI10" s="100"/>
      <c r="LJ10" s="95"/>
      <c r="LK10" s="127"/>
      <c r="LN10" s="127"/>
      <c r="LO10" s="95"/>
      <c r="LZ10" s="100">
        <f>MEDIAN(LZ2:LZ7)</f>
        <v>91</v>
      </c>
      <c r="MB10" s="100">
        <f>MEDIAN(MB2:MB7)</f>
        <v>3</v>
      </c>
      <c r="MC10" s="127"/>
      <c r="MD10" s="95"/>
      <c r="MY10" s="100">
        <f>MEDIAN(MY2:MY7)</f>
        <v>40</v>
      </c>
      <c r="MZ10" s="100">
        <f>MEDIAN(MZ2:MZ7)</f>
        <v>35</v>
      </c>
      <c r="NE10" s="127"/>
      <c r="NJ10" s="127"/>
      <c r="NK10" s="95"/>
      <c r="NP10" s="102"/>
      <c r="NU10" s="127"/>
    </row>
    <row r="11" spans="1:396" s="104" customFormat="1" ht="17" x14ac:dyDescent="0.2">
      <c r="A11" s="103" t="s">
        <v>922</v>
      </c>
      <c r="D11" s="103">
        <f>MIN(D2:D7)</f>
        <v>552</v>
      </c>
      <c r="E11" s="103">
        <f>MIN(E2:E7)</f>
        <v>8</v>
      </c>
      <c r="F11" s="103">
        <f>MIN(F2:F7)</f>
        <v>49.94736842105263</v>
      </c>
      <c r="G11" s="103">
        <f>MIN(G2:G7)</f>
        <v>4</v>
      </c>
      <c r="J11" s="103">
        <f>MIN(J2:J7)</f>
        <v>0</v>
      </c>
      <c r="K11" s="127"/>
      <c r="L11" s="95"/>
      <c r="AA11" s="95"/>
      <c r="AB11" s="103">
        <f>MIN(AB2:AB7)</f>
        <v>164</v>
      </c>
      <c r="AC11" s="103">
        <f>MIN(AC2:AC7)</f>
        <v>102</v>
      </c>
      <c r="AD11" s="103">
        <f>MIN(AD2:AD7)</f>
        <v>3</v>
      </c>
      <c r="AE11" s="103">
        <f>MIN(AE2:AE7)</f>
        <v>0</v>
      </c>
      <c r="AI11" s="127"/>
      <c r="AK11" s="95"/>
      <c r="AN11" s="105"/>
      <c r="AP11" s="105"/>
      <c r="AR11" s="105"/>
      <c r="AT11" s="105"/>
      <c r="AW11" s="103">
        <f>MIN(AW2:AW7)</f>
        <v>2</v>
      </c>
      <c r="AX11" s="103">
        <f>MIN(AX2:AX7)</f>
        <v>141.5</v>
      </c>
      <c r="AY11" s="127"/>
      <c r="AZ11" s="116"/>
      <c r="BA11" s="103">
        <f>MIN(BA2:BA7)</f>
        <v>1</v>
      </c>
      <c r="BB11" s="103">
        <f>MIN(BB2:BB7)</f>
        <v>200</v>
      </c>
      <c r="BF11" s="127"/>
      <c r="BH11" s="103">
        <f>MIN(BH2:BH7)</f>
        <v>4</v>
      </c>
      <c r="BI11" s="103">
        <f>MIN(BI2:BI7)</f>
        <v>55</v>
      </c>
      <c r="BL11" s="127"/>
      <c r="BN11" s="103">
        <f>MIN(BN2:BN7)</f>
        <v>2</v>
      </c>
      <c r="BO11" s="103">
        <f>MIN(BO2:BO7)</f>
        <v>25</v>
      </c>
      <c r="BR11" s="127"/>
      <c r="BT11" s="103">
        <f>MIN(BT2:BT7)</f>
        <v>0</v>
      </c>
      <c r="BU11" s="103">
        <f>MIN(BU2:BU7)</f>
        <v>0</v>
      </c>
      <c r="BX11" s="127"/>
      <c r="BZ11" s="103">
        <f>MIN(BZ2:BZ7)</f>
        <v>3</v>
      </c>
      <c r="CA11" s="103">
        <f>MIN(CA2:CA7)</f>
        <v>50</v>
      </c>
      <c r="CH11" s="127"/>
      <c r="CJ11" s="103">
        <f>MIN(CJ2:CJ7)</f>
        <v>1</v>
      </c>
      <c r="CK11" s="103">
        <f>MIN(CK2:CK7)</f>
        <v>78</v>
      </c>
      <c r="CT11" s="127"/>
      <c r="CV11" s="127"/>
      <c r="CX11" s="103">
        <f>MIN(CX2:CX7)</f>
        <v>1</v>
      </c>
      <c r="CY11" s="103">
        <f>MIN(CY2:CY7)</f>
        <v>15</v>
      </c>
      <c r="DB11" s="127"/>
      <c r="DD11" s="103">
        <f>MIN(DD2:DD7)</f>
        <v>1</v>
      </c>
      <c r="DE11" s="103">
        <f>MIN(DE2:DE7)</f>
        <v>15</v>
      </c>
      <c r="DH11" s="127"/>
      <c r="DJ11" s="103">
        <f>MIN(DJ2:DJ7)</f>
        <v>1</v>
      </c>
      <c r="DK11" s="103">
        <f>MIN(DK2:DK7)</f>
        <v>8</v>
      </c>
      <c r="DN11" s="127"/>
      <c r="DP11" s="103">
        <f>MIN(DP2:DP7)</f>
        <v>1</v>
      </c>
      <c r="DQ11" s="103">
        <f>MIN(DQ2:DQ7)</f>
        <v>18</v>
      </c>
      <c r="DT11" s="127"/>
      <c r="DV11" s="103">
        <f>MIN(DV2:DV7)</f>
        <v>0</v>
      </c>
      <c r="DW11" s="103">
        <f>MIN(DW2:DW7)</f>
        <v>0</v>
      </c>
      <c r="DZ11" s="127"/>
      <c r="EB11" s="103">
        <f>MIN(EB2:EB7)</f>
        <v>0</v>
      </c>
      <c r="EC11" s="103">
        <f>MIN(EC2:EC7)</f>
        <v>0</v>
      </c>
      <c r="EF11" s="127"/>
      <c r="EG11" s="103"/>
      <c r="EH11" s="103">
        <f>MIN(EH2:EH7)</f>
        <v>0</v>
      </c>
      <c r="EI11" s="103">
        <f>MIN(EI2:EI7)</f>
        <v>0</v>
      </c>
      <c r="EL11" s="127"/>
      <c r="EN11" s="103">
        <f>MIN(EN2:EN7)</f>
        <v>0</v>
      </c>
      <c r="EO11" s="103">
        <f>MIN(EO2:EO7)</f>
        <v>0</v>
      </c>
      <c r="ER11" s="127"/>
      <c r="ET11" s="103">
        <f>MIN(ET2:ET7)</f>
        <v>0</v>
      </c>
      <c r="EU11" s="103">
        <f>MIN(EU2:EU7)</f>
        <v>0</v>
      </c>
      <c r="EX11" s="127"/>
      <c r="EZ11" s="103">
        <f>MIN(EZ2:EZ7)</f>
        <v>0</v>
      </c>
      <c r="FA11" s="103">
        <f>MIN(FA2:FA7)</f>
        <v>0</v>
      </c>
      <c r="FD11" s="127"/>
      <c r="FF11" s="103">
        <f>MIN(FF2:FF7)</f>
        <v>0</v>
      </c>
      <c r="FG11" s="103">
        <f>MIN(FG2:FG7)</f>
        <v>0</v>
      </c>
      <c r="FJ11" s="127"/>
      <c r="FL11" s="127"/>
      <c r="FN11" s="103">
        <f>MIN(FN2:FN7)</f>
        <v>2</v>
      </c>
      <c r="FO11" s="103">
        <f>MIN(FO2:FO7)</f>
        <v>55</v>
      </c>
      <c r="FP11" s="95"/>
      <c r="FW11" s="127"/>
      <c r="FY11" s="103">
        <f>MIN(FY2:FY7)</f>
        <v>1</v>
      </c>
      <c r="FZ11" s="103">
        <f>MIN(FZ2:FZ7)</f>
        <v>32</v>
      </c>
      <c r="GA11" s="95"/>
      <c r="GF11" s="127"/>
      <c r="GH11" s="103">
        <f>MIN(GH2:GH7)</f>
        <v>1</v>
      </c>
      <c r="GI11" s="103">
        <f>MIN(GI2:GI7)</f>
        <v>25</v>
      </c>
      <c r="GJ11" s="95"/>
      <c r="GP11" s="127"/>
      <c r="GR11" s="103">
        <f>MIN(GR2:GR7)</f>
        <v>2</v>
      </c>
      <c r="GS11" s="103">
        <f>MIN(GS2:GS7)</f>
        <v>33</v>
      </c>
      <c r="GT11" s="95"/>
      <c r="GY11" s="127"/>
      <c r="HA11" s="103">
        <f>MIN(HA2:HA7)</f>
        <v>1</v>
      </c>
      <c r="HB11" s="103">
        <f>MIN(HB2:HB7)</f>
        <v>75</v>
      </c>
      <c r="HC11" s="95"/>
      <c r="HJ11" s="127"/>
      <c r="HL11" s="103">
        <f>MIN(HL2:HL7)</f>
        <v>1</v>
      </c>
      <c r="HM11" s="103">
        <f>MIN(HM2:HM7)</f>
        <v>30</v>
      </c>
      <c r="HN11" s="95"/>
      <c r="HS11" s="127"/>
      <c r="HU11" s="103">
        <f>MIN(HU2:HU7)</f>
        <v>0</v>
      </c>
      <c r="HV11" s="103">
        <f>MIN(HV2:HV7)</f>
        <v>0</v>
      </c>
      <c r="HW11" s="95"/>
      <c r="IB11" s="127"/>
      <c r="ID11" s="103">
        <f>MIN(ID2:ID7)</f>
        <v>0</v>
      </c>
      <c r="IE11" s="103">
        <f>MIN(IE2:IE7)</f>
        <v>0</v>
      </c>
      <c r="IF11" s="95"/>
      <c r="IJ11" s="127"/>
      <c r="IL11" s="103">
        <f>MIN(IL2:IL7)</f>
        <v>0</v>
      </c>
      <c r="IM11" s="103">
        <f>MIN(IM2:IM7)</f>
        <v>0</v>
      </c>
      <c r="IN11" s="95"/>
      <c r="IP11" s="127"/>
      <c r="IR11" s="103">
        <f>MIN(IR2:IR7)</f>
        <v>1</v>
      </c>
      <c r="IS11" s="103">
        <f>MIN(IS2:IS7)</f>
        <v>30</v>
      </c>
      <c r="IT11" s="95"/>
      <c r="IY11" s="127"/>
      <c r="JA11" s="103">
        <f>MIN(JA2:JA7)</f>
        <v>1</v>
      </c>
      <c r="JB11" s="103">
        <f>MIN(JB2:JB7)</f>
        <v>22</v>
      </c>
      <c r="JC11" s="95"/>
      <c r="JH11" s="127"/>
      <c r="JJ11" s="103">
        <f>MIN(JJ2:JJ7)</f>
        <v>1</v>
      </c>
      <c r="JK11" s="103">
        <f>MIN(JK2:JK7)</f>
        <v>133</v>
      </c>
      <c r="JL11" s="95"/>
      <c r="JR11" s="127"/>
      <c r="JT11" s="103">
        <f>MIN(JT2:JT7)</f>
        <v>1</v>
      </c>
      <c r="JU11" s="103">
        <f>MIN(JU2:JU7)</f>
        <v>119</v>
      </c>
      <c r="JV11" s="95"/>
      <c r="KD11" s="127"/>
      <c r="KF11" s="103">
        <f>MIN(KF2:KF7)</f>
        <v>0</v>
      </c>
      <c r="KG11" s="103">
        <f>MIN(KG2:KG7)</f>
        <v>0</v>
      </c>
      <c r="KH11" s="95"/>
      <c r="KL11" s="127"/>
      <c r="KN11" s="103">
        <f>MIN(KN2:KN7)</f>
        <v>0</v>
      </c>
      <c r="KO11" s="103">
        <f>MIN(KO2:KO7)</f>
        <v>0</v>
      </c>
      <c r="KP11" s="103"/>
      <c r="KQ11" s="127"/>
      <c r="KS11" s="103">
        <f>MIN(KS2:KS7)</f>
        <v>0</v>
      </c>
      <c r="KT11" s="103">
        <f>MIN(KT2:KT7)</f>
        <v>0</v>
      </c>
      <c r="KU11" s="103"/>
      <c r="KV11" s="127"/>
      <c r="KX11" s="103">
        <f>MIN(KX2:KX7)</f>
        <v>0</v>
      </c>
      <c r="KY11" s="103">
        <f>MIN(KY2:KY7)</f>
        <v>0</v>
      </c>
      <c r="KZ11" s="103"/>
      <c r="LA11" s="127"/>
      <c r="LC11" s="103">
        <f>MIN(LC2:LC7)</f>
        <v>0</v>
      </c>
      <c r="LD11" s="103">
        <f>MIN(LD2:LD7)</f>
        <v>0</v>
      </c>
      <c r="LE11" s="103"/>
      <c r="LF11" s="127"/>
      <c r="LH11" s="103">
        <f>MIN(LH2:LH7)</f>
        <v>0</v>
      </c>
      <c r="LI11" s="103">
        <f>MIN(LI2:LI7)</f>
        <v>0</v>
      </c>
      <c r="LJ11" s="95"/>
      <c r="LK11" s="127"/>
      <c r="LN11" s="127"/>
      <c r="LO11" s="95"/>
      <c r="LZ11" s="103">
        <f>MIN(LZ2:LZ7)</f>
        <v>7</v>
      </c>
      <c r="MB11" s="103">
        <f>MIN(MB2:MB7)</f>
        <v>0</v>
      </c>
      <c r="MC11" s="127"/>
      <c r="MD11" s="95"/>
      <c r="MY11" s="103">
        <f>MIN(MY2:MY7)</f>
        <v>35</v>
      </c>
      <c r="MZ11" s="103">
        <f>MIN(MZ2:MZ7)</f>
        <v>30</v>
      </c>
      <c r="NE11" s="127"/>
      <c r="NJ11" s="127"/>
      <c r="NK11" s="95"/>
      <c r="NP11" s="105"/>
      <c r="NU11" s="127"/>
    </row>
    <row r="12" spans="1:396" s="107" customFormat="1" ht="17" x14ac:dyDescent="0.2">
      <c r="A12" s="106" t="s">
        <v>923</v>
      </c>
      <c r="D12" s="106">
        <f>MAX(D2:D7)</f>
        <v>2560</v>
      </c>
      <c r="E12" s="106">
        <f>MAX(E2:E7)</f>
        <v>21</v>
      </c>
      <c r="F12" s="106">
        <f>MAX(F2:F7)</f>
        <v>160</v>
      </c>
      <c r="G12" s="106">
        <f>MAX(G2:G7)</f>
        <v>11</v>
      </c>
      <c r="J12" s="106">
        <f>MAX(J2:J7)</f>
        <v>5</v>
      </c>
      <c r="K12" s="127"/>
      <c r="L12" s="95"/>
      <c r="AA12" s="95"/>
      <c r="AB12" s="106">
        <f>MAX(AB2:AB7)</f>
        <v>407</v>
      </c>
      <c r="AC12" s="106">
        <f>MAX(AC2:AC7)</f>
        <v>362</v>
      </c>
      <c r="AD12" s="106">
        <f>MAX(AD2:AD7)</f>
        <v>142</v>
      </c>
      <c r="AE12" s="106">
        <f>MAX(AE2:AE7)</f>
        <v>10</v>
      </c>
      <c r="AI12" s="127"/>
      <c r="AK12" s="95"/>
      <c r="AN12" s="108"/>
      <c r="AP12" s="108"/>
      <c r="AR12" s="108"/>
      <c r="AT12" s="108"/>
      <c r="AW12" s="106">
        <f>MAX(AW2:AW7)</f>
        <v>204</v>
      </c>
      <c r="AX12" s="106">
        <f>MAX(AX2:AX7)</f>
        <v>204</v>
      </c>
      <c r="AY12" s="127"/>
      <c r="AZ12" s="117"/>
      <c r="BA12" s="106">
        <f>MAX(BA2:BA7)</f>
        <v>1</v>
      </c>
      <c r="BB12" s="106">
        <f>MAX(BB2:BB7)</f>
        <v>260</v>
      </c>
      <c r="BF12" s="127"/>
      <c r="BH12" s="106">
        <f>MAX(BH2:BH7)</f>
        <v>5</v>
      </c>
      <c r="BI12" s="106">
        <f>MAX(BI2:BI7)</f>
        <v>60</v>
      </c>
      <c r="BL12" s="127"/>
      <c r="BN12" s="106">
        <f>MAX(BN2:BN7)</f>
        <v>2</v>
      </c>
      <c r="BO12" s="106">
        <f>MAX(BO2:BO7)</f>
        <v>33</v>
      </c>
      <c r="BR12" s="127"/>
      <c r="BT12" s="106">
        <f>MAX(BT2:BT7)</f>
        <v>0</v>
      </c>
      <c r="BU12" s="106">
        <f>MAX(BU2:BU7)</f>
        <v>0</v>
      </c>
      <c r="BX12" s="127"/>
      <c r="BZ12" s="106">
        <f>MAX(BZ2:BZ7)</f>
        <v>9</v>
      </c>
      <c r="CA12" s="106">
        <f>MAX(CA2:CA7)</f>
        <v>150</v>
      </c>
      <c r="CH12" s="127"/>
      <c r="CJ12" s="106">
        <f>MAX(CJ2:CJ7)</f>
        <v>4</v>
      </c>
      <c r="CK12" s="106">
        <f>MAX(CK2:CK7)</f>
        <v>123</v>
      </c>
      <c r="CT12" s="127"/>
      <c r="CV12" s="127"/>
      <c r="CX12" s="106">
        <f>MAX(CX2:CX7)</f>
        <v>2</v>
      </c>
      <c r="CY12" s="106">
        <f>MAX(CY2:CY7)</f>
        <v>35</v>
      </c>
      <c r="DB12" s="127"/>
      <c r="DD12" s="106">
        <f>MAX(DD2:DD7)</f>
        <v>1</v>
      </c>
      <c r="DE12" s="106">
        <f>MAX(DE2:DE7)</f>
        <v>39</v>
      </c>
      <c r="DH12" s="127"/>
      <c r="DJ12" s="106">
        <f>MAX(DJ2:DJ7)</f>
        <v>1</v>
      </c>
      <c r="DK12" s="106">
        <f>MAX(DK2:DK7)</f>
        <v>15</v>
      </c>
      <c r="DN12" s="127"/>
      <c r="DP12" s="106">
        <f>MAX(DP2:DP7)</f>
        <v>2</v>
      </c>
      <c r="DQ12" s="106">
        <f>MAX(DQ2:DQ7)</f>
        <v>28</v>
      </c>
      <c r="DT12" s="127"/>
      <c r="DV12" s="106">
        <f>MAX(DV2:DV7)</f>
        <v>0</v>
      </c>
      <c r="DW12" s="106">
        <f>MAX(DW2:DW7)</f>
        <v>0</v>
      </c>
      <c r="DZ12" s="127"/>
      <c r="EB12" s="106">
        <f>MAX(EB2:EB7)</f>
        <v>0</v>
      </c>
      <c r="EC12" s="106">
        <f>MAX(EC2:EC7)</f>
        <v>0</v>
      </c>
      <c r="EF12" s="127"/>
      <c r="EG12" s="106"/>
      <c r="EH12" s="106">
        <f>MAX(EH2:EH7)</f>
        <v>0</v>
      </c>
      <c r="EI12" s="106">
        <f>MAX(EI2:EI7)</f>
        <v>0</v>
      </c>
      <c r="EL12" s="127"/>
      <c r="EN12" s="106">
        <f>MAX(EN2:EN7)</f>
        <v>0</v>
      </c>
      <c r="EO12" s="106">
        <f>MAX(EO2:EO7)</f>
        <v>0</v>
      </c>
      <c r="ER12" s="127"/>
      <c r="ET12" s="106">
        <f>MAX(ET2:ET7)</f>
        <v>0</v>
      </c>
      <c r="EU12" s="106">
        <f>MAX(EU2:EU7)</f>
        <v>0</v>
      </c>
      <c r="EX12" s="127"/>
      <c r="EZ12" s="106">
        <f>MAX(EZ2:EZ7)</f>
        <v>0</v>
      </c>
      <c r="FA12" s="106">
        <f>MAX(FA2:FA7)</f>
        <v>0</v>
      </c>
      <c r="FD12" s="127"/>
      <c r="FF12" s="106">
        <f>MAX(FF2:FF7)</f>
        <v>0</v>
      </c>
      <c r="FG12" s="106">
        <f>MAX(FG2:FG7)</f>
        <v>0</v>
      </c>
      <c r="FJ12" s="127"/>
      <c r="FL12" s="127"/>
      <c r="FN12" s="106">
        <f>MAX(FN2:FN7)</f>
        <v>3</v>
      </c>
      <c r="FO12" s="106">
        <f>MAX(FO2:FO7)</f>
        <v>150</v>
      </c>
      <c r="FP12" s="95"/>
      <c r="FW12" s="127"/>
      <c r="FY12" s="106">
        <f>MAX(FY2:FY7)</f>
        <v>2</v>
      </c>
      <c r="FZ12" s="106">
        <f>MAX(FZ2:FZ7)</f>
        <v>200</v>
      </c>
      <c r="GA12" s="95"/>
      <c r="GF12" s="127"/>
      <c r="GH12" s="106">
        <f>MAX(GH2:GH7)</f>
        <v>1</v>
      </c>
      <c r="GI12" s="106">
        <f>MAX(GI2:GI7)</f>
        <v>85</v>
      </c>
      <c r="GJ12" s="95"/>
      <c r="GP12" s="127"/>
      <c r="GR12" s="106">
        <f>MAX(GR2:GR7)</f>
        <v>2</v>
      </c>
      <c r="GS12" s="106">
        <f>MAX(GS2:GS7)</f>
        <v>33</v>
      </c>
      <c r="GT12" s="95"/>
      <c r="GY12" s="127"/>
      <c r="HA12" s="106">
        <f>MAX(HA2:HA7)</f>
        <v>1</v>
      </c>
      <c r="HB12" s="106">
        <f>MAX(HB2:HB7)</f>
        <v>75</v>
      </c>
      <c r="HC12" s="95"/>
      <c r="HJ12" s="127"/>
      <c r="HL12" s="106">
        <f>MAX(HL2:HL7)</f>
        <v>2</v>
      </c>
      <c r="HM12" s="106">
        <f>MAX(HM2:HM7)</f>
        <v>150</v>
      </c>
      <c r="HN12" s="95"/>
      <c r="HS12" s="127"/>
      <c r="HU12" s="106">
        <f>MAX(HU2:HU7)</f>
        <v>0</v>
      </c>
      <c r="HV12" s="106">
        <f>MAX(HV2:HV7)</f>
        <v>0</v>
      </c>
      <c r="HW12" s="95"/>
      <c r="IB12" s="127"/>
      <c r="ID12" s="106">
        <f>MAX(ID2:ID7)</f>
        <v>0</v>
      </c>
      <c r="IE12" s="106">
        <f>MAX(IE2:IE7)</f>
        <v>0</v>
      </c>
      <c r="IF12" s="95"/>
      <c r="IJ12" s="127"/>
      <c r="IL12" s="106">
        <f>MAX(IL2:IL7)</f>
        <v>0</v>
      </c>
      <c r="IM12" s="106">
        <f>MAX(IM2:IM7)</f>
        <v>0</v>
      </c>
      <c r="IN12" s="95"/>
      <c r="IP12" s="127"/>
      <c r="IR12" s="106">
        <f>MAX(IR2:IR7)</f>
        <v>1</v>
      </c>
      <c r="IS12" s="106">
        <f>MAX(IS2:IS7)</f>
        <v>30</v>
      </c>
      <c r="IT12" s="95"/>
      <c r="IY12" s="127"/>
      <c r="JA12" s="106">
        <f>MAX(JA2:JA7)</f>
        <v>1</v>
      </c>
      <c r="JB12" s="106">
        <f>MAX(JB2:JB7)</f>
        <v>45</v>
      </c>
      <c r="JC12" s="95"/>
      <c r="JH12" s="127"/>
      <c r="JJ12" s="106">
        <f>MAX(JJ2:JJ7)</f>
        <v>1</v>
      </c>
      <c r="JK12" s="106">
        <f>MAX(JK2:JK7)</f>
        <v>345</v>
      </c>
      <c r="JL12" s="95"/>
      <c r="JR12" s="127"/>
      <c r="JT12" s="106">
        <f>MAX(JT2:JT7)</f>
        <v>2</v>
      </c>
      <c r="JU12" s="106">
        <f>MAX(JU2:JU7)</f>
        <v>438</v>
      </c>
      <c r="JV12" s="95"/>
      <c r="KD12" s="127"/>
      <c r="KF12" s="106">
        <f>MAX(KF2:KF7)</f>
        <v>0</v>
      </c>
      <c r="KG12" s="106">
        <f>MAX(KG2:KG7)</f>
        <v>0</v>
      </c>
      <c r="KH12" s="95"/>
      <c r="KL12" s="127"/>
      <c r="KN12" s="106">
        <f>MAX(KN2:KN7)</f>
        <v>0</v>
      </c>
      <c r="KO12" s="106">
        <f>MAX(KO2:KO7)</f>
        <v>0</v>
      </c>
      <c r="KP12" s="106"/>
      <c r="KQ12" s="127"/>
      <c r="KS12" s="106">
        <f>MAX(KS2:KS7)</f>
        <v>0</v>
      </c>
      <c r="KT12" s="106">
        <f>MAX(KT2:KT7)</f>
        <v>0</v>
      </c>
      <c r="KU12" s="106"/>
      <c r="KV12" s="127"/>
      <c r="KX12" s="106">
        <f>MAX(KX2:KX7)</f>
        <v>0</v>
      </c>
      <c r="KY12" s="106">
        <f>MAX(KY2:KY7)</f>
        <v>0</v>
      </c>
      <c r="KZ12" s="106"/>
      <c r="LA12" s="127"/>
      <c r="LC12" s="106">
        <f>MAX(LC2:LC7)</f>
        <v>0</v>
      </c>
      <c r="LD12" s="106">
        <f>MAX(LD2:LD7)</f>
        <v>0</v>
      </c>
      <c r="LE12" s="106"/>
      <c r="LF12" s="127"/>
      <c r="LH12" s="106">
        <f>MAX(LH2:LH7)</f>
        <v>0</v>
      </c>
      <c r="LI12" s="106">
        <f>MAX(LI2:LI7)</f>
        <v>0</v>
      </c>
      <c r="LJ12" s="95"/>
      <c r="LK12" s="127"/>
      <c r="LN12" s="127"/>
      <c r="LO12" s="95"/>
      <c r="LZ12" s="106">
        <f>MAX(LZ2:LZ7)</f>
        <v>558</v>
      </c>
      <c r="MB12" s="106">
        <f>MAX(MB2:MB7)</f>
        <v>14</v>
      </c>
      <c r="MC12" s="127"/>
      <c r="MD12" s="95"/>
      <c r="MY12" s="106">
        <f>MAX(MY2:MY7)</f>
        <v>40</v>
      </c>
      <c r="MZ12" s="106">
        <f>MAX(MZ2:MZ7)</f>
        <v>37</v>
      </c>
      <c r="NE12" s="127"/>
      <c r="NJ12" s="127"/>
      <c r="NK12" s="95"/>
      <c r="NP12" s="108"/>
      <c r="NU12" s="127"/>
    </row>
    <row r="13" spans="1:396" s="3" customFormat="1" ht="17" x14ac:dyDescent="0.2">
      <c r="A13" s="6" t="s">
        <v>924</v>
      </c>
      <c r="D13" s="6"/>
      <c r="H13" s="3">
        <f>COUNTIF(H2:H7,"yes")</f>
        <v>1</v>
      </c>
      <c r="I13" s="3">
        <f>COUNTIF(I2:I7,"yes")</f>
        <v>0</v>
      </c>
      <c r="J13" s="3">
        <f>COUNTIF(J2:J7,"&gt;0")</f>
        <v>5</v>
      </c>
      <c r="K13" s="128"/>
      <c r="L13" s="11"/>
      <c r="M13" s="3">
        <f t="shared" ref="M13:Z13" si="3">COUNTA(M2:M7)</f>
        <v>2</v>
      </c>
      <c r="N13" s="3">
        <f t="shared" si="3"/>
        <v>0</v>
      </c>
      <c r="O13" s="3">
        <f t="shared" si="3"/>
        <v>1</v>
      </c>
      <c r="P13" s="3">
        <f t="shared" si="3"/>
        <v>5</v>
      </c>
      <c r="Q13" s="3">
        <f t="shared" si="3"/>
        <v>4</v>
      </c>
      <c r="R13" s="3">
        <f t="shared" si="3"/>
        <v>0</v>
      </c>
      <c r="S13" s="3">
        <f t="shared" si="3"/>
        <v>0</v>
      </c>
      <c r="T13" s="3">
        <f t="shared" si="3"/>
        <v>0</v>
      </c>
      <c r="U13" s="3">
        <f t="shared" si="3"/>
        <v>0</v>
      </c>
      <c r="V13" s="3">
        <f t="shared" si="3"/>
        <v>0</v>
      </c>
      <c r="W13" s="3">
        <f t="shared" si="3"/>
        <v>0</v>
      </c>
      <c r="X13" s="3">
        <f t="shared" si="3"/>
        <v>1</v>
      </c>
      <c r="Y13" s="3">
        <f t="shared" si="3"/>
        <v>0</v>
      </c>
      <c r="Z13" s="3">
        <f t="shared" si="3"/>
        <v>0</v>
      </c>
      <c r="AA13" s="11"/>
      <c r="AH13" s="3">
        <f>COUNTIF(AH2:AH7,"yes")</f>
        <v>5</v>
      </c>
      <c r="AI13" s="128"/>
      <c r="AJ13" s="3">
        <f>COUNTIF(AJ2:AJ7,"yes")</f>
        <v>4</v>
      </c>
      <c r="AK13" s="11"/>
      <c r="AL13" s="3">
        <f t="shared" ref="AL13:AV13" si="4">COUNTA(AL2:AL7)</f>
        <v>4</v>
      </c>
      <c r="AM13" s="3">
        <f t="shared" si="4"/>
        <v>1</v>
      </c>
      <c r="AN13" s="3">
        <f t="shared" si="4"/>
        <v>2</v>
      </c>
      <c r="AO13" s="3">
        <f t="shared" si="4"/>
        <v>2</v>
      </c>
      <c r="AP13" s="3">
        <f t="shared" si="4"/>
        <v>3</v>
      </c>
      <c r="AQ13" s="3">
        <f t="shared" si="4"/>
        <v>2</v>
      </c>
      <c r="AR13" s="3">
        <f t="shared" si="4"/>
        <v>0</v>
      </c>
      <c r="AS13" s="3">
        <f t="shared" si="4"/>
        <v>4</v>
      </c>
      <c r="AT13" s="3">
        <f t="shared" si="4"/>
        <v>0</v>
      </c>
      <c r="AU13" s="3">
        <f t="shared" si="4"/>
        <v>0</v>
      </c>
      <c r="AV13" s="3">
        <f t="shared" si="4"/>
        <v>4</v>
      </c>
      <c r="AY13" s="128"/>
      <c r="AZ13" s="118">
        <f>COUNTIF(AZ2:AZ7,"yes")</f>
        <v>3</v>
      </c>
      <c r="BE13" s="3">
        <f>COUNTIF(BE2:BE7,"yes")</f>
        <v>3</v>
      </c>
      <c r="BF13" s="128"/>
      <c r="BG13" s="3">
        <f>COUNTIF(BG2:BG7,"yes")</f>
        <v>2</v>
      </c>
      <c r="BL13" s="128"/>
      <c r="BM13" s="3">
        <f>COUNTIF(BM2:BM7,"yes")</f>
        <v>2</v>
      </c>
      <c r="BR13" s="128"/>
      <c r="BS13" s="3">
        <f>COUNTIF(BS2:BS7,"yes")</f>
        <v>0</v>
      </c>
      <c r="BX13" s="128"/>
      <c r="BY13" s="3">
        <f>COUNTIF(BY2:BY7,"yes")</f>
        <v>4</v>
      </c>
      <c r="CH13" s="128"/>
      <c r="CI13" s="3">
        <f>COUNTIF(CI2:CI7,"yes")</f>
        <v>2</v>
      </c>
      <c r="CT13" s="128"/>
      <c r="CU13" s="3">
        <f>COUNTIF(CU2:CU7,"yes")</f>
        <v>5</v>
      </c>
      <c r="CV13" s="128"/>
      <c r="CW13" s="3">
        <f>COUNTIF(CW2:CW7,"Yes")</f>
        <v>5</v>
      </c>
      <c r="DB13" s="128"/>
      <c r="DC13" s="3">
        <f>COUNTIF(DC2:DC7,"yes")</f>
        <v>2</v>
      </c>
      <c r="DH13" s="128"/>
      <c r="DI13" s="3">
        <f>COUNTIF(DI2:DI7,"yes")</f>
        <v>4</v>
      </c>
      <c r="DN13" s="128"/>
      <c r="DO13" s="3">
        <f>COUNTIF(DO2:DO7,"yes")</f>
        <v>3</v>
      </c>
      <c r="DT13" s="128"/>
      <c r="DU13" s="3">
        <f>COUNTIF(DU2:DU7,"yes")</f>
        <v>0</v>
      </c>
      <c r="DZ13" s="128"/>
      <c r="EA13" s="3">
        <f>COUNTIF(EA2:EA7,"yes")</f>
        <v>0</v>
      </c>
      <c r="EF13" s="128"/>
      <c r="EG13" s="3">
        <f>COUNTIF(EG2:EG7,"yes")</f>
        <v>0</v>
      </c>
      <c r="EL13" s="128"/>
      <c r="EM13" s="3">
        <f>COUNTIF(EM2:EM7,"yes")</f>
        <v>0</v>
      </c>
      <c r="ER13" s="128"/>
      <c r="ES13" s="3">
        <f>COUNTIF(ES2:ES7,"yes")</f>
        <v>0</v>
      </c>
      <c r="EX13" s="128"/>
      <c r="EY13" s="3">
        <f>COUNTIF(EY2:EY7,"yes")</f>
        <v>0</v>
      </c>
      <c r="FD13" s="128"/>
      <c r="FE13" s="3">
        <f>COUNTIF(FE2:FE7,"yes")</f>
        <v>0</v>
      </c>
      <c r="FJ13" s="128"/>
      <c r="FK13" s="3">
        <f>COUNTIF(FK2:FK7,"yes")</f>
        <v>6</v>
      </c>
      <c r="FL13" s="128"/>
      <c r="FM13" s="3">
        <f>COUNTIF(FM2:FM7,"yes")</f>
        <v>3</v>
      </c>
      <c r="FP13" s="11"/>
      <c r="FQ13" s="3">
        <f>COUNTA(FQ2:FQ7)</f>
        <v>1</v>
      </c>
      <c r="FR13" s="3">
        <f>COUNTA(FR2:FR7)</f>
        <v>0</v>
      </c>
      <c r="FS13" s="3">
        <f>COUNTA(FS2:FS7)</f>
        <v>1</v>
      </c>
      <c r="FT13" s="3">
        <f>COUNTA(FT2:FT7)</f>
        <v>2</v>
      </c>
      <c r="FU13" s="3">
        <f>COUNTA(FU2:FU7)</f>
        <v>0</v>
      </c>
      <c r="FV13" s="3">
        <f>COUNTIF(FV2:FV7,"yes")</f>
        <v>0</v>
      </c>
      <c r="FW13" s="128"/>
      <c r="FX13" s="3">
        <f>COUNTIF(FX2:FX7,"yes")</f>
        <v>2</v>
      </c>
      <c r="GA13" s="11"/>
      <c r="GB13" s="3">
        <f>COUNTA(GB2:GB7)</f>
        <v>0</v>
      </c>
      <c r="GC13" s="3">
        <f>COUNTA(GC2:GC7)</f>
        <v>0</v>
      </c>
      <c r="GD13" s="3">
        <f>COUNTA(GD2:GD7)</f>
        <v>1</v>
      </c>
      <c r="GE13" s="3">
        <f>COUNTA(GE2:GE7)</f>
        <v>1</v>
      </c>
      <c r="GF13" s="128"/>
      <c r="GG13" s="3">
        <f>COUNTIF(GG2:GG7,"yes")</f>
        <v>6</v>
      </c>
      <c r="GJ13" s="11"/>
      <c r="GK13" s="3">
        <f>COUNTA(GK2:GK7)</f>
        <v>3</v>
      </c>
      <c r="GL13" s="3">
        <f>COUNTA(GL2:GL7)</f>
        <v>1</v>
      </c>
      <c r="GM13" s="3">
        <f>COUNTA(GM2:GM7)</f>
        <v>1</v>
      </c>
      <c r="GN13" s="3">
        <f>COUNTA(GN2:GN7)</f>
        <v>4</v>
      </c>
      <c r="GO13" s="3">
        <f>COUNTA(GO2:GO7)</f>
        <v>2</v>
      </c>
      <c r="GP13" s="128"/>
      <c r="GQ13" s="3">
        <f>COUNTIF(GQ2:GQ7,"yes")</f>
        <v>1</v>
      </c>
      <c r="GT13" s="11"/>
      <c r="GU13" s="3">
        <f>COUNTA(GU2:GU7)</f>
        <v>0</v>
      </c>
      <c r="GV13" s="3">
        <f>COUNTA(GV2:GV7)</f>
        <v>1</v>
      </c>
      <c r="GW13" s="3">
        <f>COUNTA(GW2:GW7)</f>
        <v>1</v>
      </c>
      <c r="GX13" s="3">
        <f>COUNTA(GX2:GX7)</f>
        <v>0</v>
      </c>
      <c r="GY13" s="128"/>
      <c r="GZ13" s="3">
        <f>COUNTIF(GZ2:GZ7,"yes")</f>
        <v>1</v>
      </c>
      <c r="HC13" s="11"/>
      <c r="HD13" s="3">
        <f>COUNTA(HD2:HD7)</f>
        <v>1</v>
      </c>
      <c r="HE13" s="3">
        <f>COUNTA(HE2:HE7)</f>
        <v>0</v>
      </c>
      <c r="HF13" s="3">
        <f>COUNTA(HF2:HF7)</f>
        <v>0</v>
      </c>
      <c r="HG13" s="3">
        <f>COUNTA(HG2:HG7)</f>
        <v>0</v>
      </c>
      <c r="HH13" s="3">
        <f>COUNTA(HH2:HH7)</f>
        <v>0</v>
      </c>
      <c r="HJ13" s="128"/>
      <c r="HK13" s="3">
        <f>COUNTIF(HK2:HK7,"yes")</f>
        <v>3</v>
      </c>
      <c r="HN13" s="11"/>
      <c r="HO13" s="3">
        <f>COUNTA(HO2:HO7)</f>
        <v>2</v>
      </c>
      <c r="HP13" s="3">
        <f>COUNTA(HP2:HP7)</f>
        <v>0</v>
      </c>
      <c r="HQ13" s="3">
        <f>COUNTA(HQ2:HQ7)</f>
        <v>1</v>
      </c>
      <c r="HR13" s="3">
        <f>COUNTA(HR2:HR7)</f>
        <v>1</v>
      </c>
      <c r="HS13" s="128"/>
      <c r="HT13" s="3">
        <f>COUNTIF(HT2:HT7,"yes")</f>
        <v>0</v>
      </c>
      <c r="HW13" s="11"/>
      <c r="HX13" s="3">
        <f>COUNTA(HX2:HX7)</f>
        <v>0</v>
      </c>
      <c r="HY13" s="3">
        <f>COUNTA(HY2:HY7)</f>
        <v>0</v>
      </c>
      <c r="HZ13" s="3">
        <f>COUNTA(HZ2:HZ7)</f>
        <v>0</v>
      </c>
      <c r="IA13" s="3">
        <f>COUNTA(IA2:IA7)</f>
        <v>0</v>
      </c>
      <c r="IB13" s="128"/>
      <c r="IC13" s="3">
        <f>COUNTIF(IC2:IC7,"yes")</f>
        <v>0</v>
      </c>
      <c r="IF13" s="11"/>
      <c r="IG13" s="3">
        <f>COUNTA(IG2:IG7)</f>
        <v>0</v>
      </c>
      <c r="IH13" s="3">
        <f>COUNTA(IH2:IH7)</f>
        <v>0</v>
      </c>
      <c r="II13" s="3">
        <f>COUNTA(II2:II7)</f>
        <v>0</v>
      </c>
      <c r="IJ13" s="128"/>
      <c r="IK13" s="3">
        <f>COUNTIF(IK2:IK7,"yes")</f>
        <v>0</v>
      </c>
      <c r="IN13" s="11"/>
      <c r="IO13" s="3">
        <f>COUNTA(IO2:IO7)</f>
        <v>0</v>
      </c>
      <c r="IP13" s="128"/>
      <c r="IQ13" s="3">
        <f>COUNTIF(IQ2:IQ7,"yes")</f>
        <v>1</v>
      </c>
      <c r="IT13" s="11"/>
      <c r="IU13" s="3">
        <f>COUNTA(IU2:IU7)</f>
        <v>1</v>
      </c>
      <c r="IV13" s="3">
        <f>COUNTA(IV2:IV7)</f>
        <v>0</v>
      </c>
      <c r="IW13" s="3">
        <f>COUNTA(IW2:IW7)</f>
        <v>0</v>
      </c>
      <c r="IX13" s="3">
        <f>COUNTA(IX2:IX7)</f>
        <v>0</v>
      </c>
      <c r="IY13" s="128"/>
      <c r="IZ13" s="3">
        <f>COUNTIF(IZ2:IZ7,"yes")</f>
        <v>4</v>
      </c>
      <c r="JC13" s="11"/>
      <c r="JD13" s="3">
        <f>COUNTA(JD2:JD7)</f>
        <v>2</v>
      </c>
      <c r="JE13" s="3">
        <f>COUNTA(JE2:JE7)</f>
        <v>0</v>
      </c>
      <c r="JF13" s="3">
        <f>COUNTA(JF2:JF7)</f>
        <v>2</v>
      </c>
      <c r="JG13" s="3">
        <f>COUNTA(JG2:JG7)</f>
        <v>1</v>
      </c>
      <c r="JH13" s="128"/>
      <c r="JI13" s="3">
        <f>COUNTIF(JI2:JI7,"yes")</f>
        <v>6</v>
      </c>
      <c r="JL13" s="11"/>
      <c r="JM13" s="3">
        <f>COUNTA(JM2:JM7)</f>
        <v>1</v>
      </c>
      <c r="JN13" s="3">
        <f>COUNTA(JN2:JN7)</f>
        <v>3</v>
      </c>
      <c r="JO13" s="3">
        <f>COUNTA(JO2:JO7)</f>
        <v>2</v>
      </c>
      <c r="JQ13" s="3">
        <f>COUNTIF(JQ2:JQ7,"yes")</f>
        <v>3</v>
      </c>
      <c r="JR13" s="128"/>
      <c r="JS13" s="3">
        <f>COUNTIF(JS2:JS7,"yes")</f>
        <v>5</v>
      </c>
      <c r="JV13" s="11"/>
      <c r="JW13" s="3">
        <f>COUNTA(JW2:JW7)</f>
        <v>1</v>
      </c>
      <c r="JX13" s="3">
        <f>COUNTA(JX2:JX7)</f>
        <v>0</v>
      </c>
      <c r="JY13" s="3">
        <f>COUNTA(JY2:JY7)</f>
        <v>1</v>
      </c>
      <c r="JZ13" s="3">
        <f>COUNTA(JZ2:JZ7)</f>
        <v>2</v>
      </c>
      <c r="KA13" s="3">
        <f>COUNTA(KA2:KA7)</f>
        <v>1</v>
      </c>
      <c r="KC13" s="3">
        <f>COUNTIF(KC2:KC7,"yes")</f>
        <v>2</v>
      </c>
      <c r="KD13" s="128"/>
      <c r="KE13" s="3">
        <f>COUNTIF(KE2:KE7,"yes")</f>
        <v>0</v>
      </c>
      <c r="KH13" s="11"/>
      <c r="KI13" s="3">
        <f>COUNTA(KI2:KI7)</f>
        <v>0</v>
      </c>
      <c r="KK13" s="3">
        <f>COUNTIF(KK2:KK7,"yes")</f>
        <v>0</v>
      </c>
      <c r="KL13" s="128"/>
      <c r="KM13" s="3">
        <f>COUNTIF(KM2:KM7,"yes")</f>
        <v>0</v>
      </c>
      <c r="KQ13" s="128"/>
      <c r="KR13" s="3">
        <f>COUNTIF(KR2:KR7,"yes")</f>
        <v>0</v>
      </c>
      <c r="KV13" s="128"/>
      <c r="KW13" s="3">
        <f>COUNTIF(KW2:KW7,"yes")</f>
        <v>0</v>
      </c>
      <c r="LA13" s="128"/>
      <c r="LB13" s="3">
        <f>COUNTIF(LB2:LB7,"yes")</f>
        <v>0</v>
      </c>
      <c r="LF13" s="128"/>
      <c r="LG13" s="3">
        <f>COUNTIF(LG2:LG7,"yes")</f>
        <v>0</v>
      </c>
      <c r="LJ13" s="11"/>
      <c r="LK13" s="128"/>
      <c r="LL13" s="3">
        <f>COUNTIF(LL2:LL7,"yes")</f>
        <v>4</v>
      </c>
      <c r="LN13" s="128"/>
      <c r="LO13" s="11"/>
      <c r="LP13" s="3">
        <f t="shared" ref="LP13:LY13" si="5">COUNTA(LP2:LP7)</f>
        <v>1</v>
      </c>
      <c r="LQ13" s="3">
        <f t="shared" si="5"/>
        <v>4</v>
      </c>
      <c r="LR13" s="3">
        <f t="shared" si="5"/>
        <v>2</v>
      </c>
      <c r="LS13" s="3">
        <f t="shared" si="5"/>
        <v>3</v>
      </c>
      <c r="LT13" s="3">
        <f t="shared" si="5"/>
        <v>1</v>
      </c>
      <c r="LU13" s="3">
        <f t="shared" si="5"/>
        <v>1</v>
      </c>
      <c r="LV13" s="3">
        <f t="shared" si="5"/>
        <v>0</v>
      </c>
      <c r="LW13" s="3">
        <f t="shared" si="5"/>
        <v>0</v>
      </c>
      <c r="LX13" s="3">
        <f t="shared" si="5"/>
        <v>1</v>
      </c>
      <c r="LY13" s="3">
        <f t="shared" si="5"/>
        <v>1</v>
      </c>
      <c r="MA13" s="3">
        <f>COUNTIF(MA2:MA7,"yes")</f>
        <v>2</v>
      </c>
      <c r="MC13" s="128"/>
      <c r="MD13" s="11"/>
      <c r="ME13" s="3">
        <f t="shared" ref="ME13:MX13" si="6">COUNTA(ME2:ME7)</f>
        <v>6</v>
      </c>
      <c r="MF13" s="3">
        <f t="shared" si="6"/>
        <v>4</v>
      </c>
      <c r="MG13" s="3">
        <f t="shared" si="6"/>
        <v>1</v>
      </c>
      <c r="MH13" s="3">
        <f t="shared" si="6"/>
        <v>2</v>
      </c>
      <c r="MI13" s="3">
        <f t="shared" si="6"/>
        <v>1</v>
      </c>
      <c r="MJ13" s="3">
        <f t="shared" si="6"/>
        <v>6</v>
      </c>
      <c r="MK13" s="3">
        <f t="shared" si="6"/>
        <v>4</v>
      </c>
      <c r="ML13" s="3">
        <f t="shared" si="6"/>
        <v>5</v>
      </c>
      <c r="MM13" s="3">
        <f t="shared" si="6"/>
        <v>4</v>
      </c>
      <c r="MN13" s="3">
        <f t="shared" si="6"/>
        <v>4</v>
      </c>
      <c r="MO13" s="3">
        <f t="shared" si="6"/>
        <v>2</v>
      </c>
      <c r="MP13" s="3">
        <f t="shared" si="6"/>
        <v>4</v>
      </c>
      <c r="MQ13" s="3">
        <f t="shared" si="6"/>
        <v>4</v>
      </c>
      <c r="MR13" s="3">
        <f t="shared" si="6"/>
        <v>2</v>
      </c>
      <c r="MS13" s="3">
        <f t="shared" si="6"/>
        <v>2</v>
      </c>
      <c r="MT13" s="3">
        <f t="shared" si="6"/>
        <v>3</v>
      </c>
      <c r="MU13" s="3">
        <f t="shared" si="6"/>
        <v>2</v>
      </c>
      <c r="MV13" s="3">
        <f t="shared" si="6"/>
        <v>6</v>
      </c>
      <c r="MW13" s="3">
        <f t="shared" si="6"/>
        <v>4</v>
      </c>
      <c r="MX13" s="3">
        <f t="shared" si="6"/>
        <v>1</v>
      </c>
      <c r="NA13" s="3">
        <f>NA17-NA14</f>
        <v>2</v>
      </c>
      <c r="NB13" s="3">
        <f>NB17-NB14</f>
        <v>1</v>
      </c>
      <c r="NC13" s="3">
        <f>NC17-NC14</f>
        <v>3</v>
      </c>
      <c r="ND13" s="3">
        <f>ND17-ND14</f>
        <v>0</v>
      </c>
      <c r="NE13" s="128"/>
      <c r="NF13" s="3">
        <f>COUNTIF(NF2:NF7,"yes")</f>
        <v>1</v>
      </c>
      <c r="NG13" s="3">
        <f>COUNTIF(NG2:NG7,"yes*")</f>
        <v>0</v>
      </c>
      <c r="NI13" s="3">
        <f>COUNTIF(NI2:NI7,"yes")</f>
        <v>3</v>
      </c>
      <c r="NJ13" s="128"/>
      <c r="NK13" s="11"/>
      <c r="NL13" s="3">
        <f t="shared" ref="NL13:NT13" si="7">COUNTA(NL2:NL7)</f>
        <v>3</v>
      </c>
      <c r="NM13" s="3">
        <f t="shared" si="7"/>
        <v>3</v>
      </c>
      <c r="NN13" s="3">
        <f t="shared" si="7"/>
        <v>3</v>
      </c>
      <c r="NO13" s="3">
        <f t="shared" si="7"/>
        <v>3</v>
      </c>
      <c r="NP13" s="3">
        <f t="shared" si="7"/>
        <v>3</v>
      </c>
      <c r="NQ13" s="3">
        <f t="shared" si="7"/>
        <v>1</v>
      </c>
      <c r="NR13" s="3">
        <f t="shared" si="7"/>
        <v>1</v>
      </c>
      <c r="NS13" s="3">
        <f t="shared" si="7"/>
        <v>2</v>
      </c>
      <c r="NT13" s="3">
        <f t="shared" si="7"/>
        <v>1</v>
      </c>
      <c r="NU13" s="128"/>
      <c r="NW13" s="3">
        <f>COUNTIF(NW2:NW7,"Yes")</f>
        <v>6</v>
      </c>
    </row>
    <row r="14" spans="1:396" s="2" customFormat="1" ht="17" x14ac:dyDescent="0.2">
      <c r="A14" s="7" t="s">
        <v>925</v>
      </c>
      <c r="D14" s="7"/>
      <c r="H14" s="2">
        <f>COUNTIF(H2:H7,"no")</f>
        <v>5</v>
      </c>
      <c r="I14" s="2">
        <f>COUNTIF(I2:I7,"no")</f>
        <v>6</v>
      </c>
      <c r="J14" s="2">
        <f>COUNTIF(J2:J7,"0")</f>
        <v>1</v>
      </c>
      <c r="K14" s="128"/>
      <c r="L14" s="11"/>
      <c r="M14" s="2">
        <f t="shared" ref="M14:Z14" si="8">COUNTBLANK(M2:M7)</f>
        <v>4</v>
      </c>
      <c r="N14" s="2">
        <f t="shared" si="8"/>
        <v>6</v>
      </c>
      <c r="O14" s="2">
        <f t="shared" si="8"/>
        <v>5</v>
      </c>
      <c r="P14" s="2">
        <f t="shared" si="8"/>
        <v>1</v>
      </c>
      <c r="Q14" s="2">
        <f t="shared" si="8"/>
        <v>2</v>
      </c>
      <c r="R14" s="2">
        <f t="shared" si="8"/>
        <v>6</v>
      </c>
      <c r="S14" s="2">
        <f t="shared" si="8"/>
        <v>6</v>
      </c>
      <c r="T14" s="2">
        <f t="shared" si="8"/>
        <v>6</v>
      </c>
      <c r="U14" s="2">
        <f t="shared" si="8"/>
        <v>6</v>
      </c>
      <c r="V14" s="2">
        <f t="shared" si="8"/>
        <v>6</v>
      </c>
      <c r="W14" s="2">
        <f t="shared" si="8"/>
        <v>6</v>
      </c>
      <c r="X14" s="2">
        <f t="shared" si="8"/>
        <v>5</v>
      </c>
      <c r="Y14" s="2">
        <f t="shared" si="8"/>
        <v>6</v>
      </c>
      <c r="Z14" s="2">
        <f t="shared" si="8"/>
        <v>6</v>
      </c>
      <c r="AA14" s="11"/>
      <c r="AH14" s="2">
        <f>COUNTIF(AH2:AH7,"no")</f>
        <v>1</v>
      </c>
      <c r="AI14" s="128"/>
      <c r="AJ14" s="2">
        <f>COUNTIF(AJ2:AJ7,"no")</f>
        <v>2</v>
      </c>
      <c r="AK14" s="11"/>
      <c r="AL14" s="2">
        <f t="shared" ref="AL14:AV14" si="9">COUNTBLANK(AL2:AL7)</f>
        <v>2</v>
      </c>
      <c r="AM14" s="2">
        <f t="shared" si="9"/>
        <v>5</v>
      </c>
      <c r="AN14" s="2">
        <f t="shared" si="9"/>
        <v>4</v>
      </c>
      <c r="AO14" s="2">
        <f t="shared" si="9"/>
        <v>4</v>
      </c>
      <c r="AP14" s="2">
        <f t="shared" si="9"/>
        <v>3</v>
      </c>
      <c r="AQ14" s="2">
        <f t="shared" si="9"/>
        <v>4</v>
      </c>
      <c r="AR14" s="2">
        <f t="shared" si="9"/>
        <v>6</v>
      </c>
      <c r="AS14" s="2">
        <f t="shared" si="9"/>
        <v>2</v>
      </c>
      <c r="AT14" s="2">
        <f t="shared" si="9"/>
        <v>6</v>
      </c>
      <c r="AU14" s="2">
        <f t="shared" si="9"/>
        <v>6</v>
      </c>
      <c r="AV14" s="2">
        <f t="shared" si="9"/>
        <v>2</v>
      </c>
      <c r="AY14" s="128"/>
      <c r="AZ14" s="119">
        <f>COUNTIF(AZ2:AZ7,"no")</f>
        <v>3</v>
      </c>
      <c r="BE14" s="2">
        <f>COUNTIF(BE2:BE7,"no")</f>
        <v>0</v>
      </c>
      <c r="BF14" s="128"/>
      <c r="BG14" s="2">
        <f>COUNTIF(BG2:BG7,"no")</f>
        <v>4</v>
      </c>
      <c r="BL14" s="128"/>
      <c r="BM14" s="2">
        <f>COUNTIF(BM2:BM7,"no")</f>
        <v>4</v>
      </c>
      <c r="BR14" s="128"/>
      <c r="BS14" s="2">
        <f>COUNTIF(BS2:BS7,"no")</f>
        <v>6</v>
      </c>
      <c r="BX14" s="128"/>
      <c r="BY14" s="2">
        <f>COUNTIF(BY2:BY7,"no")</f>
        <v>2</v>
      </c>
      <c r="CH14" s="128"/>
      <c r="CI14" s="2">
        <f>COUNTIF(CI2:CI7,"no")</f>
        <v>4</v>
      </c>
      <c r="CT14" s="128"/>
      <c r="CU14" s="2">
        <f>COUNTIF(CU2:CU7,"no")</f>
        <v>1</v>
      </c>
      <c r="CV14" s="128"/>
      <c r="CW14" s="2">
        <f>COUNTIF(CW2:CW7,"no")</f>
        <v>1</v>
      </c>
      <c r="DB14" s="128"/>
      <c r="DC14" s="2">
        <f>COUNTIF(DC2:DC7,"no")</f>
        <v>4</v>
      </c>
      <c r="DH14" s="128"/>
      <c r="DI14" s="2">
        <f>COUNTIF(DI2:DI7,"no")</f>
        <v>2</v>
      </c>
      <c r="DN14" s="128"/>
      <c r="DO14" s="2">
        <f>COUNTIF(DO2:DO7,"no")</f>
        <v>3</v>
      </c>
      <c r="DT14" s="128"/>
      <c r="DU14" s="2">
        <f>COUNTIF(DU2:DU7,"no")</f>
        <v>6</v>
      </c>
      <c r="DZ14" s="128"/>
      <c r="EA14" s="2">
        <f>COUNTIF(EA2:EA7,"no")</f>
        <v>6</v>
      </c>
      <c r="EF14" s="128"/>
      <c r="EG14" s="2">
        <f>COUNTIF(EG2:EG7,"no")</f>
        <v>6</v>
      </c>
      <c r="EL14" s="128"/>
      <c r="EM14" s="2">
        <f>COUNTIF(EM2:EM7,"no")</f>
        <v>6</v>
      </c>
      <c r="ER14" s="128"/>
      <c r="ES14" s="2">
        <f>COUNTIF(ES2:ES7,"no")</f>
        <v>6</v>
      </c>
      <c r="EX14" s="128"/>
      <c r="EY14" s="2">
        <f>COUNTIF(EY2:EY7,"no")</f>
        <v>6</v>
      </c>
      <c r="FD14" s="128"/>
      <c r="FE14" s="2">
        <f>COUNTIF(FE2:FE7,"no")</f>
        <v>6</v>
      </c>
      <c r="FJ14" s="128"/>
      <c r="FK14" s="2">
        <f>COUNTIF(FK2:FK7,"no")</f>
        <v>0</v>
      </c>
      <c r="FL14" s="128"/>
      <c r="FM14" s="2">
        <f>COUNTIF(FM2:FM7,"no")</f>
        <v>3</v>
      </c>
      <c r="FP14" s="11"/>
      <c r="FV14" s="2">
        <f>COUNTIF(FV2:FV7,"no")</f>
        <v>3</v>
      </c>
      <c r="FW14" s="128"/>
      <c r="FX14" s="2">
        <f>COUNTIF(FX2:FX7,"no")</f>
        <v>4</v>
      </c>
      <c r="GA14" s="11"/>
      <c r="GF14" s="128"/>
      <c r="GG14" s="2">
        <f>COUNTIF(GG2:GG7,"no")</f>
        <v>0</v>
      </c>
      <c r="GJ14" s="11"/>
      <c r="GP14" s="128"/>
      <c r="GQ14" s="2">
        <f>COUNTIF(GQ2:GQ7,"no")</f>
        <v>5</v>
      </c>
      <c r="GT14" s="11"/>
      <c r="GY14" s="128"/>
      <c r="GZ14" s="2">
        <f>COUNTIF(GZ2:GZ7,"no")</f>
        <v>5</v>
      </c>
      <c r="HC14" s="11"/>
      <c r="HJ14" s="128"/>
      <c r="HK14" s="2">
        <f>COUNTIF(HK2:HK7,"no")</f>
        <v>3</v>
      </c>
      <c r="HN14" s="11"/>
      <c r="HS14" s="128"/>
      <c r="HT14" s="2">
        <f>COUNTIF(HT2:HT7,"no")</f>
        <v>6</v>
      </c>
      <c r="HW14" s="11"/>
      <c r="IB14" s="128"/>
      <c r="IC14" s="2">
        <f>COUNTIF(IC2:IC7,"no")</f>
        <v>6</v>
      </c>
      <c r="IF14" s="11"/>
      <c r="IJ14" s="128"/>
      <c r="IK14" s="2">
        <f>COUNTIF(IK2:IK7,"no")</f>
        <v>6</v>
      </c>
      <c r="IN14" s="11"/>
      <c r="IP14" s="128"/>
      <c r="IQ14" s="2">
        <f>COUNTIF(IQ2:IQ7,"no")</f>
        <v>5</v>
      </c>
      <c r="IT14" s="11"/>
      <c r="IY14" s="128"/>
      <c r="IZ14" s="2">
        <f>COUNTIF(IZ2:IZ7,"no")</f>
        <v>2</v>
      </c>
      <c r="JC14" s="11"/>
      <c r="JH14" s="128"/>
      <c r="JI14" s="2">
        <f>COUNTIF(JI2:JI7,"no")</f>
        <v>0</v>
      </c>
      <c r="JL14" s="11"/>
      <c r="JQ14" s="2">
        <f>COUNTIF(JQ2:JQ7,"no")</f>
        <v>3</v>
      </c>
      <c r="JR14" s="128"/>
      <c r="JS14" s="2">
        <f>COUNTIF(JS2:JS7,"no")</f>
        <v>1</v>
      </c>
      <c r="JV14" s="11"/>
      <c r="KC14" s="2">
        <f>COUNTIF(KC2:KC7,"no")</f>
        <v>3</v>
      </c>
      <c r="KD14" s="128"/>
      <c r="KE14" s="2">
        <f>COUNTIF(KE2:KE7,"no")</f>
        <v>6</v>
      </c>
      <c r="KH14" s="11"/>
      <c r="KK14" s="2">
        <f>COUNTIF(KK2:KK7,"no")</f>
        <v>0</v>
      </c>
      <c r="KL14" s="128"/>
      <c r="KM14" s="2">
        <f>COUNTIF(KM2:KM7,"no")</f>
        <v>6</v>
      </c>
      <c r="KQ14" s="128"/>
      <c r="KR14" s="2">
        <f>COUNTIF(KR2:KR7,"no")</f>
        <v>6</v>
      </c>
      <c r="KV14" s="128"/>
      <c r="KW14" s="2">
        <f>COUNTIF(KW2:KW7,"no")</f>
        <v>6</v>
      </c>
      <c r="LA14" s="128"/>
      <c r="LB14" s="2">
        <f>COUNTIF(LB2:LB7,"no")</f>
        <v>6</v>
      </c>
      <c r="LF14" s="128"/>
      <c r="LG14" s="2">
        <f>COUNTIF(LG2:LG7,"no")</f>
        <v>6</v>
      </c>
      <c r="LJ14" s="11"/>
      <c r="LK14" s="128"/>
      <c r="LL14" s="2">
        <f>COUNTIF(LL2:LL7,"no")</f>
        <v>2</v>
      </c>
      <c r="LN14" s="128"/>
      <c r="LO14" s="11"/>
      <c r="MA14" s="2">
        <f>COUNTIF(MA2:MA7,"no")</f>
        <v>4</v>
      </c>
      <c r="MC14" s="128"/>
      <c r="MD14" s="11"/>
      <c r="NA14" s="2">
        <f>COUNTIF(NA2:NA7,"n/a")</f>
        <v>4</v>
      </c>
      <c r="NB14" s="2">
        <f>COUNTIF(NB2:NB7,"No")</f>
        <v>5</v>
      </c>
      <c r="NC14" s="2">
        <f>COUNTIF(NC2:NC7,"No")</f>
        <v>3</v>
      </c>
      <c r="ND14" s="2">
        <f>COUNTIF(ND2:ND7,"No")</f>
        <v>6</v>
      </c>
      <c r="NE14" s="128"/>
      <c r="NF14" s="2">
        <f>COUNTIF(NF2:NF7,"no")</f>
        <v>5</v>
      </c>
      <c r="NG14" s="2">
        <f>COUNTIF(NG2:NG7,"no")</f>
        <v>6</v>
      </c>
      <c r="NI14" s="2">
        <f>COUNTIF(NI2:NI7,"no")</f>
        <v>3</v>
      </c>
      <c r="NJ14" s="128"/>
      <c r="NK14" s="11"/>
      <c r="NU14" s="128"/>
      <c r="NW14" s="2">
        <f>COUNTIF(NW2:NW7,"No")</f>
        <v>0</v>
      </c>
    </row>
    <row r="15" spans="1:396" s="1" customFormat="1" ht="17" x14ac:dyDescent="0.2">
      <c r="A15" s="8" t="s">
        <v>926</v>
      </c>
      <c r="D15" s="8"/>
      <c r="E15" s="4"/>
      <c r="F15" s="4"/>
      <c r="G15" s="4"/>
      <c r="H15" s="4">
        <f>H13/SUM(H13:H14)</f>
        <v>0.16666666666666666</v>
      </c>
      <c r="I15" s="4">
        <f>I13/SUM(I13:I14)</f>
        <v>0</v>
      </c>
      <c r="J15" s="4">
        <f>J13/(SUM(J13:J14))</f>
        <v>0.83333333333333337</v>
      </c>
      <c r="K15" s="129"/>
      <c r="L15" s="12"/>
      <c r="M15" s="4">
        <f>M13/(SUM(M13:M14))</f>
        <v>0.33333333333333331</v>
      </c>
      <c r="N15" s="4">
        <f t="shared" ref="N15:V15" si="10">N13/(SUM(N13:N14))</f>
        <v>0</v>
      </c>
      <c r="O15" s="4">
        <f t="shared" si="10"/>
        <v>0.16666666666666666</v>
      </c>
      <c r="P15" s="4">
        <f t="shared" si="10"/>
        <v>0.83333333333333337</v>
      </c>
      <c r="Q15" s="4">
        <f t="shared" si="10"/>
        <v>0.66666666666666663</v>
      </c>
      <c r="R15" s="4">
        <f t="shared" si="10"/>
        <v>0</v>
      </c>
      <c r="S15" s="4">
        <f t="shared" si="10"/>
        <v>0</v>
      </c>
      <c r="T15" s="4">
        <f t="shared" si="10"/>
        <v>0</v>
      </c>
      <c r="U15" s="4">
        <f t="shared" si="10"/>
        <v>0</v>
      </c>
      <c r="V15" s="4">
        <f t="shared" si="10"/>
        <v>0</v>
      </c>
      <c r="W15" s="4">
        <f>W13/(SUM(W13:W14))</f>
        <v>0</v>
      </c>
      <c r="X15" s="4">
        <f>X13/(SUM(X13:X14))</f>
        <v>0.16666666666666666</v>
      </c>
      <c r="Y15" s="4">
        <f>Y13/(SUM(Y13:Y14))</f>
        <v>0</v>
      </c>
      <c r="Z15" s="4">
        <f>Z13/(SUM(Z13:Z14))</f>
        <v>0</v>
      </c>
      <c r="AA15" s="12"/>
      <c r="AB15" s="4"/>
      <c r="AC15" s="4"/>
      <c r="AD15" s="4"/>
      <c r="AE15" s="4"/>
      <c r="AF15" s="4"/>
      <c r="AG15" s="4"/>
      <c r="AH15" s="4">
        <f>AH13/SUM(AH13:AH14)</f>
        <v>0.83333333333333337</v>
      </c>
      <c r="AI15" s="129"/>
      <c r="AJ15" s="4">
        <f>AJ13/SUM(AJ13:AJ14)</f>
        <v>0.66666666666666663</v>
      </c>
      <c r="AK15" s="12"/>
      <c r="AL15" s="4">
        <f>AL13/AJ13</f>
        <v>1</v>
      </c>
      <c r="AM15" s="4">
        <f>AM13/AJ13</f>
        <v>0.25</v>
      </c>
      <c r="AN15" s="4">
        <f>AN13/AJ13</f>
        <v>0.5</v>
      </c>
      <c r="AO15" s="4">
        <f>AO13/AJ13</f>
        <v>0.5</v>
      </c>
      <c r="AP15" s="4">
        <f>AP13/AJ13</f>
        <v>0.75</v>
      </c>
      <c r="AQ15" s="4">
        <f>AQ13/AJ13</f>
        <v>0.5</v>
      </c>
      <c r="AR15" s="4">
        <f>AR13/AJ13</f>
        <v>0</v>
      </c>
      <c r="AS15" s="4">
        <f>AS13/AJ13</f>
        <v>1</v>
      </c>
      <c r="AT15" s="4">
        <f>AT13/AJ13</f>
        <v>0</v>
      </c>
      <c r="AU15" s="4">
        <f>AU13/AJ13</f>
        <v>0</v>
      </c>
      <c r="AV15" s="4">
        <f>AV13/AJ13</f>
        <v>1</v>
      </c>
      <c r="AW15" s="4"/>
      <c r="AX15" s="4"/>
      <c r="AY15" s="129"/>
      <c r="AZ15" s="120">
        <f>AZ13/SUM(AZ13:AZ14)</f>
        <v>0.5</v>
      </c>
      <c r="BA15" s="4"/>
      <c r="BB15" s="4"/>
      <c r="BC15" s="4"/>
      <c r="BD15" s="4"/>
      <c r="BE15" s="4">
        <f>BE13/SUM(BE13:BE14)</f>
        <v>1</v>
      </c>
      <c r="BF15" s="129"/>
      <c r="BG15" s="4">
        <f>BG13/SUM(BG13:BG14)</f>
        <v>0.33333333333333331</v>
      </c>
      <c r="BH15" s="4"/>
      <c r="BI15" s="4"/>
      <c r="BJ15" s="4"/>
      <c r="BK15" s="4"/>
      <c r="BL15" s="129"/>
      <c r="BM15" s="4">
        <f>BM13/SUM(BM13:BM14)</f>
        <v>0.33333333333333331</v>
      </c>
      <c r="BN15" s="4"/>
      <c r="BO15" s="4"/>
      <c r="BP15" s="4"/>
      <c r="BQ15" s="4"/>
      <c r="BR15" s="129"/>
      <c r="BS15" s="4">
        <f>BS13/SUM(BS13:BS14)</f>
        <v>0</v>
      </c>
      <c r="BT15" s="4"/>
      <c r="BU15" s="4"/>
      <c r="BV15" s="4"/>
      <c r="BW15" s="4"/>
      <c r="BX15" s="129"/>
      <c r="BY15" s="4">
        <f>BY13/SUM(BY13:BY14)</f>
        <v>0.66666666666666663</v>
      </c>
      <c r="BZ15" s="4"/>
      <c r="CA15" s="4"/>
      <c r="CB15" s="4"/>
      <c r="CC15" s="4"/>
      <c r="CD15" s="4"/>
      <c r="CE15" s="4"/>
      <c r="CF15" s="4"/>
      <c r="CG15" s="4"/>
      <c r="CH15" s="129"/>
      <c r="CI15" s="4">
        <f>CI13/SUM(CI13:CI14)</f>
        <v>0.33333333333333331</v>
      </c>
      <c r="CJ15" s="4"/>
      <c r="CK15" s="4"/>
      <c r="CL15" s="4"/>
      <c r="CM15" s="4"/>
      <c r="CN15" s="4"/>
      <c r="CO15" s="4"/>
      <c r="CP15" s="4"/>
      <c r="CQ15" s="4"/>
      <c r="CR15" s="4"/>
      <c r="CS15" s="4"/>
      <c r="CT15" s="129"/>
      <c r="CU15" s="4">
        <f>CU13/SUM(CU13:CU14)</f>
        <v>0.83333333333333337</v>
      </c>
      <c r="CV15" s="129"/>
      <c r="CW15" s="4">
        <f>CW13/SUM(CW13:CW14)</f>
        <v>0.83333333333333337</v>
      </c>
      <c r="CX15" s="4"/>
      <c r="CY15" s="4"/>
      <c r="CZ15" s="4"/>
      <c r="DA15" s="4"/>
      <c r="DB15" s="129"/>
      <c r="DC15" s="4">
        <f>DC13/SUM(DC13:DC14)</f>
        <v>0.33333333333333331</v>
      </c>
      <c r="DD15" s="4"/>
      <c r="DE15" s="4"/>
      <c r="DF15" s="4"/>
      <c r="DG15" s="4"/>
      <c r="DH15" s="129"/>
      <c r="DI15" s="4">
        <f>DI13/SUM(DI13:DI14)</f>
        <v>0.66666666666666663</v>
      </c>
      <c r="DJ15" s="4"/>
      <c r="DK15" s="4"/>
      <c r="DL15" s="4"/>
      <c r="DM15" s="4"/>
      <c r="DN15" s="129"/>
      <c r="DO15" s="4">
        <f>DO13/SUM(DO13:DO14)</f>
        <v>0.5</v>
      </c>
      <c r="DP15" s="4"/>
      <c r="DQ15" s="4"/>
      <c r="DR15" s="4"/>
      <c r="DS15" s="4"/>
      <c r="DT15" s="129"/>
      <c r="DU15" s="4">
        <f>DU13/SUM(DU13:DU14)</f>
        <v>0</v>
      </c>
      <c r="DV15" s="4"/>
      <c r="DW15" s="4"/>
      <c r="DX15" s="4"/>
      <c r="DY15" s="4"/>
      <c r="DZ15" s="129"/>
      <c r="EA15" s="4">
        <f>EA13/SUM(EA13:EA14)</f>
        <v>0</v>
      </c>
      <c r="EB15" s="4"/>
      <c r="EC15" s="4"/>
      <c r="ED15" s="4"/>
      <c r="EE15" s="4"/>
      <c r="EF15" s="129"/>
      <c r="EG15" s="4">
        <f>EG13/SUM(EG13:EG14)</f>
        <v>0</v>
      </c>
      <c r="EH15" s="4"/>
      <c r="EI15" s="4"/>
      <c r="EJ15" s="4"/>
      <c r="EK15" s="4"/>
      <c r="EL15" s="129"/>
      <c r="EM15" s="4">
        <f>EM13/SUM(EM13:EM14)</f>
        <v>0</v>
      </c>
      <c r="EN15" s="4"/>
      <c r="EO15" s="4"/>
      <c r="EP15" s="4"/>
      <c r="EQ15" s="4"/>
      <c r="ER15" s="129"/>
      <c r="ES15" s="4">
        <f>ES13/SUM(ES13:ES14)</f>
        <v>0</v>
      </c>
      <c r="ET15" s="4"/>
      <c r="EU15" s="4"/>
      <c r="EV15" s="4"/>
      <c r="EW15" s="4"/>
      <c r="EX15" s="129"/>
      <c r="EY15" s="4">
        <f>EY13/SUM(EY13:EY14)</f>
        <v>0</v>
      </c>
      <c r="EZ15" s="4"/>
      <c r="FA15" s="4"/>
      <c r="FB15" s="4"/>
      <c r="FC15" s="4"/>
      <c r="FD15" s="129"/>
      <c r="FE15" s="4">
        <f>FE13/SUM(FE13:FE14)</f>
        <v>0</v>
      </c>
      <c r="FF15" s="4"/>
      <c r="FG15" s="4"/>
      <c r="FH15" s="4"/>
      <c r="FI15" s="4"/>
      <c r="FJ15" s="129"/>
      <c r="FK15" s="4">
        <f>FK13/SUM(FK13:FK14)</f>
        <v>1</v>
      </c>
      <c r="FL15" s="129"/>
      <c r="FM15" s="4">
        <f>FM13/SUM(FM13:FM14)</f>
        <v>0.5</v>
      </c>
      <c r="FN15" s="4"/>
      <c r="FO15" s="4"/>
      <c r="FP15" s="12"/>
      <c r="FQ15" s="4">
        <f>FQ13/FM13</f>
        <v>0.33333333333333331</v>
      </c>
      <c r="FR15" s="4">
        <f>FR13/FM13</f>
        <v>0</v>
      </c>
      <c r="FS15" s="4">
        <f>FS13/FM13</f>
        <v>0.33333333333333331</v>
      </c>
      <c r="FT15" s="4">
        <f>FT13/FM13</f>
        <v>0.66666666666666663</v>
      </c>
      <c r="FU15" s="4">
        <f>FU13/FM13</f>
        <v>0</v>
      </c>
      <c r="FV15" s="4">
        <f>FV13/SUM(FV13:FV14)</f>
        <v>0</v>
      </c>
      <c r="FW15" s="129"/>
      <c r="FX15" s="4">
        <f>FX13/SUM(FX13:FX14)</f>
        <v>0.33333333333333331</v>
      </c>
      <c r="FY15" s="4"/>
      <c r="FZ15" s="4"/>
      <c r="GA15" s="12"/>
      <c r="GB15" s="4">
        <f>GB13/FX13</f>
        <v>0</v>
      </c>
      <c r="GC15" s="4">
        <f>GC13/FX13</f>
        <v>0</v>
      </c>
      <c r="GD15" s="4">
        <f>GD13/FX13</f>
        <v>0.5</v>
      </c>
      <c r="GE15" s="4">
        <f>GE13/FX13</f>
        <v>0.5</v>
      </c>
      <c r="GF15" s="129"/>
      <c r="GG15" s="4">
        <f>GG13/SUM(GG13:GG14)</f>
        <v>1</v>
      </c>
      <c r="GH15" s="4"/>
      <c r="GI15" s="4"/>
      <c r="GJ15" s="12"/>
      <c r="GK15" s="4">
        <f>GK13/GG13</f>
        <v>0.5</v>
      </c>
      <c r="GL15" s="4">
        <f>GL13/GG13</f>
        <v>0.16666666666666666</v>
      </c>
      <c r="GM15" s="4">
        <f>GM13/GG13</f>
        <v>0.16666666666666666</v>
      </c>
      <c r="GN15" s="4">
        <f>GN13/GG13</f>
        <v>0.66666666666666663</v>
      </c>
      <c r="GO15" s="4">
        <f>GO13/GG13</f>
        <v>0.33333333333333331</v>
      </c>
      <c r="GP15" s="129"/>
      <c r="GQ15" s="4">
        <f>GQ13/SUM(GQ13:GQ14)</f>
        <v>0.16666666666666666</v>
      </c>
      <c r="GR15" s="4"/>
      <c r="GS15" s="4"/>
      <c r="GT15" s="12"/>
      <c r="GU15" s="4">
        <f>GU13/GQ13</f>
        <v>0</v>
      </c>
      <c r="GV15" s="4">
        <f>GV13/GQ13</f>
        <v>1</v>
      </c>
      <c r="GW15" s="4">
        <f>GW13/GQ13</f>
        <v>1</v>
      </c>
      <c r="GX15" s="4">
        <f>GX13/GQ13</f>
        <v>0</v>
      </c>
      <c r="GY15" s="129"/>
      <c r="GZ15" s="4">
        <f>GZ13/SUM(GZ13:GZ14)</f>
        <v>0.16666666666666666</v>
      </c>
      <c r="HA15" s="4"/>
      <c r="HB15" s="4"/>
      <c r="HC15" s="12"/>
      <c r="HD15" s="4">
        <f>HD13/GZ13</f>
        <v>1</v>
      </c>
      <c r="HE15" s="4">
        <f>HE13/GZ13</f>
        <v>0</v>
      </c>
      <c r="HF15" s="4">
        <f>HF13/GZ13</f>
        <v>0</v>
      </c>
      <c r="HG15" s="4">
        <f>HG13/GZ13</f>
        <v>0</v>
      </c>
      <c r="HH15" s="4">
        <f>HH13/GZ13</f>
        <v>0</v>
      </c>
      <c r="HI15" s="4"/>
      <c r="HJ15" s="129"/>
      <c r="HK15" s="4">
        <f>HK13/SUM(HK13:HK14)</f>
        <v>0.5</v>
      </c>
      <c r="HL15" s="4"/>
      <c r="HM15" s="4"/>
      <c r="HN15" s="12"/>
      <c r="HO15" s="4">
        <f>HO13/HK13</f>
        <v>0.66666666666666663</v>
      </c>
      <c r="HP15" s="4">
        <f>HP13/HK13</f>
        <v>0</v>
      </c>
      <c r="HQ15" s="4">
        <f>HQ13/HK13</f>
        <v>0.33333333333333331</v>
      </c>
      <c r="HR15" s="4">
        <f>HR13/HK13</f>
        <v>0.33333333333333331</v>
      </c>
      <c r="HS15" s="129"/>
      <c r="HT15" s="4">
        <f>HT13/SUM(HT13:HT14)</f>
        <v>0</v>
      </c>
      <c r="HU15" s="4"/>
      <c r="HV15" s="4"/>
      <c r="HW15" s="12"/>
      <c r="HX15" s="4"/>
      <c r="HY15" s="4"/>
      <c r="HZ15" s="4"/>
      <c r="IA15" s="4"/>
      <c r="IB15" s="129"/>
      <c r="IC15" s="4">
        <f>IC13/SUM(IC13:IC14)</f>
        <v>0</v>
      </c>
      <c r="ID15" s="4"/>
      <c r="IE15" s="4"/>
      <c r="IF15" s="12"/>
      <c r="IG15" s="4"/>
      <c r="IH15" s="4"/>
      <c r="II15" s="4"/>
      <c r="IJ15" s="129"/>
      <c r="IK15" s="4">
        <f>IK13/SUM(IK13:IK14)</f>
        <v>0</v>
      </c>
      <c r="IL15" s="4"/>
      <c r="IM15" s="4"/>
      <c r="IN15" s="12"/>
      <c r="IO15" s="4"/>
      <c r="IP15" s="129"/>
      <c r="IQ15" s="4">
        <f>IQ13/SUM(IQ13:IQ14)</f>
        <v>0.16666666666666666</v>
      </c>
      <c r="IR15" s="4"/>
      <c r="IS15" s="4"/>
      <c r="IT15" s="12"/>
      <c r="IU15" s="4">
        <f>IU13/IQ13</f>
        <v>1</v>
      </c>
      <c r="IV15" s="4">
        <f>IV13/IQ13</f>
        <v>0</v>
      </c>
      <c r="IW15" s="4">
        <f>IW13/IQ13</f>
        <v>0</v>
      </c>
      <c r="IX15" s="4">
        <f>IX13/IQ13</f>
        <v>0</v>
      </c>
      <c r="IY15" s="129"/>
      <c r="IZ15" s="4">
        <f>IZ13/SUM(IZ13:IZ14)</f>
        <v>0.66666666666666663</v>
      </c>
      <c r="JA15" s="4"/>
      <c r="JB15" s="4"/>
      <c r="JC15" s="12"/>
      <c r="JD15" s="4">
        <f>JD13/IZ13</f>
        <v>0.5</v>
      </c>
      <c r="JE15" s="4">
        <f>JE13/IZ13</f>
        <v>0</v>
      </c>
      <c r="JF15" s="4">
        <f>JF13/IZ13</f>
        <v>0.5</v>
      </c>
      <c r="JG15" s="4">
        <f>JG13/IZ13</f>
        <v>0.25</v>
      </c>
      <c r="JH15" s="129"/>
      <c r="JI15" s="4">
        <f>JI13/SUM(JI13:JI14)</f>
        <v>1</v>
      </c>
      <c r="JJ15" s="4"/>
      <c r="JK15" s="4"/>
      <c r="JL15" s="12"/>
      <c r="JM15" s="4">
        <f>JM13/JI13</f>
        <v>0.16666666666666666</v>
      </c>
      <c r="JN15" s="4">
        <f>JN13/JI13</f>
        <v>0.5</v>
      </c>
      <c r="JO15" s="4">
        <f>JO13/JI13</f>
        <v>0.33333333333333331</v>
      </c>
      <c r="JP15" s="4"/>
      <c r="JQ15" s="4">
        <f>JQ13/SUM(JQ13:JQ14)</f>
        <v>0.5</v>
      </c>
      <c r="JR15" s="129"/>
      <c r="JS15" s="4">
        <f>JS13/SUM(JS13:JS14)</f>
        <v>0.83333333333333337</v>
      </c>
      <c r="JT15" s="4"/>
      <c r="JU15" s="4"/>
      <c r="JV15" s="12"/>
      <c r="JW15" s="4">
        <f>JW13/JS13</f>
        <v>0.2</v>
      </c>
      <c r="JX15" s="4">
        <f>JX13/JS13</f>
        <v>0</v>
      </c>
      <c r="JY15" s="4">
        <f>JY13/JS13</f>
        <v>0.2</v>
      </c>
      <c r="JZ15" s="4">
        <f>JZ13/JS13</f>
        <v>0.4</v>
      </c>
      <c r="KA15" s="4">
        <f>KA13/JS13</f>
        <v>0.2</v>
      </c>
      <c r="KB15" s="4"/>
      <c r="KC15" s="4">
        <f>KC13/SUM(KC13:KC14)</f>
        <v>0.4</v>
      </c>
      <c r="KD15" s="129"/>
      <c r="KE15" s="4">
        <f>KE13/SUM(KE13:KE14)</f>
        <v>0</v>
      </c>
      <c r="KF15" s="4"/>
      <c r="KG15" s="4"/>
      <c r="KH15" s="12"/>
      <c r="KI15" s="4"/>
      <c r="KJ15" s="4"/>
      <c r="KK15" s="4"/>
      <c r="KL15" s="129"/>
      <c r="KM15" s="4">
        <f>KM13/SUM(KM13:KM14)</f>
        <v>0</v>
      </c>
      <c r="KN15" s="4"/>
      <c r="KO15" s="4"/>
      <c r="KP15" s="4"/>
      <c r="KQ15" s="129"/>
      <c r="KR15" s="4">
        <f>KR13/SUM(KR13:KR14)</f>
        <v>0</v>
      </c>
      <c r="KS15" s="4"/>
      <c r="KT15" s="4"/>
      <c r="KU15" s="4"/>
      <c r="KV15" s="129"/>
      <c r="KW15" s="4">
        <f>KW13/SUM(KW13:KW14)</f>
        <v>0</v>
      </c>
      <c r="KX15" s="4"/>
      <c r="KY15" s="4"/>
      <c r="KZ15" s="4"/>
      <c r="LA15" s="129"/>
      <c r="LB15" s="4">
        <f>LB13/SUM(LB13:LB14)</f>
        <v>0</v>
      </c>
      <c r="LC15" s="4"/>
      <c r="LD15" s="4"/>
      <c r="LE15" s="4"/>
      <c r="LF15" s="129"/>
      <c r="LG15" s="4">
        <f>LG13/SUM(LG13:LG14)</f>
        <v>0</v>
      </c>
      <c r="LH15" s="4"/>
      <c r="LI15" s="4"/>
      <c r="LJ15" s="12"/>
      <c r="LK15" s="129"/>
      <c r="LL15" s="4">
        <f>LL13/SUM(LL13:LL14)</f>
        <v>0.66666666666666663</v>
      </c>
      <c r="LM15" s="4"/>
      <c r="LN15" s="129"/>
      <c r="LO15" s="12"/>
      <c r="LP15" s="4">
        <f>LP13/B17</f>
        <v>0.16666666666666666</v>
      </c>
      <c r="LQ15" s="4">
        <f>LQ13/B17</f>
        <v>0.66666666666666663</v>
      </c>
      <c r="LR15" s="4">
        <f>LR13/B17</f>
        <v>0.33333333333333331</v>
      </c>
      <c r="LS15" s="4">
        <f>LS13/B17</f>
        <v>0.5</v>
      </c>
      <c r="LT15" s="4">
        <f>LT13/B17</f>
        <v>0.16666666666666666</v>
      </c>
      <c r="LU15" s="4">
        <f>LU13/B17</f>
        <v>0.16666666666666666</v>
      </c>
      <c r="LV15" s="4">
        <f>LV13/B17</f>
        <v>0</v>
      </c>
      <c r="LW15" s="4">
        <f>LW13/B17</f>
        <v>0</v>
      </c>
      <c r="LX15" s="4">
        <f>LX13/B17</f>
        <v>0.16666666666666666</v>
      </c>
      <c r="LY15" s="4">
        <f>LY13/B17</f>
        <v>0.16666666666666666</v>
      </c>
      <c r="LZ15" s="4"/>
      <c r="MA15" s="4">
        <f>MA13/SUM(MA13:MA14)</f>
        <v>0.33333333333333331</v>
      </c>
      <c r="MB15" s="4"/>
      <c r="MC15" s="129"/>
      <c r="MD15" s="12"/>
      <c r="ME15" s="4">
        <f>ME13/B17</f>
        <v>1</v>
      </c>
      <c r="MF15" s="4">
        <f>MF13/B17</f>
        <v>0.66666666666666663</v>
      </c>
      <c r="MG15" s="4">
        <f>MG13/B17</f>
        <v>0.16666666666666666</v>
      </c>
      <c r="MH15" s="4">
        <f>MH13/B17</f>
        <v>0.33333333333333331</v>
      </c>
      <c r="MI15" s="4">
        <f>MI13/B17</f>
        <v>0.16666666666666666</v>
      </c>
      <c r="MJ15" s="4">
        <f>MJ13/B17</f>
        <v>1</v>
      </c>
      <c r="MK15" s="4">
        <f>MK13/B17</f>
        <v>0.66666666666666663</v>
      </c>
      <c r="ML15" s="4">
        <f>ML13/B17</f>
        <v>0.83333333333333337</v>
      </c>
      <c r="MM15" s="4">
        <f>MM13/B17</f>
        <v>0.66666666666666663</v>
      </c>
      <c r="MN15" s="4">
        <f>MN13/B17</f>
        <v>0.66666666666666663</v>
      </c>
      <c r="MO15" s="4">
        <f>MO13/B17</f>
        <v>0.33333333333333331</v>
      </c>
      <c r="MP15" s="4">
        <f>MP13/B17</f>
        <v>0.66666666666666663</v>
      </c>
      <c r="MQ15" s="4">
        <f>MQ13/B17</f>
        <v>0.66666666666666663</v>
      </c>
      <c r="MR15" s="4">
        <f>MR13/B17</f>
        <v>0.33333333333333331</v>
      </c>
      <c r="MS15" s="4">
        <f>MS13/B17</f>
        <v>0.33333333333333331</v>
      </c>
      <c r="MT15" s="4">
        <f>MT13/B17</f>
        <v>0.5</v>
      </c>
      <c r="MU15" s="4">
        <f>MU13/B17</f>
        <v>0.33333333333333331</v>
      </c>
      <c r="MV15" s="4">
        <f>MV13/B17</f>
        <v>1</v>
      </c>
      <c r="MW15" s="4">
        <f>MW13/B17</f>
        <v>0.66666666666666663</v>
      </c>
      <c r="MX15" s="4">
        <f>MX13/B17</f>
        <v>0.16666666666666666</v>
      </c>
      <c r="MY15" s="4"/>
      <c r="MZ15" s="4"/>
      <c r="NA15" s="4">
        <f>NA13/NA17</f>
        <v>0.33333333333333331</v>
      </c>
      <c r="NB15" s="4">
        <f>NB13/NB17</f>
        <v>0.16666666666666666</v>
      </c>
      <c r="NC15" s="4">
        <f>NC13/NC17</f>
        <v>0.5</v>
      </c>
      <c r="ND15" s="4">
        <f>ND13/ND17</f>
        <v>0</v>
      </c>
      <c r="NE15" s="129"/>
      <c r="NF15" s="4">
        <f>NF13/SUM(NF13:NF14)</f>
        <v>0.16666666666666666</v>
      </c>
      <c r="NG15" s="4">
        <f>NG13/SUM(NG13:NG14)</f>
        <v>0</v>
      </c>
      <c r="NH15" s="4"/>
      <c r="NI15" s="4">
        <f>NI13/SUM(NI13:NI14)</f>
        <v>0.5</v>
      </c>
      <c r="NJ15" s="129"/>
      <c r="NK15" s="12"/>
      <c r="NL15" s="4">
        <f>NL13/NI13</f>
        <v>1</v>
      </c>
      <c r="NM15" s="4">
        <f>NM13/NI13</f>
        <v>1</v>
      </c>
      <c r="NN15" s="4">
        <f>NN13/NI13</f>
        <v>1</v>
      </c>
      <c r="NO15" s="4">
        <f>NO13/NI13</f>
        <v>1</v>
      </c>
      <c r="NP15" s="4">
        <f>NP13/NI13</f>
        <v>1</v>
      </c>
      <c r="NQ15" s="4">
        <f>NQ13/NI13</f>
        <v>0.33333333333333331</v>
      </c>
      <c r="NR15" s="4">
        <f>NR13/NI13</f>
        <v>0.33333333333333331</v>
      </c>
      <c r="NS15" s="4">
        <f>NS13/NI13</f>
        <v>0.66666666666666663</v>
      </c>
      <c r="NT15" s="4">
        <f>NT13/NI13</f>
        <v>0.33333333333333331</v>
      </c>
      <c r="NU15" s="129"/>
      <c r="NW15" s="4">
        <f>NW13/NW17</f>
        <v>1</v>
      </c>
    </row>
    <row r="16" spans="1:396" s="5" customFormat="1" ht="34" x14ac:dyDescent="0.2">
      <c r="A16" s="9" t="s">
        <v>927</v>
      </c>
      <c r="D16" s="9"/>
      <c r="G16" s="5">
        <f>COUNTIF(G2:G7,"&lt;8")</f>
        <v>3</v>
      </c>
      <c r="K16" s="128"/>
      <c r="L16" s="11"/>
      <c r="AA16" s="11"/>
      <c r="AI16" s="128"/>
      <c r="AK16" s="11"/>
      <c r="AY16" s="128"/>
      <c r="AZ16" s="121"/>
      <c r="BB16" s="139">
        <f>COUNTIF(BB2:BB7,"&lt;201")</f>
        <v>2</v>
      </c>
      <c r="BF16" s="128"/>
      <c r="BI16" s="5">
        <f>COUNTIF(BI2:BI7,"&lt;51")</f>
        <v>0</v>
      </c>
      <c r="BL16" s="128"/>
      <c r="BO16" s="5">
        <f>COUNTIF(BO2:BO7,"&lt;51")</f>
        <v>2</v>
      </c>
      <c r="BR16" s="128"/>
      <c r="BU16" s="5">
        <f>COUNTIF(BU2:BU7,"&lt;21")</f>
        <v>0</v>
      </c>
      <c r="BX16" s="128"/>
      <c r="CA16" s="5">
        <f>COUNTIF(CA2:CA7,"&lt;51")</f>
        <v>1</v>
      </c>
      <c r="CH16" s="128"/>
      <c r="CT16" s="128"/>
      <c r="CV16" s="128"/>
      <c r="DB16" s="128"/>
      <c r="DH16" s="128"/>
      <c r="DN16" s="128"/>
      <c r="DT16" s="128"/>
      <c r="DZ16" s="128"/>
      <c r="EF16" s="128"/>
      <c r="EL16" s="128"/>
      <c r="ER16" s="128"/>
      <c r="EX16" s="128"/>
      <c r="FD16" s="128"/>
      <c r="FJ16" s="128"/>
      <c r="FL16" s="128"/>
      <c r="FP16" s="11"/>
      <c r="FW16" s="128"/>
      <c r="GA16" s="11"/>
      <c r="GF16" s="128"/>
      <c r="GJ16" s="11"/>
      <c r="GP16" s="128"/>
      <c r="GT16" s="11"/>
      <c r="GY16" s="128"/>
      <c r="HC16" s="11"/>
      <c r="HJ16" s="128"/>
      <c r="HN16" s="11"/>
      <c r="HS16" s="128"/>
      <c r="HW16" s="11"/>
      <c r="IB16" s="128"/>
      <c r="IF16" s="11"/>
      <c r="IJ16" s="128"/>
      <c r="IN16" s="11"/>
      <c r="IP16" s="128"/>
      <c r="IT16" s="11"/>
      <c r="IY16" s="128"/>
      <c r="JC16" s="11"/>
      <c r="JH16" s="128"/>
      <c r="JL16" s="11"/>
      <c r="JR16" s="128"/>
      <c r="JV16" s="11"/>
      <c r="KD16" s="128"/>
      <c r="KH16" s="11"/>
      <c r="KL16" s="128"/>
      <c r="KQ16" s="128"/>
      <c r="KV16" s="128"/>
      <c r="LA16" s="128"/>
      <c r="LF16" s="128"/>
      <c r="LJ16" s="11"/>
      <c r="LK16" s="128"/>
      <c r="LN16" s="128"/>
      <c r="LO16" s="11"/>
      <c r="MC16" s="128"/>
      <c r="MD16" s="11"/>
      <c r="NE16" s="128"/>
      <c r="NJ16" s="128"/>
      <c r="NK16" s="11"/>
      <c r="NU16" s="128"/>
    </row>
    <row r="17" spans="1:392" s="13" customFormat="1" ht="17" x14ac:dyDescent="0.2">
      <c r="A17" s="10" t="s">
        <v>928</v>
      </c>
      <c r="B17" s="13">
        <f>COUNTA(B2:B7)</f>
        <v>6</v>
      </c>
      <c r="D17" s="13">
        <f>COUNTA(D2:D7)</f>
        <v>6</v>
      </c>
      <c r="E17" s="13">
        <f>COUNTA(E2:E7)</f>
        <v>6</v>
      </c>
      <c r="G17" s="13">
        <f>COUNTA(G2:G7)</f>
        <v>6</v>
      </c>
      <c r="H17" s="13">
        <f>COUNTA(H2:H7)</f>
        <v>6</v>
      </c>
      <c r="I17" s="13">
        <f>COUNTA(I2:I7)</f>
        <v>6</v>
      </c>
      <c r="J17" s="13">
        <f>COUNTA(J2:J7)</f>
        <v>6</v>
      </c>
      <c r="K17" s="130"/>
      <c r="L17" s="14"/>
      <c r="R17" s="15"/>
      <c r="AA17" s="14"/>
      <c r="AB17" s="13">
        <f>COUNTA(AB2:AB7)</f>
        <v>6</v>
      </c>
      <c r="AC17" s="13">
        <f>COUNTA(AC2:AC7)</f>
        <v>6</v>
      </c>
      <c r="AD17" s="13">
        <f>COUNTA(AD2:AD7)</f>
        <v>6</v>
      </c>
      <c r="AE17" s="13">
        <f>COUNTA(AE2:AE7)</f>
        <v>6</v>
      </c>
      <c r="AF17" s="13">
        <f>COUNTA(AF2:AF7)</f>
        <v>6</v>
      </c>
      <c r="AH17" s="13">
        <f>COUNTA(AH2:AH7)</f>
        <v>6</v>
      </c>
      <c r="AI17" s="130"/>
      <c r="AJ17" s="13">
        <f>COUNTA(AJ2:AJ7)</f>
        <v>6</v>
      </c>
      <c r="AK17" s="14"/>
      <c r="AV17" s="16">
        <f>COUNTA(AV2:AV7)</f>
        <v>4</v>
      </c>
      <c r="AW17" s="13">
        <f>COUNTA(AW2:AW7)</f>
        <v>4</v>
      </c>
      <c r="AX17" s="13">
        <f>COUNTA(AX2:AX7)</f>
        <v>4</v>
      </c>
      <c r="AY17" s="130"/>
      <c r="AZ17" s="122">
        <f t="shared" ref="AZ17:BE17" si="11">COUNTA(AZ2:AZ7)</f>
        <v>6</v>
      </c>
      <c r="BA17" s="13">
        <f t="shared" si="11"/>
        <v>3</v>
      </c>
      <c r="BB17" s="13">
        <f t="shared" si="11"/>
        <v>3</v>
      </c>
      <c r="BC17" s="13">
        <f t="shared" si="11"/>
        <v>3</v>
      </c>
      <c r="BD17" s="13">
        <f t="shared" si="11"/>
        <v>1</v>
      </c>
      <c r="BE17" s="13">
        <f t="shared" si="11"/>
        <v>3</v>
      </c>
      <c r="BF17" s="130"/>
      <c r="BG17" s="13">
        <f>COUNTA(BG2:BG7)</f>
        <v>6</v>
      </c>
      <c r="BH17" s="13">
        <f>COUNTA(BH2:BH7)</f>
        <v>2</v>
      </c>
      <c r="BI17" s="13">
        <f>COUNTA(BI2:BI7)</f>
        <v>2</v>
      </c>
      <c r="BJ17" s="13">
        <f>COUNTA(BJ2:BJ7)</f>
        <v>2</v>
      </c>
      <c r="BK17" s="13">
        <f>COUNTA(BK2:BK7)</f>
        <v>0</v>
      </c>
      <c r="BL17" s="130"/>
      <c r="BM17" s="13">
        <f>COUNTA(BM2:BM7)</f>
        <v>6</v>
      </c>
      <c r="BN17" s="13">
        <f>COUNTA(BN2:BN7)</f>
        <v>2</v>
      </c>
      <c r="BO17" s="13">
        <f>COUNTA(BO2:BO7)</f>
        <v>2</v>
      </c>
      <c r="BP17" s="13">
        <f>COUNTA(BP2:BP7)</f>
        <v>2</v>
      </c>
      <c r="BQ17" s="13">
        <f>COUNTA(BQ2:BQ7)</f>
        <v>0</v>
      </c>
      <c r="BR17" s="130"/>
      <c r="BS17" s="13">
        <f>COUNTA(BS2:BS7)</f>
        <v>6</v>
      </c>
      <c r="BT17" s="13">
        <f>COUNTA(BT2:BT7)</f>
        <v>0</v>
      </c>
      <c r="BU17" s="13">
        <f>COUNTA(BU2:BU7)</f>
        <v>0</v>
      </c>
      <c r="BV17" s="13">
        <f>COUNTA(BV2:BV7)</f>
        <v>0</v>
      </c>
      <c r="BW17" s="13">
        <f>COUNTA(BW2:BW7)</f>
        <v>0</v>
      </c>
      <c r="BX17" s="130"/>
      <c r="BY17" s="13">
        <f t="shared" ref="BY17:CG17" si="12">COUNTA(BY2:BY7)</f>
        <v>6</v>
      </c>
      <c r="BZ17" s="13">
        <f t="shared" si="12"/>
        <v>5</v>
      </c>
      <c r="CA17" s="13">
        <f t="shared" si="12"/>
        <v>5</v>
      </c>
      <c r="CB17" s="13">
        <f t="shared" si="12"/>
        <v>5</v>
      </c>
      <c r="CC17" s="13">
        <f t="shared" si="12"/>
        <v>0</v>
      </c>
      <c r="CD17" s="13">
        <f t="shared" si="12"/>
        <v>5</v>
      </c>
      <c r="CE17" s="13">
        <f t="shared" si="12"/>
        <v>0</v>
      </c>
      <c r="CF17" s="13">
        <f t="shared" si="12"/>
        <v>5</v>
      </c>
      <c r="CG17" s="13">
        <f t="shared" si="12"/>
        <v>1</v>
      </c>
      <c r="CH17" s="130"/>
      <c r="CI17" s="13">
        <f t="shared" ref="CI17:CS17" si="13">COUNTA(CI2:CI7)</f>
        <v>6</v>
      </c>
      <c r="CJ17" s="13">
        <f t="shared" si="13"/>
        <v>2</v>
      </c>
      <c r="CK17" s="13">
        <f t="shared" si="13"/>
        <v>2</v>
      </c>
      <c r="CL17" s="13">
        <f t="shared" si="13"/>
        <v>2</v>
      </c>
      <c r="CM17" s="13">
        <f t="shared" si="13"/>
        <v>0</v>
      </c>
      <c r="CN17" s="13">
        <f t="shared" si="13"/>
        <v>2</v>
      </c>
      <c r="CO17" s="13">
        <f t="shared" si="13"/>
        <v>0</v>
      </c>
      <c r="CP17" s="13">
        <f t="shared" si="13"/>
        <v>2</v>
      </c>
      <c r="CQ17" s="13">
        <f t="shared" si="13"/>
        <v>0</v>
      </c>
      <c r="CR17" s="13">
        <f t="shared" si="13"/>
        <v>2</v>
      </c>
      <c r="CS17" s="13">
        <f t="shared" si="13"/>
        <v>0</v>
      </c>
      <c r="CT17" s="130"/>
      <c r="CU17" s="13">
        <f>COUNTA(CU2:CU7)</f>
        <v>6</v>
      </c>
      <c r="CV17" s="130"/>
      <c r="CW17" s="13">
        <f>COUNTA(CW2:CW7)</f>
        <v>6</v>
      </c>
      <c r="CX17" s="13">
        <f>COUNTA(CX2:CX7)</f>
        <v>5</v>
      </c>
      <c r="CY17" s="13">
        <f>COUNTA(CY2:CY7)</f>
        <v>5</v>
      </c>
      <c r="CZ17" s="13">
        <f>COUNTA(CZ2:CZ7)</f>
        <v>5</v>
      </c>
      <c r="DA17" s="13">
        <f>COUNTA(DA2:DA7)</f>
        <v>5</v>
      </c>
      <c r="DB17" s="130"/>
      <c r="DC17" s="13">
        <f>COUNTA(DC2:DC7)</f>
        <v>6</v>
      </c>
      <c r="DD17" s="13">
        <f>COUNTA(DD2:DD7)</f>
        <v>2</v>
      </c>
      <c r="DE17" s="13">
        <f>COUNTA(DE2:DE7)</f>
        <v>2</v>
      </c>
      <c r="DF17" s="13">
        <f>COUNTA(DF2:DF7)</f>
        <v>2</v>
      </c>
      <c r="DG17" s="13">
        <f>COUNTA(DG2:DG7)</f>
        <v>2</v>
      </c>
      <c r="DH17" s="130"/>
      <c r="DI17" s="13">
        <f>COUNTA(DI2:DI7)</f>
        <v>6</v>
      </c>
      <c r="DJ17" s="13">
        <f>COUNTA(DJ2:DJ7)</f>
        <v>4</v>
      </c>
      <c r="DK17" s="13">
        <f>COUNTA(DK2:DK7)</f>
        <v>4</v>
      </c>
      <c r="DL17" s="13">
        <f>COUNTA(DL2:DL7)</f>
        <v>4</v>
      </c>
      <c r="DM17" s="13">
        <f>COUNTA(DM2:DM7)</f>
        <v>4</v>
      </c>
      <c r="DN17" s="130"/>
      <c r="DO17" s="13">
        <f>COUNTA(DO2:DO7)</f>
        <v>6</v>
      </c>
      <c r="DP17" s="13">
        <f>COUNTA(DP2:DP7)</f>
        <v>3</v>
      </c>
      <c r="DQ17" s="13">
        <f>COUNTA(DQ2:DQ7)</f>
        <v>3</v>
      </c>
      <c r="DR17" s="13">
        <f>COUNTA(DR2:DR7)</f>
        <v>3</v>
      </c>
      <c r="DS17" s="13">
        <f>COUNTA(DS2:DS7)</f>
        <v>3</v>
      </c>
      <c r="DT17" s="130"/>
      <c r="DU17" s="13">
        <f>COUNTA(DU2:DU7)</f>
        <v>6</v>
      </c>
      <c r="DV17" s="13">
        <f>COUNTA(DV2:DV7)</f>
        <v>0</v>
      </c>
      <c r="DW17" s="13">
        <f>COUNTA(DW2:DW7)</f>
        <v>0</v>
      </c>
      <c r="DX17" s="13">
        <f>COUNTA(DX2:DX7)</f>
        <v>0</v>
      </c>
      <c r="DY17" s="13">
        <f>COUNTA(DY2:DY7)</f>
        <v>0</v>
      </c>
      <c r="DZ17" s="130"/>
      <c r="EA17" s="13">
        <f>COUNTA(EA2:EA7)</f>
        <v>6</v>
      </c>
      <c r="EB17" s="13">
        <f>COUNTA(EB2:EB7)</f>
        <v>0</v>
      </c>
      <c r="EC17" s="13">
        <f>COUNTA(EC2:EC7)</f>
        <v>0</v>
      </c>
      <c r="ED17" s="13">
        <f>COUNTA(ED2:ED7)</f>
        <v>0</v>
      </c>
      <c r="EE17" s="13">
        <f>COUNTA(EE2:EE7)</f>
        <v>0</v>
      </c>
      <c r="EF17" s="130"/>
      <c r="EG17" s="13">
        <f>COUNTA(EG2:EG7)</f>
        <v>6</v>
      </c>
      <c r="EH17" s="13">
        <f>COUNTA(EH2:EH7)</f>
        <v>0</v>
      </c>
      <c r="EI17" s="13">
        <f>COUNTA(EI2:EI7)</f>
        <v>0</v>
      </c>
      <c r="EJ17" s="13">
        <f>COUNTA(EJ2:EJ7)</f>
        <v>0</v>
      </c>
      <c r="EK17" s="13">
        <f>COUNTA(EK2:EK7)</f>
        <v>0</v>
      </c>
      <c r="EL17" s="130"/>
      <c r="EM17" s="13">
        <f>COUNTA(EM2:EM7)</f>
        <v>6</v>
      </c>
      <c r="EN17" s="13">
        <f>COUNTA(EN2:EN7)</f>
        <v>0</v>
      </c>
      <c r="EO17" s="13">
        <f>COUNTA(EO2:EO7)</f>
        <v>0</v>
      </c>
      <c r="EP17" s="13">
        <f>COUNTA(EP2:EP7)</f>
        <v>0</v>
      </c>
      <c r="EQ17" s="13">
        <f>COUNTA(EQ2:EQ7)</f>
        <v>0</v>
      </c>
      <c r="ER17" s="130"/>
      <c r="ES17" s="13">
        <f>COUNTA(ES2:ES7)</f>
        <v>6</v>
      </c>
      <c r="ET17" s="13">
        <f>COUNTA(ET2:ET7)</f>
        <v>0</v>
      </c>
      <c r="EU17" s="13">
        <f>COUNTA(EU2:EU7)</f>
        <v>0</v>
      </c>
      <c r="EV17" s="13">
        <f>COUNTA(EV2:EV7)</f>
        <v>0</v>
      </c>
      <c r="EW17" s="13">
        <f>COUNTA(EW2:EW7)</f>
        <v>0</v>
      </c>
      <c r="EX17" s="130"/>
      <c r="EY17" s="13">
        <f>COUNTA(EY2:EY7)</f>
        <v>6</v>
      </c>
      <c r="EZ17" s="13">
        <f>COUNTA(EZ2:EZ7)</f>
        <v>0</v>
      </c>
      <c r="FA17" s="13">
        <f>COUNTA(FA2:FA7)</f>
        <v>0</v>
      </c>
      <c r="FB17" s="13">
        <f>COUNTA(FB2:FB7)</f>
        <v>0</v>
      </c>
      <c r="FC17" s="13">
        <f>COUNTA(FC2:FC7)</f>
        <v>0</v>
      </c>
      <c r="FD17" s="130"/>
      <c r="FE17" s="13">
        <f>COUNTA(FE2:FE7)</f>
        <v>6</v>
      </c>
      <c r="FF17" s="13">
        <f>COUNTA(FF2:FF7)</f>
        <v>0</v>
      </c>
      <c r="FG17" s="13">
        <f>COUNTA(FG2:FG7)</f>
        <v>0</v>
      </c>
      <c r="FH17" s="13">
        <f>COUNTA(FH2:FH7)</f>
        <v>0</v>
      </c>
      <c r="FI17" s="13">
        <f>COUNTA(FI2:FI7)</f>
        <v>0</v>
      </c>
      <c r="FJ17" s="130"/>
      <c r="FK17" s="13">
        <f>COUNTA(FK2:FK7)</f>
        <v>6</v>
      </c>
      <c r="FL17" s="130"/>
      <c r="FM17" s="13">
        <f>COUNTA(FM2:FM7)</f>
        <v>6</v>
      </c>
      <c r="FN17" s="13">
        <f>COUNTA(FN2:FN7)</f>
        <v>3</v>
      </c>
      <c r="FO17" s="13">
        <f>COUNTA(FO2:FO7)</f>
        <v>3</v>
      </c>
      <c r="FP17" s="14"/>
      <c r="FQ17" s="13">
        <f t="shared" ref="FQ17:FV17" si="14">COUNTA(FQ2:FQ7)</f>
        <v>1</v>
      </c>
      <c r="FR17" s="13">
        <f t="shared" si="14"/>
        <v>0</v>
      </c>
      <c r="FS17" s="13">
        <f t="shared" si="14"/>
        <v>1</v>
      </c>
      <c r="FT17" s="13">
        <f t="shared" si="14"/>
        <v>2</v>
      </c>
      <c r="FU17" s="13">
        <f t="shared" si="14"/>
        <v>0</v>
      </c>
      <c r="FV17" s="13">
        <f t="shared" si="14"/>
        <v>3</v>
      </c>
      <c r="FW17" s="130"/>
      <c r="FX17" s="13">
        <f>COUNTA(FX2:FX7)</f>
        <v>6</v>
      </c>
      <c r="FY17" s="13">
        <f>COUNTA(FY2:FY7)</f>
        <v>2</v>
      </c>
      <c r="FZ17" s="13">
        <f>COUNTA(FZ2:FZ7)</f>
        <v>2</v>
      </c>
      <c r="GA17" s="14"/>
      <c r="GB17" s="13">
        <f>COUNTA(GB2:GB7)</f>
        <v>0</v>
      </c>
      <c r="GC17" s="13">
        <f>COUNTA(GC2:GC7)</f>
        <v>0</v>
      </c>
      <c r="GD17" s="13">
        <f>COUNTA(GD2:GD7)</f>
        <v>1</v>
      </c>
      <c r="GE17" s="13">
        <f>COUNTA(GE2:GE7)</f>
        <v>1</v>
      </c>
      <c r="GF17" s="130"/>
      <c r="GG17" s="13">
        <f>COUNTA(GG2:GG7)</f>
        <v>6</v>
      </c>
      <c r="GH17" s="13">
        <f>COUNTA(GH2:GH7)</f>
        <v>6</v>
      </c>
      <c r="GI17" s="13">
        <f>COUNTA(GI2:GI7)</f>
        <v>6</v>
      </c>
      <c r="GJ17" s="14"/>
      <c r="GK17" s="13">
        <f>COUNTA(GK2:GK7)</f>
        <v>3</v>
      </c>
      <c r="GL17" s="13">
        <f>COUNTA(GL2:GL7)</f>
        <v>1</v>
      </c>
      <c r="GM17" s="13">
        <f>COUNTA(GM2:GM7)</f>
        <v>1</v>
      </c>
      <c r="GN17" s="13">
        <f>COUNTA(GN2:GN7)</f>
        <v>4</v>
      </c>
      <c r="GO17" s="13">
        <f>COUNTA(GO2:GO7)</f>
        <v>2</v>
      </c>
      <c r="GP17" s="130"/>
      <c r="GQ17" s="13">
        <f>COUNTA(GQ2:GQ7)</f>
        <v>6</v>
      </c>
      <c r="GR17" s="13">
        <f>COUNTA(GR2:GR7)</f>
        <v>1</v>
      </c>
      <c r="GS17" s="13">
        <f>COUNTA(GS2:GS7)</f>
        <v>1</v>
      </c>
      <c r="GT17" s="14"/>
      <c r="GU17" s="13">
        <f>COUNTA(GU2:GU7)</f>
        <v>0</v>
      </c>
      <c r="GV17" s="13">
        <f>COUNTA(GV2:GV7)</f>
        <v>1</v>
      </c>
      <c r="GW17" s="13">
        <f>COUNTA(GW2:GW7)</f>
        <v>1</v>
      </c>
      <c r="GX17" s="13">
        <f>COUNTA(GX2:GX7)</f>
        <v>0</v>
      </c>
      <c r="GY17" s="130"/>
      <c r="GZ17" s="13">
        <f>COUNTA(GZ2:GZ7)</f>
        <v>6</v>
      </c>
      <c r="HA17" s="13">
        <f>COUNTA(HA2:HA7)</f>
        <v>1</v>
      </c>
      <c r="HB17" s="13">
        <f>COUNTA(HB2:HB7)</f>
        <v>1</v>
      </c>
      <c r="HC17" s="14"/>
      <c r="HD17" s="13">
        <f t="shared" ref="HD17:HI17" si="15">COUNTA(HD2:HD7)</f>
        <v>1</v>
      </c>
      <c r="HE17" s="13">
        <f t="shared" si="15"/>
        <v>0</v>
      </c>
      <c r="HF17" s="13">
        <f t="shared" si="15"/>
        <v>0</v>
      </c>
      <c r="HG17" s="13">
        <f t="shared" si="15"/>
        <v>0</v>
      </c>
      <c r="HH17" s="13">
        <f t="shared" si="15"/>
        <v>0</v>
      </c>
      <c r="HI17" s="13">
        <f t="shared" si="15"/>
        <v>1</v>
      </c>
      <c r="HJ17" s="130"/>
      <c r="HK17" s="13">
        <f>COUNTA(HK2:HK7)</f>
        <v>6</v>
      </c>
      <c r="HL17" s="13">
        <f>COUNTA(HL2:HL7)</f>
        <v>3</v>
      </c>
      <c r="HM17" s="13">
        <f>COUNTA(HM2:HM7)</f>
        <v>3</v>
      </c>
      <c r="HN17" s="14"/>
      <c r="HO17" s="13">
        <f>COUNTA(HO2:HO7)</f>
        <v>2</v>
      </c>
      <c r="HP17" s="13">
        <f>COUNTA(HP2:HP7)</f>
        <v>0</v>
      </c>
      <c r="HQ17" s="13">
        <f>COUNTA(HQ2:HQ7)</f>
        <v>1</v>
      </c>
      <c r="HR17" s="13">
        <f>COUNTA(HR2:HR7)</f>
        <v>1</v>
      </c>
      <c r="HS17" s="130"/>
      <c r="HT17" s="13">
        <f>COUNTA(HT2:HT7)</f>
        <v>6</v>
      </c>
      <c r="HU17" s="13">
        <f>COUNTA(HU2:HU7)</f>
        <v>0</v>
      </c>
      <c r="HV17" s="13">
        <f>COUNTA(HV2:HV7)</f>
        <v>0</v>
      </c>
      <c r="HW17" s="14"/>
      <c r="HX17" s="13">
        <f>COUNTA(HX2:HX7)</f>
        <v>0</v>
      </c>
      <c r="HY17" s="13">
        <f>COUNTA(HY2:HY7)</f>
        <v>0</v>
      </c>
      <c r="HZ17" s="13">
        <f>COUNTA(HZ2:HZ7)</f>
        <v>0</v>
      </c>
      <c r="IA17" s="13">
        <f>COUNTA(IA2:IA7)</f>
        <v>0</v>
      </c>
      <c r="IB17" s="130"/>
      <c r="IC17" s="13">
        <f>COUNTA(IC2:IC7)</f>
        <v>6</v>
      </c>
      <c r="ID17" s="13">
        <f>COUNTA(ID2:ID7)</f>
        <v>0</v>
      </c>
      <c r="IE17" s="13">
        <f>COUNTA(IE2:IE7)</f>
        <v>0</v>
      </c>
      <c r="IF17" s="14"/>
      <c r="IG17" s="13">
        <f>COUNTA(IG2:IG7)</f>
        <v>0</v>
      </c>
      <c r="IH17" s="13">
        <f>COUNTA(IH2:IH7)</f>
        <v>0</v>
      </c>
      <c r="II17" s="13">
        <f>COUNTA(II2:II7)</f>
        <v>0</v>
      </c>
      <c r="IJ17" s="130"/>
      <c r="IK17" s="13">
        <f>COUNTA(IK2:IK7)</f>
        <v>6</v>
      </c>
      <c r="IL17" s="13">
        <f>COUNTA(IL2:IL7)</f>
        <v>0</v>
      </c>
      <c r="IM17" s="13">
        <f>COUNTA(IM2:IM7)</f>
        <v>0</v>
      </c>
      <c r="IN17" s="14"/>
      <c r="IO17" s="13">
        <f>COUNTA(IO2:IO7)</f>
        <v>0</v>
      </c>
      <c r="IP17" s="130"/>
      <c r="IQ17" s="13">
        <f>COUNTA(IQ2:IQ7)</f>
        <v>6</v>
      </c>
      <c r="IR17" s="13">
        <f>COUNTA(IR2:IR7)</f>
        <v>1</v>
      </c>
      <c r="IS17" s="13">
        <f>COUNTA(IS2:IS7)</f>
        <v>1</v>
      </c>
      <c r="IT17" s="14"/>
      <c r="IU17" s="13">
        <f>COUNTA(IU2:IU7)</f>
        <v>1</v>
      </c>
      <c r="IV17" s="13">
        <f>COUNTA(IV2:IV7)</f>
        <v>0</v>
      </c>
      <c r="IW17" s="13">
        <f>COUNTA(IW2:IW7)</f>
        <v>0</v>
      </c>
      <c r="IX17" s="13">
        <f>COUNTA(IX2:IX7)</f>
        <v>0</v>
      </c>
      <c r="IY17" s="130"/>
      <c r="IZ17" s="13">
        <f>COUNTA(IZ2:IZ7)</f>
        <v>6</v>
      </c>
      <c r="JA17" s="13">
        <f>COUNTA(JA2:JA7)</f>
        <v>4</v>
      </c>
      <c r="JB17" s="13">
        <f>COUNTA(JB2:JB7)</f>
        <v>4</v>
      </c>
      <c r="JC17" s="14"/>
      <c r="JD17" s="13">
        <f>COUNTA(JD2:JD7)</f>
        <v>2</v>
      </c>
      <c r="JE17" s="13">
        <f>COUNTA(JE2:JE7)</f>
        <v>0</v>
      </c>
      <c r="JF17" s="13">
        <f>COUNTA(JF2:JF7)</f>
        <v>2</v>
      </c>
      <c r="JG17" s="13">
        <f>COUNTA(JG2:JG7)</f>
        <v>1</v>
      </c>
      <c r="JH17" s="130"/>
      <c r="JI17" s="13">
        <f>COUNTA(JI2:JI7)</f>
        <v>6</v>
      </c>
      <c r="JJ17" s="13">
        <f>COUNTA(JJ2:JJ7)</f>
        <v>6</v>
      </c>
      <c r="JK17" s="13">
        <f>COUNTA(JK2:JK7)</f>
        <v>6</v>
      </c>
      <c r="JL17" s="14"/>
      <c r="JM17" s="13">
        <f>COUNTA(JM2:JM7)</f>
        <v>1</v>
      </c>
      <c r="JN17" s="13">
        <f>COUNTA(JN2:JN7)</f>
        <v>3</v>
      </c>
      <c r="JO17" s="13">
        <f>COUNTA(JO2:JO7)</f>
        <v>2</v>
      </c>
      <c r="JP17" s="13">
        <f>COUNTA(JP2:JP7)</f>
        <v>6</v>
      </c>
      <c r="JQ17" s="13">
        <f>COUNTA(JQ2:JQ7)</f>
        <v>6</v>
      </c>
      <c r="JR17" s="130"/>
      <c r="JS17" s="13">
        <f>COUNTA(JS2:JS7)</f>
        <v>6</v>
      </c>
      <c r="JT17" s="13">
        <f>COUNTA(JT2:JT7)</f>
        <v>5</v>
      </c>
      <c r="JU17" s="13">
        <f>COUNTA(JU2:JU7)</f>
        <v>5</v>
      </c>
      <c r="JV17" s="14"/>
      <c r="JW17" s="13">
        <f t="shared" ref="JW17:KC17" si="16">COUNTA(JW2:JW7)</f>
        <v>1</v>
      </c>
      <c r="JX17" s="13">
        <f t="shared" si="16"/>
        <v>0</v>
      </c>
      <c r="JY17" s="13">
        <f t="shared" si="16"/>
        <v>1</v>
      </c>
      <c r="JZ17" s="13">
        <f t="shared" si="16"/>
        <v>2</v>
      </c>
      <c r="KA17" s="13">
        <f t="shared" si="16"/>
        <v>1</v>
      </c>
      <c r="KB17" s="13">
        <f t="shared" si="16"/>
        <v>5</v>
      </c>
      <c r="KC17" s="13">
        <f t="shared" si="16"/>
        <v>5</v>
      </c>
      <c r="KD17" s="130"/>
      <c r="KE17" s="13">
        <f>COUNTA(KE2:KE7)</f>
        <v>6</v>
      </c>
      <c r="KF17" s="13">
        <f>COUNTA(KF2:KF7)</f>
        <v>0</v>
      </c>
      <c r="KG17" s="13">
        <f>COUNTA(KG2:KG7)</f>
        <v>0</v>
      </c>
      <c r="KH17" s="14"/>
      <c r="KI17" s="13">
        <f>COUNTA(KI2:KI7)</f>
        <v>0</v>
      </c>
      <c r="KJ17" s="13">
        <f>COUNTA(KJ2:KJ7)</f>
        <v>0</v>
      </c>
      <c r="KK17" s="13">
        <f>COUNTA(KK2:KK7)</f>
        <v>0</v>
      </c>
      <c r="KL17" s="130"/>
      <c r="KM17" s="13">
        <f>COUNTA(KM2:KM7)</f>
        <v>6</v>
      </c>
      <c r="KN17" s="13">
        <f>COUNTA(KN2:KN7)</f>
        <v>0</v>
      </c>
      <c r="KO17" s="13">
        <f>COUNTA(KO2:KO7)</f>
        <v>0</v>
      </c>
      <c r="KP17" s="13">
        <f>COUNTA(KP2:KP7)</f>
        <v>0</v>
      </c>
      <c r="KQ17" s="130"/>
      <c r="KR17" s="13">
        <f>COUNTA(KR2:KR7)</f>
        <v>6</v>
      </c>
      <c r="KS17" s="13">
        <f>COUNTA(KS2:KS7)</f>
        <v>0</v>
      </c>
      <c r="KT17" s="13">
        <f>COUNTA(KT2:KT7)</f>
        <v>0</v>
      </c>
      <c r="KU17" s="13">
        <f>COUNTA(KU2:KU7)</f>
        <v>0</v>
      </c>
      <c r="KV17" s="130"/>
      <c r="KW17" s="13">
        <f>COUNTA(KW2:KW7)</f>
        <v>6</v>
      </c>
      <c r="KX17" s="13">
        <f>COUNTA(KX2:KX7)</f>
        <v>0</v>
      </c>
      <c r="KY17" s="13">
        <f>COUNTA(KY2:KY7)</f>
        <v>0</v>
      </c>
      <c r="KZ17" s="13">
        <f>COUNTA(KZ2:KZ7)</f>
        <v>0</v>
      </c>
      <c r="LA17" s="130"/>
      <c r="LB17" s="13">
        <f>COUNTA(LB2:LB7)</f>
        <v>6</v>
      </c>
      <c r="LC17" s="13">
        <f>COUNTA(LC2:LC7)</f>
        <v>0</v>
      </c>
      <c r="LD17" s="13">
        <f>COUNTA(LD2:LD7)</f>
        <v>0</v>
      </c>
      <c r="LE17" s="13">
        <f>COUNTA(LE2:LE7)</f>
        <v>0</v>
      </c>
      <c r="LF17" s="130"/>
      <c r="LG17" s="13">
        <f>COUNTA(LG2:LG7)</f>
        <v>6</v>
      </c>
      <c r="LH17" s="13">
        <f>COUNTA(LH2:LH7)</f>
        <v>0</v>
      </c>
      <c r="LI17" s="13">
        <f>COUNTA(LI2:LI7)</f>
        <v>0</v>
      </c>
      <c r="LJ17" s="14"/>
      <c r="LK17" s="130"/>
      <c r="LL17" s="13">
        <f>COUNTA(LL2:LL7)</f>
        <v>6</v>
      </c>
      <c r="LM17" s="13">
        <f>COUNTA(LM2:LM7)</f>
        <v>4</v>
      </c>
      <c r="LN17" s="130"/>
      <c r="LO17" s="14"/>
      <c r="LP17" s="13">
        <f t="shared" ref="LP17:MB17" si="17">COUNTA(LP2:LP7)</f>
        <v>1</v>
      </c>
      <c r="LQ17" s="13">
        <f t="shared" si="17"/>
        <v>4</v>
      </c>
      <c r="LR17" s="13">
        <f t="shared" si="17"/>
        <v>2</v>
      </c>
      <c r="LS17" s="13">
        <f t="shared" si="17"/>
        <v>3</v>
      </c>
      <c r="LT17" s="13">
        <f t="shared" si="17"/>
        <v>1</v>
      </c>
      <c r="LU17" s="13">
        <f t="shared" si="17"/>
        <v>1</v>
      </c>
      <c r="LV17" s="13">
        <f t="shared" si="17"/>
        <v>0</v>
      </c>
      <c r="LW17" s="13">
        <f t="shared" si="17"/>
        <v>0</v>
      </c>
      <c r="LX17" s="13">
        <f t="shared" si="17"/>
        <v>1</v>
      </c>
      <c r="LY17" s="13">
        <f t="shared" si="17"/>
        <v>1</v>
      </c>
      <c r="LZ17" s="13">
        <f t="shared" si="17"/>
        <v>6</v>
      </c>
      <c r="MA17" s="13">
        <f t="shared" si="17"/>
        <v>6</v>
      </c>
      <c r="MB17" s="13">
        <f t="shared" si="17"/>
        <v>4</v>
      </c>
      <c r="MC17" s="130"/>
      <c r="MD17" s="14"/>
      <c r="ME17" s="13">
        <f t="shared" ref="ME17:ND17" si="18">COUNTA(ME2:ME7)</f>
        <v>6</v>
      </c>
      <c r="MF17" s="13">
        <f t="shared" si="18"/>
        <v>4</v>
      </c>
      <c r="MG17" s="13">
        <f t="shared" si="18"/>
        <v>1</v>
      </c>
      <c r="MH17" s="13">
        <f t="shared" si="18"/>
        <v>2</v>
      </c>
      <c r="MI17" s="13">
        <f t="shared" si="18"/>
        <v>1</v>
      </c>
      <c r="MJ17" s="13">
        <f t="shared" si="18"/>
        <v>6</v>
      </c>
      <c r="MK17" s="13">
        <f t="shared" si="18"/>
        <v>4</v>
      </c>
      <c r="ML17" s="13">
        <f t="shared" si="18"/>
        <v>5</v>
      </c>
      <c r="MM17" s="13">
        <f t="shared" si="18"/>
        <v>4</v>
      </c>
      <c r="MN17" s="13">
        <f t="shared" si="18"/>
        <v>4</v>
      </c>
      <c r="MO17" s="13">
        <f t="shared" si="18"/>
        <v>2</v>
      </c>
      <c r="MP17" s="13">
        <f t="shared" si="18"/>
        <v>4</v>
      </c>
      <c r="MQ17" s="13">
        <f t="shared" si="18"/>
        <v>4</v>
      </c>
      <c r="MR17" s="13">
        <f t="shared" si="18"/>
        <v>2</v>
      </c>
      <c r="MS17" s="13">
        <f t="shared" si="18"/>
        <v>2</v>
      </c>
      <c r="MT17" s="13">
        <f t="shared" si="18"/>
        <v>3</v>
      </c>
      <c r="MU17" s="13">
        <f t="shared" si="18"/>
        <v>2</v>
      </c>
      <c r="MV17" s="13">
        <f t="shared" si="18"/>
        <v>6</v>
      </c>
      <c r="MW17" s="13">
        <f t="shared" si="18"/>
        <v>4</v>
      </c>
      <c r="MX17" s="13">
        <f t="shared" si="18"/>
        <v>1</v>
      </c>
      <c r="MY17" s="13">
        <f t="shared" si="18"/>
        <v>6</v>
      </c>
      <c r="MZ17" s="13">
        <f t="shared" si="18"/>
        <v>6</v>
      </c>
      <c r="NA17" s="13">
        <f t="shared" si="18"/>
        <v>6</v>
      </c>
      <c r="NB17" s="13">
        <f t="shared" si="18"/>
        <v>6</v>
      </c>
      <c r="NC17" s="13">
        <f t="shared" si="18"/>
        <v>6</v>
      </c>
      <c r="ND17" s="13">
        <f t="shared" si="18"/>
        <v>6</v>
      </c>
      <c r="NE17" s="130"/>
      <c r="NF17" s="13">
        <f>COUNTA(NF2:NF7)</f>
        <v>6</v>
      </c>
      <c r="NG17" s="13">
        <f>COUNTA(NG2:NG7)</f>
        <v>6</v>
      </c>
      <c r="NH17" s="13">
        <f>COUNTA(NH2:NH7)</f>
        <v>4</v>
      </c>
      <c r="NI17" s="13">
        <f>COUNTA(NI2:NI7)</f>
        <v>6</v>
      </c>
      <c r="NJ17" s="130"/>
      <c r="NK17" s="14"/>
      <c r="NL17" s="13">
        <f t="shared" ref="NL17:NT17" si="19">COUNTA(NL2:NL7)</f>
        <v>3</v>
      </c>
      <c r="NM17" s="13">
        <f t="shared" si="19"/>
        <v>3</v>
      </c>
      <c r="NN17" s="13">
        <f t="shared" si="19"/>
        <v>3</v>
      </c>
      <c r="NO17" s="13">
        <f t="shared" si="19"/>
        <v>3</v>
      </c>
      <c r="NP17" s="13">
        <f t="shared" si="19"/>
        <v>3</v>
      </c>
      <c r="NQ17" s="13">
        <f t="shared" si="19"/>
        <v>1</v>
      </c>
      <c r="NR17" s="13">
        <f t="shared" si="19"/>
        <v>1</v>
      </c>
      <c r="NS17" s="13">
        <f t="shared" si="19"/>
        <v>2</v>
      </c>
      <c r="NT17" s="13">
        <f t="shared" si="19"/>
        <v>1</v>
      </c>
      <c r="NU17" s="130"/>
      <c r="NV17" s="13">
        <f t="shared" ref="NV17:OB17" si="20">COUNTA(NV2:NV7)</f>
        <v>1</v>
      </c>
      <c r="NW17" s="13">
        <f t="shared" si="20"/>
        <v>6</v>
      </c>
      <c r="NX17" s="13">
        <f t="shared" si="20"/>
        <v>3</v>
      </c>
      <c r="NY17" s="13">
        <f t="shared" si="20"/>
        <v>2</v>
      </c>
      <c r="NZ17" s="13">
        <f t="shared" si="20"/>
        <v>6</v>
      </c>
      <c r="OA17" s="13">
        <f t="shared" si="20"/>
        <v>6</v>
      </c>
      <c r="OB17" s="13">
        <f t="shared" si="20"/>
        <v>5</v>
      </c>
    </row>
    <row r="18" spans="1:392" s="132" customFormat="1" ht="34" x14ac:dyDescent="0.2">
      <c r="A18" s="131" t="s">
        <v>929</v>
      </c>
      <c r="D18" s="131"/>
      <c r="G18" s="133">
        <f>G16/G17</f>
        <v>0.5</v>
      </c>
      <c r="K18" s="134"/>
      <c r="L18" s="135"/>
      <c r="M18" s="133"/>
      <c r="AA18" s="136"/>
      <c r="AI18" s="134"/>
      <c r="AK18" s="136"/>
      <c r="AY18" s="134"/>
      <c r="AZ18" s="137"/>
      <c r="BB18" s="133">
        <f>BB16/BB17</f>
        <v>0.66666666666666663</v>
      </c>
      <c r="BF18" s="134"/>
      <c r="BI18" s="133">
        <f>BI16/BI17</f>
        <v>0</v>
      </c>
      <c r="BL18" s="134"/>
      <c r="BO18" s="133">
        <f>BO16/BO17</f>
        <v>1</v>
      </c>
      <c r="BR18" s="134"/>
      <c r="BU18" s="133"/>
      <c r="BX18" s="134"/>
      <c r="CA18" s="132">
        <f>CA16/CA17</f>
        <v>0.2</v>
      </c>
      <c r="CE18" s="133"/>
      <c r="CH18" s="134"/>
      <c r="CL18" s="133"/>
      <c r="CQ18" s="133"/>
      <c r="CT18" s="134"/>
      <c r="CV18" s="134"/>
      <c r="CX18" s="133"/>
      <c r="CY18" s="133"/>
      <c r="CZ18" s="133"/>
      <c r="DA18" s="133"/>
      <c r="DB18" s="134"/>
      <c r="DC18" s="133"/>
      <c r="DD18" s="133"/>
      <c r="DE18" s="133"/>
      <c r="DF18" s="133"/>
      <c r="DG18" s="133"/>
      <c r="DH18" s="134"/>
      <c r="DI18" s="133"/>
      <c r="DJ18" s="133"/>
      <c r="DK18" s="133"/>
      <c r="DL18" s="133"/>
      <c r="DM18" s="133"/>
      <c r="DN18" s="134"/>
      <c r="DO18" s="133"/>
      <c r="DP18" s="133"/>
      <c r="DQ18" s="133"/>
      <c r="DR18" s="133"/>
      <c r="DS18" s="133"/>
      <c r="DT18" s="134"/>
      <c r="DU18" s="133"/>
      <c r="DV18" s="133"/>
      <c r="DW18" s="133"/>
      <c r="DX18" s="133"/>
      <c r="DY18" s="133"/>
      <c r="DZ18" s="134"/>
      <c r="EA18" s="133"/>
      <c r="EB18" s="133"/>
      <c r="EC18" s="133"/>
      <c r="ED18" s="133"/>
      <c r="EE18" s="133"/>
      <c r="EF18" s="134"/>
      <c r="EG18" s="133"/>
      <c r="EH18" s="133"/>
      <c r="EI18" s="133"/>
      <c r="EJ18" s="133"/>
      <c r="EK18" s="133"/>
      <c r="EL18" s="134"/>
      <c r="EM18" s="133"/>
      <c r="EN18" s="133"/>
      <c r="EO18" s="133"/>
      <c r="EP18" s="133"/>
      <c r="EQ18" s="133"/>
      <c r="ER18" s="134"/>
      <c r="ES18" s="133"/>
      <c r="ET18" s="133"/>
      <c r="EU18" s="133"/>
      <c r="EV18" s="133"/>
      <c r="EW18" s="133"/>
      <c r="EX18" s="134"/>
      <c r="EY18" s="133"/>
      <c r="EZ18" s="133"/>
      <c r="FA18" s="133"/>
      <c r="FB18" s="133"/>
      <c r="FC18" s="133"/>
      <c r="FD18" s="134"/>
      <c r="FE18" s="133"/>
      <c r="FF18" s="133"/>
      <c r="FG18" s="133"/>
      <c r="FH18" s="133"/>
      <c r="FI18" s="133"/>
      <c r="FJ18" s="134"/>
      <c r="FK18" s="133"/>
      <c r="FL18" s="134"/>
      <c r="FM18" s="133"/>
      <c r="FN18" s="133"/>
      <c r="FO18" s="133"/>
      <c r="FP18" s="135"/>
      <c r="FQ18" s="133"/>
      <c r="FR18" s="133"/>
      <c r="FS18" s="133"/>
      <c r="FT18" s="133"/>
      <c r="FU18" s="133"/>
      <c r="FV18" s="133"/>
      <c r="FW18" s="134"/>
      <c r="FX18" s="133"/>
      <c r="FY18" s="133"/>
      <c r="FZ18" s="133"/>
      <c r="GA18" s="135"/>
      <c r="GB18" s="133"/>
      <c r="GC18" s="133"/>
      <c r="GD18" s="133"/>
      <c r="GE18" s="133"/>
      <c r="GF18" s="134"/>
      <c r="GG18" s="133"/>
      <c r="GH18" s="133"/>
      <c r="GI18" s="133"/>
      <c r="GJ18" s="135"/>
      <c r="GK18" s="133"/>
      <c r="GL18" s="133"/>
      <c r="GM18" s="133"/>
      <c r="GN18" s="133"/>
      <c r="GO18" s="133"/>
      <c r="GP18" s="134"/>
      <c r="GQ18" s="133"/>
      <c r="GR18" s="133"/>
      <c r="GS18" s="133"/>
      <c r="GT18" s="135"/>
      <c r="GU18" s="133"/>
      <c r="GV18" s="133"/>
      <c r="GW18" s="133"/>
      <c r="GX18" s="133"/>
      <c r="GY18" s="134"/>
      <c r="GZ18" s="133"/>
      <c r="HA18" s="133"/>
      <c r="HB18" s="133"/>
      <c r="HC18" s="135"/>
      <c r="HD18" s="133"/>
      <c r="HE18" s="133"/>
      <c r="HF18" s="133"/>
      <c r="HG18" s="133"/>
      <c r="HH18" s="133"/>
      <c r="HI18" s="133"/>
      <c r="HJ18" s="134"/>
      <c r="HK18" s="133"/>
      <c r="HL18" s="133"/>
      <c r="HM18" s="133"/>
      <c r="HN18" s="135"/>
      <c r="HO18" s="133"/>
      <c r="HP18" s="133"/>
      <c r="HQ18" s="133"/>
      <c r="HR18" s="133"/>
      <c r="HS18" s="134"/>
      <c r="HT18" s="133"/>
      <c r="HU18" s="133"/>
      <c r="HV18" s="133"/>
      <c r="HW18" s="135"/>
      <c r="HX18" s="133"/>
      <c r="HY18" s="133"/>
      <c r="HZ18" s="133"/>
      <c r="IA18" s="133"/>
      <c r="IB18" s="134"/>
      <c r="IC18" s="133"/>
      <c r="ID18" s="133"/>
      <c r="IE18" s="133"/>
      <c r="IF18" s="135"/>
      <c r="IG18" s="133"/>
      <c r="IH18" s="133"/>
      <c r="II18" s="133"/>
      <c r="IJ18" s="134"/>
      <c r="IK18" s="133"/>
      <c r="IL18" s="133"/>
      <c r="IM18" s="133"/>
      <c r="IN18" s="135"/>
      <c r="IO18" s="133"/>
      <c r="IP18" s="134"/>
      <c r="IQ18" s="133"/>
      <c r="IR18" s="133"/>
      <c r="IS18" s="133"/>
      <c r="IT18" s="135"/>
      <c r="IU18" s="133"/>
      <c r="IV18" s="133"/>
      <c r="IW18" s="133"/>
      <c r="IX18" s="133"/>
      <c r="IY18" s="134"/>
      <c r="IZ18" s="133"/>
      <c r="JA18" s="133"/>
      <c r="JB18" s="133"/>
      <c r="JC18" s="135"/>
      <c r="JD18" s="133"/>
      <c r="JE18" s="133"/>
      <c r="JF18" s="133"/>
      <c r="JG18" s="133"/>
      <c r="JH18" s="134"/>
      <c r="JI18" s="133"/>
      <c r="JJ18" s="133"/>
      <c r="JK18" s="133"/>
      <c r="JL18" s="135"/>
      <c r="JM18" s="133"/>
      <c r="JN18" s="133"/>
      <c r="JO18" s="133"/>
      <c r="JP18" s="133"/>
      <c r="JQ18" s="133"/>
      <c r="JR18" s="134"/>
      <c r="JS18" s="133"/>
      <c r="JT18" s="133"/>
      <c r="JU18" s="133"/>
      <c r="JV18" s="135"/>
      <c r="JW18" s="133"/>
      <c r="JX18" s="133"/>
      <c r="JY18" s="133"/>
      <c r="JZ18" s="133"/>
      <c r="KA18" s="133"/>
      <c r="KB18" s="133"/>
      <c r="KC18" s="133"/>
      <c r="KD18" s="134"/>
      <c r="KE18" s="133"/>
      <c r="KF18" s="133"/>
      <c r="KG18" s="133"/>
      <c r="KH18" s="135"/>
      <c r="KI18" s="133"/>
      <c r="KJ18" s="133"/>
      <c r="KK18" s="133"/>
      <c r="KL18" s="134"/>
      <c r="KM18" s="133"/>
      <c r="KN18" s="133"/>
      <c r="KO18" s="133"/>
      <c r="KP18" s="133"/>
      <c r="KQ18" s="134"/>
      <c r="KR18" s="133"/>
      <c r="KS18" s="133"/>
      <c r="KT18" s="133"/>
      <c r="KU18" s="133"/>
      <c r="KV18" s="134"/>
      <c r="KW18" s="133"/>
      <c r="KX18" s="133"/>
      <c r="KY18" s="133"/>
      <c r="KZ18" s="133"/>
      <c r="LA18" s="134"/>
      <c r="LB18" s="133"/>
      <c r="LC18" s="133"/>
      <c r="LD18" s="133"/>
      <c r="LE18" s="133"/>
      <c r="LF18" s="134"/>
      <c r="LG18" s="133"/>
      <c r="LH18" s="133"/>
      <c r="LI18" s="133"/>
      <c r="LJ18" s="135"/>
      <c r="LK18" s="134"/>
      <c r="LL18" s="133"/>
      <c r="LM18" s="133"/>
      <c r="LN18" s="134"/>
      <c r="LO18" s="135"/>
      <c r="LP18" s="133"/>
      <c r="LQ18" s="133"/>
      <c r="LR18" s="133"/>
      <c r="LS18" s="133"/>
      <c r="LT18" s="133"/>
      <c r="LU18" s="133"/>
      <c r="LV18" s="133"/>
      <c r="LW18" s="133"/>
      <c r="LX18" s="133"/>
      <c r="LY18" s="133"/>
      <c r="LZ18" s="133"/>
      <c r="MA18" s="133"/>
      <c r="MB18" s="133"/>
      <c r="MC18" s="134"/>
      <c r="MD18" s="135"/>
      <c r="ME18" s="133"/>
      <c r="MF18" s="133"/>
      <c r="MG18" s="133"/>
      <c r="MH18" s="133"/>
      <c r="MI18" s="133"/>
      <c r="MJ18" s="133"/>
      <c r="MK18" s="133"/>
      <c r="ML18" s="133"/>
      <c r="MM18" s="133"/>
      <c r="MN18" s="133"/>
      <c r="MO18" s="133"/>
      <c r="MP18" s="133"/>
      <c r="MQ18" s="133"/>
      <c r="MR18" s="133"/>
      <c r="MS18" s="133"/>
      <c r="MT18" s="133"/>
      <c r="MU18" s="133"/>
      <c r="MV18" s="133"/>
      <c r="MW18" s="133"/>
      <c r="MX18" s="133"/>
      <c r="MY18" s="133"/>
      <c r="MZ18" s="133"/>
      <c r="NA18" s="133"/>
      <c r="NB18" s="133"/>
      <c r="NC18" s="133"/>
      <c r="ND18" s="133"/>
      <c r="NE18" s="134"/>
      <c r="NF18" s="133"/>
      <c r="NG18" s="133"/>
      <c r="NH18" s="133"/>
      <c r="NI18" s="133"/>
      <c r="NJ18" s="134"/>
      <c r="NK18" s="135"/>
      <c r="NL18" s="133"/>
      <c r="NM18" s="133"/>
      <c r="NN18" s="133"/>
      <c r="NO18" s="133"/>
      <c r="NP18" s="133"/>
      <c r="NU18" s="134"/>
    </row>
  </sheetData>
  <autoFilter ref="A1:OF18" xr:uid="{B15E1A94-C599-5C4B-B555-583B3E36FC9E}"/>
  <conditionalFormatting sqref="B19:B1048576 B2:B7">
    <cfRule type="duplicateValues" dxfId="3" priority="1"/>
  </conditionalFormatting>
  <pageMargins left="0.7" right="0.7" top="0.75" bottom="0.75" header="0.3" footer="0.3"/>
  <pageSetup orientation="portrait" horizontalDpi="0" verticalDpi="0"/>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A97BF-0F18-4549-96C3-CA86A3F55722}">
  <dimension ref="A1:OF35"/>
  <sheetViews>
    <sheetView zoomScale="90" zoomScaleNormal="90" workbookViewId="0">
      <pane xSplit="2" ySplit="1" topLeftCell="CZ22" activePane="bottomRight" state="frozen"/>
      <selection activeCell="FE1" sqref="FE1"/>
      <selection pane="topRight" activeCell="FE1" sqref="FE1"/>
      <selection pane="bottomLeft" activeCell="FE1" sqref="FE1"/>
      <selection pane="bottomRight" activeCell="FE1" sqref="FE1"/>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2: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2:396" ht="51" x14ac:dyDescent="0.2">
      <c r="B2" s="19" t="s">
        <v>607</v>
      </c>
      <c r="C2" s="19">
        <v>6</v>
      </c>
      <c r="D2" s="19">
        <v>799</v>
      </c>
      <c r="E2" s="19">
        <v>11</v>
      </c>
      <c r="F2" s="84">
        <f t="shared" ref="F2:F24" si="0">D2/E2</f>
        <v>72.63636363636364</v>
      </c>
      <c r="G2" s="19">
        <v>11</v>
      </c>
      <c r="H2" s="19" t="s">
        <v>269</v>
      </c>
      <c r="I2" s="19" t="s">
        <v>269</v>
      </c>
      <c r="J2" s="19">
        <v>0</v>
      </c>
      <c r="K2" s="126"/>
      <c r="L2" s="20"/>
      <c r="M2" s="19" t="s">
        <v>195</v>
      </c>
      <c r="P2" s="19" t="s">
        <v>198</v>
      </c>
      <c r="Q2" s="19" t="s">
        <v>199</v>
      </c>
      <c r="AA2" s="20"/>
      <c r="AB2" s="19">
        <v>240</v>
      </c>
      <c r="AC2" s="19">
        <v>92</v>
      </c>
      <c r="AD2" s="19">
        <v>9</v>
      </c>
      <c r="AE2" s="19">
        <v>0</v>
      </c>
      <c r="AF2" s="19" t="s">
        <v>357</v>
      </c>
      <c r="AH2" s="19" t="s">
        <v>271</v>
      </c>
      <c r="AI2" s="126"/>
      <c r="AJ2" s="19" t="s">
        <v>271</v>
      </c>
      <c r="AK2" s="20"/>
      <c r="AL2" s="19" t="s">
        <v>214</v>
      </c>
      <c r="AS2" s="19" t="s">
        <v>221</v>
      </c>
      <c r="AV2" s="174" t="s">
        <v>273</v>
      </c>
      <c r="AW2" s="19">
        <v>2</v>
      </c>
      <c r="AX2" s="19">
        <v>125</v>
      </c>
      <c r="AY2" s="126"/>
      <c r="AZ2" s="112" t="s">
        <v>271</v>
      </c>
      <c r="BA2" s="19">
        <v>1</v>
      </c>
      <c r="BB2" s="19">
        <v>125</v>
      </c>
      <c r="BC2" s="156" t="s">
        <v>229</v>
      </c>
      <c r="BE2" s="19" t="s">
        <v>269</v>
      </c>
      <c r="BF2" s="126"/>
      <c r="BJ2" s="152"/>
      <c r="BL2" s="126"/>
      <c r="BP2" s="148"/>
      <c r="BR2" s="126"/>
      <c r="BV2" s="150"/>
      <c r="BX2" s="126"/>
      <c r="BY2" s="19" t="s">
        <v>271</v>
      </c>
      <c r="BZ2" s="19">
        <v>4</v>
      </c>
      <c r="CA2" s="19">
        <v>100</v>
      </c>
      <c r="CB2" s="152" t="s">
        <v>325</v>
      </c>
      <c r="CD2" s="148" t="s">
        <v>280</v>
      </c>
      <c r="CF2" s="150" t="s">
        <v>280</v>
      </c>
      <c r="CH2" s="126"/>
      <c r="CI2" s="19" t="s">
        <v>269</v>
      </c>
      <c r="CL2" s="156"/>
      <c r="CN2" s="152"/>
      <c r="CP2" s="148"/>
      <c r="CR2" s="150"/>
      <c r="CT2" s="126"/>
      <c r="CU2" s="170" t="s">
        <v>271</v>
      </c>
      <c r="CV2" s="126"/>
      <c r="CW2" s="92" t="s">
        <v>271</v>
      </c>
      <c r="CX2" s="19">
        <v>1</v>
      </c>
      <c r="CY2" s="19">
        <v>8</v>
      </c>
      <c r="CZ2" s="19" t="s">
        <v>286</v>
      </c>
      <c r="DA2" s="19" t="s">
        <v>281</v>
      </c>
      <c r="DB2" s="126"/>
      <c r="DC2" s="19" t="s">
        <v>269</v>
      </c>
      <c r="DH2" s="126"/>
      <c r="DI2" s="19" t="s">
        <v>271</v>
      </c>
      <c r="DJ2" s="19">
        <v>1</v>
      </c>
      <c r="DK2" s="19">
        <v>10</v>
      </c>
      <c r="DL2" s="19" t="s">
        <v>286</v>
      </c>
      <c r="DM2" s="19" t="s">
        <v>281</v>
      </c>
      <c r="DN2" s="126"/>
      <c r="DO2" s="19" t="s">
        <v>269</v>
      </c>
      <c r="DT2" s="126"/>
      <c r="DU2" s="19" t="s">
        <v>269</v>
      </c>
      <c r="DZ2" s="126"/>
      <c r="EA2" s="19" t="s">
        <v>269</v>
      </c>
      <c r="EF2" s="126"/>
      <c r="EG2" s="174" t="s">
        <v>269</v>
      </c>
      <c r="EL2" s="126"/>
      <c r="EM2" s="174" t="s">
        <v>269</v>
      </c>
      <c r="ER2" s="126"/>
      <c r="ES2" s="174" t="s">
        <v>269</v>
      </c>
      <c r="EX2" s="126"/>
      <c r="EY2" s="174" t="s">
        <v>269</v>
      </c>
      <c r="FD2" s="126"/>
      <c r="FE2" s="174" t="s">
        <v>269</v>
      </c>
      <c r="FJ2" s="126"/>
      <c r="FK2" s="19" t="s">
        <v>271</v>
      </c>
      <c r="FL2" s="126"/>
      <c r="FM2" s="19" t="s">
        <v>271</v>
      </c>
      <c r="FN2" s="19">
        <v>1</v>
      </c>
      <c r="FO2" s="19">
        <v>20</v>
      </c>
      <c r="FP2" s="20"/>
      <c r="FT2" s="19" t="s">
        <v>229</v>
      </c>
      <c r="FV2" s="19" t="s">
        <v>269</v>
      </c>
      <c r="FW2" s="126"/>
      <c r="FX2" s="19" t="s">
        <v>271</v>
      </c>
      <c r="FY2" s="19">
        <v>1</v>
      </c>
      <c r="FZ2" s="19">
        <v>15</v>
      </c>
      <c r="GA2" s="20"/>
      <c r="GD2" s="19" t="s">
        <v>229</v>
      </c>
      <c r="GF2" s="126"/>
      <c r="GG2" s="19" t="s">
        <v>271</v>
      </c>
      <c r="GH2" s="19">
        <v>1</v>
      </c>
      <c r="GI2" s="19">
        <v>20</v>
      </c>
      <c r="GJ2" s="20"/>
      <c r="GN2" s="19" t="s">
        <v>228</v>
      </c>
      <c r="GP2" s="126"/>
      <c r="GQ2" s="19" t="s">
        <v>269</v>
      </c>
      <c r="GT2" s="20"/>
      <c r="GY2" s="126"/>
      <c r="GZ2" s="19" t="s">
        <v>269</v>
      </c>
      <c r="HC2" s="20"/>
      <c r="HJ2" s="126"/>
      <c r="HK2" s="19" t="s">
        <v>269</v>
      </c>
      <c r="HN2" s="20"/>
      <c r="HS2" s="126"/>
      <c r="HT2" s="19" t="s">
        <v>269</v>
      </c>
      <c r="HW2" s="20"/>
      <c r="IB2" s="126"/>
      <c r="IC2" s="19" t="s">
        <v>269</v>
      </c>
      <c r="IF2" s="20"/>
      <c r="IJ2" s="126"/>
      <c r="IK2" s="19" t="s">
        <v>269</v>
      </c>
      <c r="IN2" s="20"/>
      <c r="IP2" s="126"/>
      <c r="IQ2" s="19" t="s">
        <v>269</v>
      </c>
      <c r="IT2" s="20"/>
      <c r="IY2" s="126"/>
      <c r="IZ2" s="19" t="s">
        <v>271</v>
      </c>
      <c r="JA2" s="19">
        <v>1</v>
      </c>
      <c r="JB2" s="19">
        <v>35</v>
      </c>
      <c r="JC2" s="20"/>
      <c r="JF2" s="19" t="s">
        <v>228</v>
      </c>
      <c r="JH2" s="126"/>
      <c r="JI2" s="19" t="s">
        <v>271</v>
      </c>
      <c r="JJ2" s="19">
        <v>1</v>
      </c>
      <c r="JK2" s="19">
        <v>75</v>
      </c>
      <c r="JL2" s="20"/>
      <c r="JO2" s="19" t="s">
        <v>229</v>
      </c>
      <c r="JP2" s="19" t="s">
        <v>273</v>
      </c>
      <c r="JQ2" s="19" t="s">
        <v>271</v>
      </c>
      <c r="JR2" s="126"/>
      <c r="JS2" s="19" t="s">
        <v>269</v>
      </c>
      <c r="JV2" s="20"/>
      <c r="KD2" s="126"/>
      <c r="KE2" s="19" t="s">
        <v>269</v>
      </c>
      <c r="KH2" s="20"/>
      <c r="KL2" s="126"/>
      <c r="KM2" s="171" t="s">
        <v>269</v>
      </c>
      <c r="KQ2" s="126"/>
      <c r="KR2" s="174" t="s">
        <v>269</v>
      </c>
      <c r="KV2" s="126"/>
      <c r="KW2" s="171" t="s">
        <v>269</v>
      </c>
      <c r="LA2" s="126"/>
      <c r="LB2" s="171" t="s">
        <v>269</v>
      </c>
      <c r="LF2" s="126"/>
      <c r="LG2" s="171" t="s">
        <v>269</v>
      </c>
      <c r="LJ2" s="20"/>
      <c r="LK2" s="126"/>
      <c r="LL2" s="19" t="s">
        <v>271</v>
      </c>
      <c r="LM2" s="19" t="s">
        <v>611</v>
      </c>
      <c r="LN2" s="126"/>
      <c r="LO2" s="20"/>
      <c r="LP2" s="19" t="s">
        <v>230</v>
      </c>
      <c r="LZ2" s="19">
        <v>384</v>
      </c>
      <c r="MA2" s="19" t="s">
        <v>271</v>
      </c>
      <c r="MB2" s="19">
        <v>2</v>
      </c>
      <c r="MC2" s="126"/>
      <c r="MD2" s="20"/>
      <c r="ME2" s="19" t="s">
        <v>238</v>
      </c>
      <c r="MI2" s="19" t="s">
        <v>242</v>
      </c>
      <c r="MK2" s="19" t="s">
        <v>244</v>
      </c>
      <c r="ML2" s="19" t="s">
        <v>245</v>
      </c>
      <c r="MM2" s="19" t="s">
        <v>246</v>
      </c>
      <c r="MN2" s="19" t="s">
        <v>247</v>
      </c>
      <c r="MO2" s="19" t="s">
        <v>248</v>
      </c>
      <c r="MP2" s="19" t="s">
        <v>249</v>
      </c>
      <c r="MQ2" s="19" t="s">
        <v>250</v>
      </c>
      <c r="MR2" s="19" t="s">
        <v>251</v>
      </c>
      <c r="MT2" s="19" t="s">
        <v>253</v>
      </c>
      <c r="MU2" s="19" t="s">
        <v>254</v>
      </c>
      <c r="MV2" s="19" t="s">
        <v>255</v>
      </c>
      <c r="MY2" s="19">
        <v>40</v>
      </c>
      <c r="MZ2" s="19">
        <v>30</v>
      </c>
      <c r="NA2" s="19" t="s">
        <v>612</v>
      </c>
      <c r="NB2" s="138" t="s">
        <v>269</v>
      </c>
      <c r="NC2" s="19" t="s">
        <v>822</v>
      </c>
      <c r="ND2" s="138" t="s">
        <v>269</v>
      </c>
      <c r="NE2" s="126"/>
      <c r="NF2" s="19" t="s">
        <v>271</v>
      </c>
      <c r="NG2" s="19" t="s">
        <v>269</v>
      </c>
      <c r="NH2" s="19" t="s">
        <v>613</v>
      </c>
      <c r="NI2" s="19" t="s">
        <v>269</v>
      </c>
      <c r="NJ2" s="126"/>
      <c r="NK2" s="20"/>
      <c r="NU2" s="126"/>
      <c r="NV2" s="19" t="s">
        <v>333</v>
      </c>
      <c r="NW2" s="145" t="s">
        <v>271</v>
      </c>
      <c r="NX2" s="182" t="s">
        <v>229</v>
      </c>
      <c r="NY2" s="163"/>
      <c r="NZ2" s="184" t="s">
        <v>325</v>
      </c>
      <c r="OA2" s="185" t="s">
        <v>280</v>
      </c>
      <c r="OB2" s="186" t="s">
        <v>280</v>
      </c>
      <c r="OC2" s="89">
        <v>63698</v>
      </c>
      <c r="OD2" s="88">
        <v>653.29999999999995</v>
      </c>
      <c r="OE2" s="84">
        <f t="shared" ref="OE2:OE24" si="1">OC2/OD2</f>
        <v>97.501913362926686</v>
      </c>
      <c r="OF2" s="91">
        <f t="shared" ref="OF2:OF24" si="2">D2/OC2</f>
        <v>1.2543564947094099E-2</v>
      </c>
    </row>
    <row r="3" spans="2:396" ht="102" x14ac:dyDescent="0.2">
      <c r="B3" s="19" t="s">
        <v>561</v>
      </c>
      <c r="C3" s="19">
        <v>6</v>
      </c>
      <c r="D3" s="19">
        <v>800</v>
      </c>
      <c r="E3" s="19">
        <v>7</v>
      </c>
      <c r="F3" s="84">
        <f t="shared" si="0"/>
        <v>114.28571428571429</v>
      </c>
      <c r="G3" s="19">
        <v>5</v>
      </c>
      <c r="H3" s="19" t="s">
        <v>271</v>
      </c>
      <c r="I3" s="19" t="s">
        <v>269</v>
      </c>
      <c r="J3" s="19">
        <v>0</v>
      </c>
      <c r="K3" s="126"/>
      <c r="L3" s="20"/>
      <c r="P3" s="19" t="s">
        <v>198</v>
      </c>
      <c r="AA3" s="20"/>
      <c r="AB3" s="19">
        <v>106</v>
      </c>
      <c r="AC3" s="19">
        <v>85</v>
      </c>
      <c r="AD3" s="19">
        <v>42</v>
      </c>
      <c r="AE3" s="19">
        <v>16</v>
      </c>
      <c r="AF3" s="19" t="s">
        <v>213</v>
      </c>
      <c r="AG3" s="19" t="s">
        <v>564</v>
      </c>
      <c r="AH3" s="19" t="s">
        <v>271</v>
      </c>
      <c r="AI3" s="126"/>
      <c r="AJ3" s="19" t="s">
        <v>269</v>
      </c>
      <c r="AK3" s="20"/>
      <c r="AY3" s="126"/>
      <c r="AZ3" s="112" t="s">
        <v>269</v>
      </c>
      <c r="BC3" s="156"/>
      <c r="BF3" s="126"/>
      <c r="BG3" s="19" t="s">
        <v>269</v>
      </c>
      <c r="BJ3" s="152"/>
      <c r="BL3" s="126"/>
      <c r="BM3" s="19" t="s">
        <v>269</v>
      </c>
      <c r="BP3" s="148"/>
      <c r="BR3" s="126"/>
      <c r="BS3" s="19" t="s">
        <v>269</v>
      </c>
      <c r="BV3" s="150"/>
      <c r="BX3" s="126"/>
      <c r="BY3" s="19" t="s">
        <v>269</v>
      </c>
      <c r="CB3" s="152"/>
      <c r="CD3" s="148"/>
      <c r="CF3" s="150"/>
      <c r="CH3" s="126"/>
      <c r="CI3" s="19" t="s">
        <v>269</v>
      </c>
      <c r="CL3" s="156"/>
      <c r="CN3" s="152"/>
      <c r="CP3" s="148"/>
      <c r="CR3" s="150"/>
      <c r="CT3" s="126"/>
      <c r="CU3" s="170" t="s">
        <v>271</v>
      </c>
      <c r="CV3" s="126"/>
      <c r="CW3" s="92" t="s">
        <v>271</v>
      </c>
      <c r="CX3" s="19">
        <v>1</v>
      </c>
      <c r="CY3" s="19">
        <v>90</v>
      </c>
      <c r="CZ3" s="19" t="s">
        <v>286</v>
      </c>
      <c r="DA3" s="171" t="s">
        <v>281</v>
      </c>
      <c r="DB3" s="126"/>
      <c r="DC3" s="19" t="s">
        <v>269</v>
      </c>
      <c r="DH3" s="126"/>
      <c r="DI3" s="19" t="s">
        <v>269</v>
      </c>
      <c r="DN3" s="126"/>
      <c r="DO3" s="19" t="s">
        <v>269</v>
      </c>
      <c r="DT3" s="126"/>
      <c r="DU3" s="19" t="s">
        <v>269</v>
      </c>
      <c r="DZ3" s="126"/>
      <c r="EA3" s="19" t="s">
        <v>269</v>
      </c>
      <c r="EF3" s="126"/>
      <c r="EG3" s="174" t="s">
        <v>269</v>
      </c>
      <c r="EL3" s="126"/>
      <c r="EM3" s="174" t="s">
        <v>269</v>
      </c>
      <c r="ER3" s="126"/>
      <c r="ES3" s="174" t="s">
        <v>269</v>
      </c>
      <c r="EX3" s="126"/>
      <c r="EY3" s="174" t="s">
        <v>269</v>
      </c>
      <c r="FD3" s="126"/>
      <c r="FE3" s="174" t="s">
        <v>269</v>
      </c>
      <c r="FJ3" s="126"/>
      <c r="FK3" s="19" t="s">
        <v>269</v>
      </c>
      <c r="FL3" s="126"/>
      <c r="FP3" s="20"/>
      <c r="FW3" s="126"/>
      <c r="FX3" s="174" t="s">
        <v>269</v>
      </c>
      <c r="GA3" s="20"/>
      <c r="GF3" s="126"/>
      <c r="GG3" s="174" t="s">
        <v>269</v>
      </c>
      <c r="GJ3" s="20"/>
      <c r="GP3" s="126"/>
      <c r="GQ3" s="174" t="s">
        <v>269</v>
      </c>
      <c r="GT3" s="20"/>
      <c r="GY3" s="126"/>
      <c r="GZ3" s="174" t="s">
        <v>269</v>
      </c>
      <c r="HC3" s="20"/>
      <c r="HJ3" s="126"/>
      <c r="HK3" s="174" t="s">
        <v>269</v>
      </c>
      <c r="HN3" s="20"/>
      <c r="HS3" s="126"/>
      <c r="HT3" s="174" t="s">
        <v>269</v>
      </c>
      <c r="HW3" s="20"/>
      <c r="IB3" s="126"/>
      <c r="IC3" s="174" t="s">
        <v>269</v>
      </c>
      <c r="IF3" s="20"/>
      <c r="IJ3" s="126"/>
      <c r="IK3" s="174" t="s">
        <v>269</v>
      </c>
      <c r="IN3" s="20"/>
      <c r="IP3" s="126"/>
      <c r="IQ3" s="174" t="s">
        <v>269</v>
      </c>
      <c r="IT3" s="20"/>
      <c r="IY3" s="126"/>
      <c r="IZ3" s="174" t="s">
        <v>269</v>
      </c>
      <c r="JC3" s="20"/>
      <c r="JH3" s="126"/>
      <c r="JI3" s="174" t="s">
        <v>269</v>
      </c>
      <c r="JL3" s="20"/>
      <c r="JR3" s="126"/>
      <c r="JS3" s="174" t="s">
        <v>269</v>
      </c>
      <c r="JV3" s="20"/>
      <c r="KD3" s="126"/>
      <c r="KE3" s="174" t="s">
        <v>269</v>
      </c>
      <c r="KH3" s="20"/>
      <c r="KL3" s="126"/>
      <c r="KM3" s="171" t="s">
        <v>269</v>
      </c>
      <c r="KQ3" s="126"/>
      <c r="KR3" s="174" t="s">
        <v>269</v>
      </c>
      <c r="KV3" s="126"/>
      <c r="KW3" s="171" t="s">
        <v>269</v>
      </c>
      <c r="LA3" s="126"/>
      <c r="LB3" s="171" t="s">
        <v>269</v>
      </c>
      <c r="LF3" s="126"/>
      <c r="LG3" s="171" t="s">
        <v>269</v>
      </c>
      <c r="LJ3" s="20"/>
      <c r="LK3" s="126"/>
      <c r="LL3" s="19" t="s">
        <v>271</v>
      </c>
      <c r="LM3" s="19" t="s">
        <v>565</v>
      </c>
      <c r="LN3" s="126"/>
      <c r="LO3" s="20"/>
      <c r="LQ3" s="19" t="s">
        <v>231</v>
      </c>
      <c r="LR3" s="19" t="s">
        <v>232</v>
      </c>
      <c r="LS3" s="19" t="s">
        <v>233</v>
      </c>
      <c r="LT3" s="19" t="s">
        <v>234</v>
      </c>
      <c r="LU3" s="19" t="s">
        <v>235</v>
      </c>
      <c r="LZ3" s="19">
        <v>50</v>
      </c>
      <c r="MA3" s="19" t="s">
        <v>269</v>
      </c>
      <c r="MB3" s="19">
        <v>8</v>
      </c>
      <c r="MC3" s="126"/>
      <c r="MD3" s="20"/>
      <c r="ME3" s="19" t="s">
        <v>238</v>
      </c>
      <c r="MF3" s="19" t="s">
        <v>239</v>
      </c>
      <c r="MG3" s="19" t="s">
        <v>240</v>
      </c>
      <c r="MH3" s="19" t="s">
        <v>241</v>
      </c>
      <c r="MI3" s="19" t="s">
        <v>242</v>
      </c>
      <c r="MJ3" s="19" t="s">
        <v>243</v>
      </c>
      <c r="MK3" s="19" t="s">
        <v>244</v>
      </c>
      <c r="ML3" s="19" t="s">
        <v>245</v>
      </c>
      <c r="MM3" s="19" t="s">
        <v>246</v>
      </c>
      <c r="MN3" s="19" t="s">
        <v>247</v>
      </c>
      <c r="MO3" s="19" t="s">
        <v>248</v>
      </c>
      <c r="MP3" s="19" t="s">
        <v>249</v>
      </c>
      <c r="MQ3" s="19" t="s">
        <v>250</v>
      </c>
      <c r="MR3" s="19" t="s">
        <v>251</v>
      </c>
      <c r="MS3" s="19" t="s">
        <v>252</v>
      </c>
      <c r="MT3" s="19" t="s">
        <v>253</v>
      </c>
      <c r="MV3" s="19" t="s">
        <v>255</v>
      </c>
      <c r="MW3" s="19" t="s">
        <v>256</v>
      </c>
      <c r="MY3" s="19">
        <v>40</v>
      </c>
      <c r="MZ3" s="19">
        <v>40</v>
      </c>
      <c r="NA3" s="19" t="s">
        <v>566</v>
      </c>
      <c r="NB3" s="138" t="s">
        <v>269</v>
      </c>
      <c r="NC3" s="19" t="s">
        <v>822</v>
      </c>
      <c r="ND3" s="138" t="s">
        <v>269</v>
      </c>
      <c r="NE3" s="126"/>
      <c r="NF3" s="19" t="s">
        <v>269</v>
      </c>
      <c r="NG3" s="19" t="s">
        <v>269</v>
      </c>
      <c r="NH3" s="19" t="s">
        <v>568</v>
      </c>
      <c r="NI3" s="19" t="s">
        <v>269</v>
      </c>
      <c r="NJ3" s="126"/>
      <c r="NK3" s="20"/>
      <c r="NU3" s="126"/>
      <c r="NW3" s="145" t="s">
        <v>269</v>
      </c>
      <c r="NX3" s="156"/>
      <c r="NY3" s="163"/>
      <c r="NZ3" s="165"/>
      <c r="OA3" s="148"/>
      <c r="OB3" s="150"/>
      <c r="OC3" s="89">
        <v>47480</v>
      </c>
      <c r="OD3" s="88">
        <v>1012</v>
      </c>
      <c r="OE3" s="84">
        <f t="shared" si="1"/>
        <v>46.916996047430828</v>
      </c>
      <c r="OF3" s="91">
        <f t="shared" si="2"/>
        <v>1.6849199663016005E-2</v>
      </c>
    </row>
    <row r="4" spans="2:396" ht="119" x14ac:dyDescent="0.2">
      <c r="B4" s="19" t="s">
        <v>620</v>
      </c>
      <c r="C4" s="19">
        <v>6</v>
      </c>
      <c r="D4" s="19">
        <v>712</v>
      </c>
      <c r="E4" s="19">
        <v>12</v>
      </c>
      <c r="F4" s="84">
        <f t="shared" si="0"/>
        <v>59.333333333333336</v>
      </c>
      <c r="G4" s="19">
        <v>5</v>
      </c>
      <c r="H4" s="19" t="s">
        <v>271</v>
      </c>
      <c r="I4" s="19" t="s">
        <v>271</v>
      </c>
      <c r="J4" s="19">
        <v>1</v>
      </c>
      <c r="K4" s="126"/>
      <c r="L4" s="20"/>
      <c r="P4" s="19" t="s">
        <v>198</v>
      </c>
      <c r="Q4" s="19" t="s">
        <v>199</v>
      </c>
      <c r="AA4" s="20"/>
      <c r="AB4" s="19">
        <v>113</v>
      </c>
      <c r="AC4" s="19">
        <v>118</v>
      </c>
      <c r="AD4" s="19">
        <v>39</v>
      </c>
      <c r="AE4" s="19">
        <v>1</v>
      </c>
      <c r="AF4" s="138" t="s">
        <v>270</v>
      </c>
      <c r="AH4" s="19" t="s">
        <v>271</v>
      </c>
      <c r="AI4" s="126"/>
      <c r="AJ4" s="19" t="s">
        <v>271</v>
      </c>
      <c r="AK4" s="20"/>
      <c r="AL4" s="19" t="s">
        <v>214</v>
      </c>
      <c r="AP4" s="19" t="s">
        <v>218</v>
      </c>
      <c r="AQ4" s="19" t="s">
        <v>219</v>
      </c>
      <c r="AV4" s="19" t="s">
        <v>273</v>
      </c>
      <c r="AW4" s="19">
        <v>4</v>
      </c>
      <c r="AX4" s="19">
        <v>62</v>
      </c>
      <c r="AY4" s="126"/>
      <c r="AZ4" s="112" t="s">
        <v>269</v>
      </c>
      <c r="BC4" s="156"/>
      <c r="BF4" s="126"/>
      <c r="BG4" s="19" t="s">
        <v>269</v>
      </c>
      <c r="BJ4" s="152"/>
      <c r="BL4" s="126"/>
      <c r="BM4" s="19" t="s">
        <v>269</v>
      </c>
      <c r="BP4" s="148"/>
      <c r="BR4" s="126"/>
      <c r="BS4" s="19" t="s">
        <v>269</v>
      </c>
      <c r="BV4" s="150"/>
      <c r="BX4" s="126"/>
      <c r="BY4" s="19" t="s">
        <v>269</v>
      </c>
      <c r="CB4" s="152"/>
      <c r="CD4" s="148"/>
      <c r="CF4" s="150"/>
      <c r="CH4" s="126"/>
      <c r="CI4" s="19" t="s">
        <v>269</v>
      </c>
      <c r="CL4" s="156"/>
      <c r="CN4" s="152"/>
      <c r="CP4" s="148"/>
      <c r="CR4" s="150"/>
      <c r="CT4" s="126"/>
      <c r="CU4" s="170" t="s">
        <v>271</v>
      </c>
      <c r="CV4" s="126"/>
      <c r="CW4" s="145" t="s">
        <v>271</v>
      </c>
      <c r="CX4" s="19">
        <v>1</v>
      </c>
      <c r="CY4" s="19">
        <v>30</v>
      </c>
      <c r="CZ4" s="19" t="s">
        <v>286</v>
      </c>
      <c r="DA4" s="19" t="s">
        <v>287</v>
      </c>
      <c r="DB4" s="126"/>
      <c r="DC4" s="19" t="s">
        <v>269</v>
      </c>
      <c r="DH4" s="126"/>
      <c r="DI4" s="19" t="s">
        <v>269</v>
      </c>
      <c r="DN4" s="126"/>
      <c r="DO4" s="19" t="s">
        <v>269</v>
      </c>
      <c r="DT4" s="126"/>
      <c r="DU4" s="19" t="s">
        <v>271</v>
      </c>
      <c r="DV4" s="19">
        <v>1</v>
      </c>
      <c r="DW4" s="19">
        <v>30</v>
      </c>
      <c r="DX4" s="181" t="s">
        <v>286</v>
      </c>
      <c r="DY4" s="181" t="s">
        <v>287</v>
      </c>
      <c r="DZ4" s="126"/>
      <c r="EA4" s="19" t="s">
        <v>269</v>
      </c>
      <c r="EF4" s="126"/>
      <c r="EG4" s="174" t="s">
        <v>269</v>
      </c>
      <c r="EL4" s="126"/>
      <c r="EM4" s="174" t="s">
        <v>269</v>
      </c>
      <c r="ER4" s="126"/>
      <c r="ES4" s="174" t="s">
        <v>269</v>
      </c>
      <c r="EX4" s="126"/>
      <c r="EY4" s="174" t="s">
        <v>269</v>
      </c>
      <c r="FD4" s="126"/>
      <c r="FE4" s="174" t="s">
        <v>269</v>
      </c>
      <c r="FJ4" s="126"/>
      <c r="FK4" s="19" t="s">
        <v>271</v>
      </c>
      <c r="FL4" s="126"/>
      <c r="FM4" s="19" t="s">
        <v>269</v>
      </c>
      <c r="FP4" s="20"/>
      <c r="FW4" s="126"/>
      <c r="FX4" s="19" t="s">
        <v>271</v>
      </c>
      <c r="FY4" s="19">
        <v>1</v>
      </c>
      <c r="FZ4" s="19">
        <v>69</v>
      </c>
      <c r="GA4" s="20"/>
      <c r="GB4" s="19" t="s">
        <v>225</v>
      </c>
      <c r="GF4" s="126"/>
      <c r="GG4" s="19" t="s">
        <v>269</v>
      </c>
      <c r="GJ4" s="20"/>
      <c r="GP4" s="126"/>
      <c r="GQ4" s="19" t="s">
        <v>269</v>
      </c>
      <c r="GT4" s="20"/>
      <c r="GY4" s="126"/>
      <c r="GZ4" s="19" t="s">
        <v>269</v>
      </c>
      <c r="HC4" s="20"/>
      <c r="HJ4" s="126"/>
      <c r="HK4" s="19" t="s">
        <v>269</v>
      </c>
      <c r="HN4" s="20"/>
      <c r="HS4" s="126"/>
      <c r="HT4" s="19" t="s">
        <v>269</v>
      </c>
      <c r="HW4" s="20"/>
      <c r="IB4" s="126"/>
      <c r="IC4" s="19" t="s">
        <v>269</v>
      </c>
      <c r="IF4" s="20"/>
      <c r="IJ4" s="126"/>
      <c r="IK4" s="19" t="s">
        <v>269</v>
      </c>
      <c r="IN4" s="20"/>
      <c r="IP4" s="126"/>
      <c r="IQ4" s="19" t="s">
        <v>269</v>
      </c>
      <c r="IT4" s="20"/>
      <c r="IY4" s="126"/>
      <c r="IZ4" s="19" t="s">
        <v>269</v>
      </c>
      <c r="JC4" s="20"/>
      <c r="JH4" s="126"/>
      <c r="JI4" s="19" t="s">
        <v>271</v>
      </c>
      <c r="JJ4" s="19">
        <v>4</v>
      </c>
      <c r="JK4" s="19">
        <v>62</v>
      </c>
      <c r="JL4" s="20"/>
      <c r="JN4" s="19" t="s">
        <v>228</v>
      </c>
      <c r="JP4" s="19" t="s">
        <v>273</v>
      </c>
      <c r="JQ4" s="19" t="s">
        <v>271</v>
      </c>
      <c r="JR4" s="126"/>
      <c r="JS4" s="19" t="s">
        <v>269</v>
      </c>
      <c r="JV4" s="20"/>
      <c r="KD4" s="126"/>
      <c r="KE4" s="19" t="s">
        <v>269</v>
      </c>
      <c r="KH4" s="20"/>
      <c r="KL4" s="126"/>
      <c r="KM4" s="171" t="s">
        <v>269</v>
      </c>
      <c r="KQ4" s="126"/>
      <c r="KR4" s="174" t="s">
        <v>269</v>
      </c>
      <c r="KV4" s="126"/>
      <c r="KW4" s="171" t="s">
        <v>269</v>
      </c>
      <c r="LA4" s="126"/>
      <c r="LB4" s="171" t="s">
        <v>269</v>
      </c>
      <c r="LF4" s="126"/>
      <c r="LG4" s="171" t="s">
        <v>269</v>
      </c>
      <c r="LJ4" s="20"/>
      <c r="LK4" s="126"/>
      <c r="LL4" s="19" t="s">
        <v>271</v>
      </c>
      <c r="LM4" s="19" t="s">
        <v>623</v>
      </c>
      <c r="LN4" s="126"/>
      <c r="LO4" s="20"/>
      <c r="LP4" s="19" t="s">
        <v>230</v>
      </c>
      <c r="LZ4" s="19">
        <v>415</v>
      </c>
      <c r="MA4" s="19" t="s">
        <v>271</v>
      </c>
      <c r="MB4" s="19">
        <v>2</v>
      </c>
      <c r="MC4" s="126"/>
      <c r="MD4" s="20"/>
      <c r="ME4" s="19" t="s">
        <v>238</v>
      </c>
      <c r="MF4" s="19" t="s">
        <v>239</v>
      </c>
      <c r="MG4" s="19" t="s">
        <v>240</v>
      </c>
      <c r="MI4" s="19" t="s">
        <v>242</v>
      </c>
      <c r="MJ4" s="19" t="s">
        <v>243</v>
      </c>
      <c r="MN4" s="19" t="s">
        <v>247</v>
      </c>
      <c r="MO4" s="19" t="s">
        <v>248</v>
      </c>
      <c r="MP4" s="19" t="s">
        <v>249</v>
      </c>
      <c r="MQ4" s="19" t="s">
        <v>250</v>
      </c>
      <c r="MR4" s="19" t="s">
        <v>251</v>
      </c>
      <c r="MS4" s="19" t="s">
        <v>252</v>
      </c>
      <c r="MT4" s="19" t="s">
        <v>253</v>
      </c>
      <c r="MU4" s="19" t="s">
        <v>254</v>
      </c>
      <c r="MV4" s="19" t="s">
        <v>255</v>
      </c>
      <c r="MW4" s="19" t="s">
        <v>256</v>
      </c>
      <c r="MY4" s="19">
        <v>40</v>
      </c>
      <c r="MZ4" s="19">
        <v>25</v>
      </c>
      <c r="NA4" s="19" t="s">
        <v>624</v>
      </c>
      <c r="NB4" s="138" t="s">
        <v>269</v>
      </c>
      <c r="NC4" s="19" t="s">
        <v>822</v>
      </c>
      <c r="ND4" s="138" t="s">
        <v>269</v>
      </c>
      <c r="NE4" s="126"/>
      <c r="NF4" s="19" t="s">
        <v>269</v>
      </c>
      <c r="NG4" s="19" t="s">
        <v>269</v>
      </c>
      <c r="NI4" s="19" t="s">
        <v>269</v>
      </c>
      <c r="NJ4" s="126"/>
      <c r="NK4" s="20"/>
      <c r="NU4" s="126"/>
      <c r="NW4" s="145" t="s">
        <v>269</v>
      </c>
      <c r="NX4" s="156"/>
      <c r="NY4" s="163"/>
      <c r="NZ4" s="165"/>
      <c r="OA4" s="166"/>
      <c r="OB4" s="150"/>
      <c r="OC4" s="89">
        <v>59600</v>
      </c>
      <c r="OD4" s="88">
        <v>1147.4000000000001</v>
      </c>
      <c r="OE4" s="84">
        <f t="shared" si="1"/>
        <v>51.943524490151646</v>
      </c>
      <c r="OF4" s="91">
        <f t="shared" si="2"/>
        <v>1.1946308724832214E-2</v>
      </c>
    </row>
    <row r="5" spans="2:396" ht="187" x14ac:dyDescent="0.2">
      <c r="B5" s="19" t="s">
        <v>744</v>
      </c>
      <c r="C5" s="19">
        <v>6</v>
      </c>
      <c r="D5" s="19">
        <v>1112</v>
      </c>
      <c r="E5" s="19">
        <v>11</v>
      </c>
      <c r="F5" s="84">
        <f t="shared" si="0"/>
        <v>101.09090909090909</v>
      </c>
      <c r="G5" s="19">
        <v>15</v>
      </c>
      <c r="H5" s="19" t="s">
        <v>271</v>
      </c>
      <c r="I5" s="19" t="s">
        <v>269</v>
      </c>
      <c r="J5" s="19">
        <v>2</v>
      </c>
      <c r="K5" s="126"/>
      <c r="L5" s="20"/>
      <c r="M5" s="19" t="s">
        <v>195</v>
      </c>
      <c r="N5" s="19" t="s">
        <v>196</v>
      </c>
      <c r="O5" s="19" t="s">
        <v>197</v>
      </c>
      <c r="P5" s="19" t="s">
        <v>198</v>
      </c>
      <c r="Q5" s="19" t="s">
        <v>199</v>
      </c>
      <c r="R5" s="19" t="s">
        <v>200</v>
      </c>
      <c r="S5" s="19" t="s">
        <v>201</v>
      </c>
      <c r="T5" s="19" t="s">
        <v>202</v>
      </c>
      <c r="U5" s="19" t="s">
        <v>203</v>
      </c>
      <c r="AA5" s="20"/>
      <c r="AB5" s="19">
        <v>144</v>
      </c>
      <c r="AC5" s="19">
        <v>134</v>
      </c>
      <c r="AD5" s="19">
        <v>61</v>
      </c>
      <c r="AE5" s="19">
        <v>3</v>
      </c>
      <c r="AF5" s="19" t="s">
        <v>270</v>
      </c>
      <c r="AH5" s="19" t="s">
        <v>271</v>
      </c>
      <c r="AI5" s="126"/>
      <c r="AJ5" s="19" t="s">
        <v>271</v>
      </c>
      <c r="AK5" s="20"/>
      <c r="AL5" s="19" t="s">
        <v>214</v>
      </c>
      <c r="AN5" s="19" t="s">
        <v>216</v>
      </c>
      <c r="AO5" s="19" t="s">
        <v>217</v>
      </c>
      <c r="AS5" s="19" t="s">
        <v>221</v>
      </c>
      <c r="AV5" s="19" t="s">
        <v>452</v>
      </c>
      <c r="AW5" s="19">
        <v>3</v>
      </c>
      <c r="AX5" s="19">
        <v>216</v>
      </c>
      <c r="AY5" s="126"/>
      <c r="AZ5" s="112" t="s">
        <v>271</v>
      </c>
      <c r="BA5" s="19">
        <v>1</v>
      </c>
      <c r="BB5" s="19">
        <v>260</v>
      </c>
      <c r="BC5" s="156" t="s">
        <v>229</v>
      </c>
      <c r="BE5" s="19" t="s">
        <v>269</v>
      </c>
      <c r="BF5" s="126"/>
      <c r="BJ5" s="152"/>
      <c r="BL5" s="126"/>
      <c r="BP5" s="148"/>
      <c r="BR5" s="126"/>
      <c r="BV5" s="150"/>
      <c r="BX5" s="126"/>
      <c r="BY5" s="19" t="s">
        <v>269</v>
      </c>
      <c r="CB5" s="152"/>
      <c r="CD5" s="148"/>
      <c r="CF5" s="150"/>
      <c r="CH5" s="126"/>
      <c r="CI5" s="19" t="s">
        <v>271</v>
      </c>
      <c r="CJ5" s="19">
        <v>6</v>
      </c>
      <c r="CK5" s="19">
        <v>106</v>
      </c>
      <c r="CL5" s="156" t="s">
        <v>229</v>
      </c>
      <c r="CN5" s="152" t="s">
        <v>325</v>
      </c>
      <c r="CP5" s="148" t="s">
        <v>325</v>
      </c>
      <c r="CR5" s="157" t="s">
        <v>325</v>
      </c>
      <c r="CS5" s="19" t="s">
        <v>747</v>
      </c>
      <c r="CT5" s="126"/>
      <c r="CU5" s="170" t="s">
        <v>271</v>
      </c>
      <c r="CV5" s="126"/>
      <c r="CW5" s="92" t="s">
        <v>271</v>
      </c>
      <c r="CX5" s="19">
        <v>2</v>
      </c>
      <c r="CY5" s="19">
        <v>13</v>
      </c>
      <c r="CZ5" s="19" t="s">
        <v>286</v>
      </c>
      <c r="DA5" s="19" t="s">
        <v>287</v>
      </c>
      <c r="DB5" s="126"/>
      <c r="DC5" s="19" t="s">
        <v>269</v>
      </c>
      <c r="DH5" s="126"/>
      <c r="DI5" s="19" t="s">
        <v>271</v>
      </c>
      <c r="DJ5" s="19">
        <v>2</v>
      </c>
      <c r="DK5" s="19">
        <v>1</v>
      </c>
      <c r="DL5" s="19" t="s">
        <v>286</v>
      </c>
      <c r="DM5" s="19" t="s">
        <v>287</v>
      </c>
      <c r="DN5" s="126"/>
      <c r="DO5" s="19" t="s">
        <v>269</v>
      </c>
      <c r="DT5" s="126"/>
      <c r="DU5" s="19" t="s">
        <v>269</v>
      </c>
      <c r="DZ5" s="126"/>
      <c r="EA5" s="19" t="s">
        <v>269</v>
      </c>
      <c r="EF5" s="126"/>
      <c r="EG5" s="174" t="s">
        <v>269</v>
      </c>
      <c r="EL5" s="126"/>
      <c r="EM5" s="174" t="s">
        <v>269</v>
      </c>
      <c r="ER5" s="126"/>
      <c r="ES5" s="174" t="s">
        <v>269</v>
      </c>
      <c r="EX5" s="126"/>
      <c r="EY5" s="174" t="s">
        <v>269</v>
      </c>
      <c r="FD5" s="126"/>
      <c r="FE5" s="174" t="s">
        <v>269</v>
      </c>
      <c r="FJ5" s="126"/>
      <c r="FK5" s="19" t="s">
        <v>271</v>
      </c>
      <c r="FL5" s="126"/>
      <c r="FM5" s="19" t="s">
        <v>269</v>
      </c>
      <c r="FP5" s="20"/>
      <c r="FW5" s="126"/>
      <c r="FX5" s="19" t="s">
        <v>269</v>
      </c>
      <c r="GA5" s="20"/>
      <c r="GF5" s="126"/>
      <c r="GG5" s="19" t="s">
        <v>271</v>
      </c>
      <c r="GH5" s="19">
        <v>1</v>
      </c>
      <c r="GI5" s="19">
        <v>15</v>
      </c>
      <c r="GJ5" s="20"/>
      <c r="GK5" s="19" t="s">
        <v>225</v>
      </c>
      <c r="GL5" s="19" t="s">
        <v>226</v>
      </c>
      <c r="GM5" s="19" t="s">
        <v>227</v>
      </c>
      <c r="GN5" s="19" t="s">
        <v>228</v>
      </c>
      <c r="GO5" s="19" t="s">
        <v>229</v>
      </c>
      <c r="GP5" s="126"/>
      <c r="GQ5" s="19" t="s">
        <v>269</v>
      </c>
      <c r="GT5" s="20"/>
      <c r="GY5" s="126"/>
      <c r="GZ5" s="19" t="s">
        <v>269</v>
      </c>
      <c r="HC5" s="20"/>
      <c r="HJ5" s="126"/>
      <c r="HK5" s="19" t="s">
        <v>269</v>
      </c>
      <c r="HN5" s="20"/>
      <c r="HS5" s="126"/>
      <c r="HT5" s="19" t="s">
        <v>269</v>
      </c>
      <c r="HW5" s="20"/>
      <c r="IB5" s="126"/>
      <c r="IC5" s="19" t="s">
        <v>269</v>
      </c>
      <c r="IF5" s="20"/>
      <c r="IJ5" s="126"/>
      <c r="IK5" s="19" t="s">
        <v>269</v>
      </c>
      <c r="IN5" s="20"/>
      <c r="IP5" s="126"/>
      <c r="IQ5" s="19" t="s">
        <v>269</v>
      </c>
      <c r="IT5" s="20"/>
      <c r="IY5" s="126"/>
      <c r="IZ5" s="19" t="s">
        <v>271</v>
      </c>
      <c r="JA5" s="19">
        <v>1</v>
      </c>
      <c r="JB5" s="19">
        <v>15</v>
      </c>
      <c r="JC5" s="20"/>
      <c r="JD5" s="19" t="s">
        <v>225</v>
      </c>
      <c r="JG5" s="19" t="s">
        <v>229</v>
      </c>
      <c r="JH5" s="126"/>
      <c r="JI5" s="19" t="s">
        <v>271</v>
      </c>
      <c r="JJ5" s="19">
        <v>1</v>
      </c>
      <c r="JK5" s="19">
        <v>260</v>
      </c>
      <c r="JL5" s="20"/>
      <c r="JM5" s="19" t="s">
        <v>225</v>
      </c>
      <c r="JO5" s="19" t="s">
        <v>229</v>
      </c>
      <c r="JP5" s="19" t="s">
        <v>452</v>
      </c>
      <c r="JQ5" s="19" t="s">
        <v>271</v>
      </c>
      <c r="JR5" s="126"/>
      <c r="JS5" s="19" t="s">
        <v>271</v>
      </c>
      <c r="JT5" s="19">
        <v>1</v>
      </c>
      <c r="JU5" s="19">
        <v>140</v>
      </c>
      <c r="JV5" s="20"/>
      <c r="JW5" s="19" t="s">
        <v>225</v>
      </c>
      <c r="KB5" s="19" t="s">
        <v>452</v>
      </c>
      <c r="KC5" s="19" t="s">
        <v>271</v>
      </c>
      <c r="KD5" s="126"/>
      <c r="KE5" s="19" t="s">
        <v>269</v>
      </c>
      <c r="KH5" s="20"/>
      <c r="KL5" s="126"/>
      <c r="KM5" s="171" t="s">
        <v>269</v>
      </c>
      <c r="KQ5" s="126"/>
      <c r="KR5" s="174" t="s">
        <v>269</v>
      </c>
      <c r="KV5" s="126"/>
      <c r="KW5" s="171" t="s">
        <v>269</v>
      </c>
      <c r="LA5" s="126"/>
      <c r="LB5" s="171" t="s">
        <v>269</v>
      </c>
      <c r="LF5" s="126"/>
      <c r="LG5" s="171" t="s">
        <v>269</v>
      </c>
      <c r="LJ5" s="20"/>
      <c r="LK5" s="126"/>
      <c r="LL5" s="19" t="s">
        <v>269</v>
      </c>
      <c r="LN5" s="126"/>
      <c r="LO5" s="20"/>
      <c r="LQ5" s="19" t="s">
        <v>231</v>
      </c>
      <c r="LV5" s="19" t="s">
        <v>236</v>
      </c>
      <c r="LX5" s="138" t="s">
        <v>1299</v>
      </c>
      <c r="LY5" s="138" t="s">
        <v>1299</v>
      </c>
      <c r="LZ5" s="19">
        <v>42</v>
      </c>
      <c r="MA5" s="19" t="s">
        <v>269</v>
      </c>
      <c r="MB5" s="19">
        <v>11</v>
      </c>
      <c r="MC5" s="126"/>
      <c r="MD5" s="20"/>
      <c r="MF5" s="19" t="s">
        <v>239</v>
      </c>
      <c r="MG5" s="19" t="s">
        <v>240</v>
      </c>
      <c r="MI5" s="19" t="s">
        <v>242</v>
      </c>
      <c r="MJ5" s="19" t="s">
        <v>243</v>
      </c>
      <c r="ML5" s="19" t="s">
        <v>245</v>
      </c>
      <c r="MN5" s="19" t="s">
        <v>247</v>
      </c>
      <c r="MO5" s="19" t="s">
        <v>248</v>
      </c>
      <c r="MP5" s="19" t="s">
        <v>249</v>
      </c>
      <c r="MQ5" s="19" t="s">
        <v>250</v>
      </c>
      <c r="MR5" s="19" t="s">
        <v>251</v>
      </c>
      <c r="MS5" s="19" t="s">
        <v>252</v>
      </c>
      <c r="MT5" s="19" t="s">
        <v>253</v>
      </c>
      <c r="MU5" s="19" t="s">
        <v>254</v>
      </c>
      <c r="MV5" s="19" t="s">
        <v>255</v>
      </c>
      <c r="MW5" s="19" t="s">
        <v>256</v>
      </c>
      <c r="MX5" s="19" t="s">
        <v>750</v>
      </c>
      <c r="MY5" s="19" t="s">
        <v>751</v>
      </c>
      <c r="MZ5" s="19">
        <v>30</v>
      </c>
      <c r="NA5" s="19" t="s">
        <v>752</v>
      </c>
      <c r="NB5" s="19" t="s">
        <v>753</v>
      </c>
      <c r="NC5" s="19" t="s">
        <v>754</v>
      </c>
      <c r="ND5" s="138" t="s">
        <v>269</v>
      </c>
      <c r="NE5" s="126"/>
      <c r="NF5" s="19" t="s">
        <v>269</v>
      </c>
      <c r="NG5" s="19" t="s">
        <v>269</v>
      </c>
      <c r="NH5" s="19" t="s">
        <v>755</v>
      </c>
      <c r="NI5" s="19" t="s">
        <v>269</v>
      </c>
      <c r="NJ5" s="126"/>
      <c r="NK5" s="20"/>
      <c r="NT5" s="19" t="s">
        <v>756</v>
      </c>
      <c r="NU5" s="126"/>
      <c r="NV5" s="19" t="s">
        <v>757</v>
      </c>
      <c r="NW5" s="145" t="s">
        <v>271</v>
      </c>
      <c r="NX5" s="156" t="s">
        <v>229</v>
      </c>
      <c r="NY5" s="183" t="s">
        <v>229</v>
      </c>
      <c r="NZ5" s="152" t="s">
        <v>325</v>
      </c>
      <c r="OA5" s="185" t="s">
        <v>325</v>
      </c>
      <c r="OB5" s="186" t="s">
        <v>325</v>
      </c>
      <c r="OC5" s="89">
        <v>65868</v>
      </c>
      <c r="OD5" s="88">
        <v>381.4</v>
      </c>
      <c r="OE5" s="84">
        <f t="shared" si="1"/>
        <v>172.7005768222339</v>
      </c>
      <c r="OF5" s="91">
        <f t="shared" si="2"/>
        <v>1.6882249347179207E-2</v>
      </c>
    </row>
    <row r="6" spans="2:396" ht="68" x14ac:dyDescent="0.2">
      <c r="B6" s="19" t="s">
        <v>585</v>
      </c>
      <c r="C6" s="19">
        <v>6</v>
      </c>
      <c r="D6" s="19">
        <v>462</v>
      </c>
      <c r="E6" s="19">
        <v>7</v>
      </c>
      <c r="F6" s="84">
        <f t="shared" si="0"/>
        <v>66</v>
      </c>
      <c r="G6" s="19">
        <v>7</v>
      </c>
      <c r="H6" s="19" t="s">
        <v>269</v>
      </c>
      <c r="I6" s="19" t="s">
        <v>269</v>
      </c>
      <c r="J6" s="19">
        <v>1</v>
      </c>
      <c r="K6" s="126"/>
      <c r="L6" s="20"/>
      <c r="P6" s="19" t="s">
        <v>198</v>
      </c>
      <c r="AA6" s="20"/>
      <c r="AB6" s="19">
        <v>112</v>
      </c>
      <c r="AC6" s="19">
        <v>61</v>
      </c>
      <c r="AD6" s="19">
        <v>6</v>
      </c>
      <c r="AE6" s="19">
        <v>0</v>
      </c>
      <c r="AF6" s="19" t="s">
        <v>213</v>
      </c>
      <c r="AG6" s="19" t="s">
        <v>588</v>
      </c>
      <c r="AH6" s="19" t="s">
        <v>271</v>
      </c>
      <c r="AI6" s="126"/>
      <c r="AJ6" s="19" t="s">
        <v>269</v>
      </c>
      <c r="AK6" s="20"/>
      <c r="AY6" s="126"/>
      <c r="AZ6" s="112" t="s">
        <v>269</v>
      </c>
      <c r="BC6" s="156"/>
      <c r="BF6" s="126"/>
      <c r="BG6" s="19" t="s">
        <v>269</v>
      </c>
      <c r="BJ6" s="152"/>
      <c r="BL6" s="126"/>
      <c r="BM6" s="19" t="s">
        <v>269</v>
      </c>
      <c r="BP6" s="148"/>
      <c r="BR6" s="126"/>
      <c r="BS6" s="19" t="s">
        <v>269</v>
      </c>
      <c r="BV6" s="150"/>
      <c r="BX6" s="126"/>
      <c r="BY6" s="19" t="s">
        <v>269</v>
      </c>
      <c r="CB6" s="152"/>
      <c r="CD6" s="148"/>
      <c r="CF6" s="150"/>
      <c r="CH6" s="126"/>
      <c r="CI6" s="19" t="s">
        <v>271</v>
      </c>
      <c r="CJ6" s="19">
        <v>6</v>
      </c>
      <c r="CK6" s="19">
        <v>80</v>
      </c>
      <c r="CL6" s="156" t="s">
        <v>405</v>
      </c>
      <c r="CN6" s="152" t="s">
        <v>325</v>
      </c>
      <c r="CP6" s="148" t="s">
        <v>280</v>
      </c>
      <c r="CR6" s="150" t="s">
        <v>281</v>
      </c>
      <c r="CT6" s="126"/>
      <c r="CU6" s="170" t="s">
        <v>271</v>
      </c>
      <c r="CV6" s="126"/>
      <c r="CW6" s="19" t="s">
        <v>269</v>
      </c>
      <c r="DB6" s="126"/>
      <c r="DC6" s="19" t="s">
        <v>271</v>
      </c>
      <c r="DD6" s="19" t="s">
        <v>589</v>
      </c>
      <c r="DE6" s="19">
        <v>4</v>
      </c>
      <c r="DF6" s="19" t="s">
        <v>286</v>
      </c>
      <c r="DG6" s="181" t="s">
        <v>287</v>
      </c>
      <c r="DH6" s="126"/>
      <c r="DI6" s="19" t="s">
        <v>269</v>
      </c>
      <c r="DN6" s="126"/>
      <c r="DO6" s="19" t="s">
        <v>269</v>
      </c>
      <c r="DT6" s="126"/>
      <c r="DU6" s="19" t="s">
        <v>271</v>
      </c>
      <c r="DV6" s="19" t="s">
        <v>589</v>
      </c>
      <c r="DW6" s="19">
        <v>12</v>
      </c>
      <c r="DX6" s="19" t="s">
        <v>286</v>
      </c>
      <c r="DY6" s="19" t="s">
        <v>287</v>
      </c>
      <c r="DZ6" s="126"/>
      <c r="EA6" s="19" t="s">
        <v>269</v>
      </c>
      <c r="EF6" s="126"/>
      <c r="EG6" s="174" t="s">
        <v>269</v>
      </c>
      <c r="EL6" s="126"/>
      <c r="EM6" s="174" t="s">
        <v>269</v>
      </c>
      <c r="ER6" s="126"/>
      <c r="ES6" s="174" t="s">
        <v>269</v>
      </c>
      <c r="EX6" s="126"/>
      <c r="EY6" s="174" t="s">
        <v>269</v>
      </c>
      <c r="FD6" s="126"/>
      <c r="FE6" s="174" t="s">
        <v>269</v>
      </c>
      <c r="FJ6" s="126"/>
      <c r="FK6" s="19" t="s">
        <v>269</v>
      </c>
      <c r="FL6" s="126"/>
      <c r="FM6" s="174" t="s">
        <v>269</v>
      </c>
      <c r="FP6" s="20"/>
      <c r="FW6" s="126"/>
      <c r="FX6" s="174" t="s">
        <v>269</v>
      </c>
      <c r="GA6" s="20"/>
      <c r="GF6" s="126"/>
      <c r="GG6" s="174" t="s">
        <v>269</v>
      </c>
      <c r="GJ6" s="20"/>
      <c r="GP6" s="126"/>
      <c r="GQ6" s="174" t="s">
        <v>269</v>
      </c>
      <c r="GT6" s="20"/>
      <c r="GY6" s="126"/>
      <c r="GZ6" s="174" t="s">
        <v>269</v>
      </c>
      <c r="HC6" s="20"/>
      <c r="HJ6" s="126"/>
      <c r="HK6" s="174" t="s">
        <v>269</v>
      </c>
      <c r="HN6" s="20"/>
      <c r="HS6" s="126"/>
      <c r="HT6" s="174" t="s">
        <v>269</v>
      </c>
      <c r="HW6" s="20"/>
      <c r="IB6" s="126"/>
      <c r="IC6" s="174" t="s">
        <v>269</v>
      </c>
      <c r="IF6" s="20"/>
      <c r="IJ6" s="126"/>
      <c r="IK6" s="174" t="s">
        <v>269</v>
      </c>
      <c r="IN6" s="20"/>
      <c r="IP6" s="126"/>
      <c r="IQ6" s="174" t="s">
        <v>269</v>
      </c>
      <c r="IT6" s="20"/>
      <c r="IY6" s="126"/>
      <c r="IZ6" s="174" t="s">
        <v>269</v>
      </c>
      <c r="JC6" s="20"/>
      <c r="JH6" s="126"/>
      <c r="JI6" s="174" t="s">
        <v>269</v>
      </c>
      <c r="JL6" s="20"/>
      <c r="JR6" s="126"/>
      <c r="JS6" s="174" t="s">
        <v>269</v>
      </c>
      <c r="JV6" s="20"/>
      <c r="KD6" s="126"/>
      <c r="KE6" s="174" t="s">
        <v>269</v>
      </c>
      <c r="KH6" s="20"/>
      <c r="KL6" s="126"/>
      <c r="KM6" s="171" t="s">
        <v>269</v>
      </c>
      <c r="KQ6" s="126"/>
      <c r="KR6" s="174" t="s">
        <v>269</v>
      </c>
      <c r="KV6" s="126"/>
      <c r="KW6" s="171" t="s">
        <v>269</v>
      </c>
      <c r="LA6" s="126"/>
      <c r="LB6" s="171" t="s">
        <v>269</v>
      </c>
      <c r="LF6" s="126"/>
      <c r="LG6" s="171" t="s">
        <v>269</v>
      </c>
      <c r="LJ6" s="20"/>
      <c r="LK6" s="126"/>
      <c r="LL6" s="19" t="s">
        <v>269</v>
      </c>
      <c r="LN6" s="126"/>
      <c r="LO6" s="20"/>
      <c r="LP6" s="19" t="s">
        <v>230</v>
      </c>
      <c r="LZ6" s="19">
        <v>256</v>
      </c>
      <c r="MA6" s="19" t="s">
        <v>269</v>
      </c>
      <c r="MC6" s="126"/>
      <c r="MD6" s="20"/>
      <c r="ME6" s="19" t="s">
        <v>238</v>
      </c>
      <c r="MF6" s="19" t="s">
        <v>239</v>
      </c>
      <c r="MG6" s="19" t="s">
        <v>240</v>
      </c>
      <c r="MI6" s="19" t="s">
        <v>242</v>
      </c>
      <c r="MJ6" s="19" t="s">
        <v>243</v>
      </c>
      <c r="MK6" s="19" t="s">
        <v>244</v>
      </c>
      <c r="ML6" s="19" t="s">
        <v>245</v>
      </c>
      <c r="MN6" s="19" t="s">
        <v>247</v>
      </c>
      <c r="MO6" s="19" t="s">
        <v>248</v>
      </c>
      <c r="MP6" s="19" t="s">
        <v>249</v>
      </c>
      <c r="MQ6" s="19" t="s">
        <v>250</v>
      </c>
      <c r="MT6" s="19" t="s">
        <v>253</v>
      </c>
      <c r="MU6" s="19" t="s">
        <v>254</v>
      </c>
      <c r="MV6" s="19" t="s">
        <v>255</v>
      </c>
      <c r="MW6" s="19" t="s">
        <v>256</v>
      </c>
      <c r="MX6" s="19" t="s">
        <v>590</v>
      </c>
      <c r="MY6" s="19">
        <v>40</v>
      </c>
      <c r="MZ6" s="19">
        <v>35</v>
      </c>
      <c r="NA6" s="19" t="s">
        <v>369</v>
      </c>
      <c r="NB6" s="19" t="s">
        <v>591</v>
      </c>
      <c r="NC6" s="19" t="s">
        <v>592</v>
      </c>
      <c r="ND6" s="138" t="s">
        <v>269</v>
      </c>
      <c r="NE6" s="126"/>
      <c r="NF6" s="19" t="s">
        <v>269</v>
      </c>
      <c r="NG6" s="19" t="s">
        <v>269</v>
      </c>
      <c r="NH6" s="19" t="s">
        <v>593</v>
      </c>
      <c r="NI6" s="19" t="s">
        <v>271</v>
      </c>
      <c r="NJ6" s="126"/>
      <c r="NK6" s="20"/>
      <c r="NL6" s="19" t="s">
        <v>257</v>
      </c>
      <c r="NM6" s="19" t="s">
        <v>258</v>
      </c>
      <c r="NN6" s="19" t="s">
        <v>259</v>
      </c>
      <c r="NO6" s="19" t="s">
        <v>260</v>
      </c>
      <c r="NP6" s="19" t="s">
        <v>261</v>
      </c>
      <c r="NU6" s="126"/>
      <c r="NW6" s="145" t="s">
        <v>271</v>
      </c>
      <c r="NX6" s="156"/>
      <c r="NY6" s="183" t="s">
        <v>405</v>
      </c>
      <c r="NZ6" s="152" t="s">
        <v>325</v>
      </c>
      <c r="OA6" s="148" t="s">
        <v>280</v>
      </c>
      <c r="OB6" s="186" t="s">
        <v>281</v>
      </c>
      <c r="OC6" s="89">
        <v>36680</v>
      </c>
      <c r="OD6" s="88">
        <v>600.79999999999995</v>
      </c>
      <c r="OE6" s="84">
        <f t="shared" si="1"/>
        <v>61.051930758988021</v>
      </c>
      <c r="OF6" s="91">
        <f t="shared" si="2"/>
        <v>1.2595419847328244E-2</v>
      </c>
    </row>
    <row r="7" spans="2:396" ht="68" x14ac:dyDescent="0.2">
      <c r="B7" s="19" t="s">
        <v>601</v>
      </c>
      <c r="C7" s="19">
        <v>6</v>
      </c>
      <c r="D7" s="19">
        <v>975</v>
      </c>
      <c r="E7" s="19">
        <v>10</v>
      </c>
      <c r="F7" s="84">
        <f t="shared" si="0"/>
        <v>97.5</v>
      </c>
      <c r="G7" s="19">
        <v>10</v>
      </c>
      <c r="H7" s="19" t="s">
        <v>269</v>
      </c>
      <c r="I7" s="19" t="s">
        <v>269</v>
      </c>
      <c r="J7" s="19">
        <v>1</v>
      </c>
      <c r="K7" s="126"/>
      <c r="L7" s="20"/>
      <c r="Y7" s="19" t="s">
        <v>207</v>
      </c>
      <c r="AA7" s="20"/>
      <c r="AB7" s="19">
        <v>0</v>
      </c>
      <c r="AC7" s="19">
        <v>0</v>
      </c>
      <c r="AD7" s="19">
        <v>0</v>
      </c>
      <c r="AE7" s="19">
        <v>0</v>
      </c>
      <c r="AF7" s="19" t="s">
        <v>428</v>
      </c>
      <c r="AH7" s="19" t="s">
        <v>269</v>
      </c>
      <c r="AI7" s="126"/>
      <c r="AJ7" s="19" t="s">
        <v>269</v>
      </c>
      <c r="AK7" s="20"/>
      <c r="AY7" s="126"/>
      <c r="AZ7" s="112" t="s">
        <v>269</v>
      </c>
      <c r="BC7" s="156"/>
      <c r="BF7" s="126"/>
      <c r="BG7" s="19" t="s">
        <v>269</v>
      </c>
      <c r="BJ7" s="152"/>
      <c r="BL7" s="126"/>
      <c r="BM7" s="19" t="s">
        <v>269</v>
      </c>
      <c r="BN7" s="19">
        <v>1</v>
      </c>
      <c r="BO7" s="19">
        <v>82</v>
      </c>
      <c r="BP7" s="148" t="s">
        <v>229</v>
      </c>
      <c r="BR7" s="126"/>
      <c r="BS7" s="19" t="s">
        <v>269</v>
      </c>
      <c r="BV7" s="150"/>
      <c r="BX7" s="126"/>
      <c r="BY7" s="19" t="s">
        <v>269</v>
      </c>
      <c r="CB7" s="152"/>
      <c r="CD7" s="148"/>
      <c r="CF7" s="150"/>
      <c r="CH7" s="126"/>
      <c r="CI7" s="19" t="s">
        <v>269</v>
      </c>
      <c r="CL7" s="156"/>
      <c r="CN7" s="152"/>
      <c r="CP7" s="148"/>
      <c r="CR7" s="150"/>
      <c r="CT7" s="126"/>
      <c r="CU7" s="170" t="s">
        <v>271</v>
      </c>
      <c r="CV7" s="126"/>
      <c r="CW7" s="19" t="s">
        <v>269</v>
      </c>
      <c r="DB7" s="126"/>
      <c r="DC7" s="19" t="s">
        <v>269</v>
      </c>
      <c r="DH7" s="126"/>
      <c r="DI7" s="19" t="s">
        <v>271</v>
      </c>
      <c r="DJ7" s="19">
        <v>1</v>
      </c>
      <c r="DK7" s="19">
        <v>3</v>
      </c>
      <c r="DL7" s="19" t="s">
        <v>286</v>
      </c>
      <c r="DM7" s="19" t="s">
        <v>281</v>
      </c>
      <c r="DN7" s="126"/>
      <c r="DO7" s="19" t="s">
        <v>269</v>
      </c>
      <c r="DT7" s="126"/>
      <c r="DU7" s="19" t="s">
        <v>269</v>
      </c>
      <c r="DZ7" s="126"/>
      <c r="EA7" s="19" t="s">
        <v>269</v>
      </c>
      <c r="EF7" s="126"/>
      <c r="EG7" s="174" t="s">
        <v>269</v>
      </c>
      <c r="EL7" s="126"/>
      <c r="EM7" s="174" t="s">
        <v>269</v>
      </c>
      <c r="ER7" s="126"/>
      <c r="ES7" s="174" t="s">
        <v>269</v>
      </c>
      <c r="EX7" s="126"/>
      <c r="EY7" s="174" t="s">
        <v>269</v>
      </c>
      <c r="FD7" s="126"/>
      <c r="FE7" s="174" t="s">
        <v>269</v>
      </c>
      <c r="FJ7" s="126"/>
      <c r="FK7" s="19" t="s">
        <v>269</v>
      </c>
      <c r="FL7" s="126"/>
      <c r="FM7" s="174" t="s">
        <v>269</v>
      </c>
      <c r="FP7" s="20"/>
      <c r="FW7" s="126"/>
      <c r="FX7" s="174" t="s">
        <v>269</v>
      </c>
      <c r="GA7" s="20"/>
      <c r="GF7" s="126"/>
      <c r="GG7" s="174" t="s">
        <v>269</v>
      </c>
      <c r="GJ7" s="20"/>
      <c r="GP7" s="126"/>
      <c r="GQ7" s="174" t="s">
        <v>269</v>
      </c>
      <c r="GT7" s="20"/>
      <c r="GY7" s="126"/>
      <c r="GZ7" s="174" t="s">
        <v>269</v>
      </c>
      <c r="HC7" s="20"/>
      <c r="HJ7" s="126"/>
      <c r="HK7" s="174" t="s">
        <v>269</v>
      </c>
      <c r="HN7" s="20"/>
      <c r="HS7" s="126"/>
      <c r="HT7" s="174" t="s">
        <v>269</v>
      </c>
      <c r="HW7" s="20"/>
      <c r="IB7" s="126"/>
      <c r="IC7" s="174" t="s">
        <v>269</v>
      </c>
      <c r="IF7" s="20"/>
      <c r="IJ7" s="126"/>
      <c r="IK7" s="174" t="s">
        <v>269</v>
      </c>
      <c r="IN7" s="20"/>
      <c r="IP7" s="126"/>
      <c r="IQ7" s="174" t="s">
        <v>269</v>
      </c>
      <c r="IT7" s="20"/>
      <c r="IY7" s="126"/>
      <c r="IZ7" s="174" t="s">
        <v>269</v>
      </c>
      <c r="JC7" s="20"/>
      <c r="JH7" s="126"/>
      <c r="JI7" s="174" t="s">
        <v>269</v>
      </c>
      <c r="JL7" s="20"/>
      <c r="JR7" s="126"/>
      <c r="JS7" s="174" t="s">
        <v>269</v>
      </c>
      <c r="JV7" s="20"/>
      <c r="KD7" s="126"/>
      <c r="KE7" s="174" t="s">
        <v>269</v>
      </c>
      <c r="KH7" s="20"/>
      <c r="KL7" s="126"/>
      <c r="KM7" s="171" t="s">
        <v>269</v>
      </c>
      <c r="KQ7" s="126"/>
      <c r="KR7" s="174" t="s">
        <v>269</v>
      </c>
      <c r="KV7" s="126"/>
      <c r="KW7" s="171" t="s">
        <v>269</v>
      </c>
      <c r="LA7" s="126"/>
      <c r="LB7" s="171" t="s">
        <v>269</v>
      </c>
      <c r="LF7" s="126"/>
      <c r="LG7" s="171" t="s">
        <v>269</v>
      </c>
      <c r="LJ7" s="20"/>
      <c r="LK7" s="126"/>
      <c r="LL7" s="19" t="s">
        <v>269</v>
      </c>
      <c r="LN7" s="126"/>
      <c r="LO7" s="20"/>
      <c r="LP7" s="19" t="s">
        <v>230</v>
      </c>
      <c r="LZ7" s="19">
        <v>770</v>
      </c>
      <c r="MA7" s="19" t="s">
        <v>269</v>
      </c>
      <c r="MC7" s="126"/>
      <c r="MD7" s="20"/>
      <c r="ME7" s="19" t="s">
        <v>238</v>
      </c>
      <c r="MF7" s="19" t="s">
        <v>239</v>
      </c>
      <c r="MG7" s="19" t="s">
        <v>240</v>
      </c>
      <c r="MH7" s="19" t="s">
        <v>241</v>
      </c>
      <c r="MK7" s="19" t="s">
        <v>244</v>
      </c>
      <c r="ML7" s="19" t="s">
        <v>245</v>
      </c>
      <c r="MM7" s="19" t="s">
        <v>246</v>
      </c>
      <c r="MP7" s="19" t="s">
        <v>249</v>
      </c>
      <c r="MQ7" s="19" t="s">
        <v>250</v>
      </c>
      <c r="MV7" s="19" t="s">
        <v>255</v>
      </c>
      <c r="MW7" s="19" t="s">
        <v>256</v>
      </c>
      <c r="MY7" s="19" t="s">
        <v>604</v>
      </c>
      <c r="MZ7" s="19">
        <v>16</v>
      </c>
      <c r="NA7" s="19" t="s">
        <v>369</v>
      </c>
      <c r="NB7" s="19" t="s">
        <v>269</v>
      </c>
      <c r="NC7" s="19" t="s">
        <v>822</v>
      </c>
      <c r="ND7" s="138" t="s">
        <v>269</v>
      </c>
      <c r="NE7" s="126"/>
      <c r="NF7" s="19" t="s">
        <v>269</v>
      </c>
      <c r="NG7" s="19" t="s">
        <v>269</v>
      </c>
      <c r="NH7" s="19" t="s">
        <v>605</v>
      </c>
      <c r="NI7" s="19" t="s">
        <v>269</v>
      </c>
      <c r="NJ7" s="126"/>
      <c r="NK7" s="20"/>
      <c r="NU7" s="126"/>
      <c r="NW7" s="145" t="s">
        <v>271</v>
      </c>
      <c r="NX7" s="156"/>
      <c r="NY7" s="163"/>
      <c r="NZ7" s="165"/>
      <c r="OA7" s="185" t="s">
        <v>229</v>
      </c>
      <c r="OB7" s="150"/>
      <c r="OC7" s="89">
        <v>78100</v>
      </c>
      <c r="OD7" s="88">
        <v>1145.0999999999999</v>
      </c>
      <c r="OE7" s="84">
        <f t="shared" si="1"/>
        <v>68.203650336215176</v>
      </c>
      <c r="OF7" s="91">
        <f t="shared" si="2"/>
        <v>1.2483994878361075E-2</v>
      </c>
    </row>
    <row r="8" spans="2:396" ht="102" x14ac:dyDescent="0.2">
      <c r="B8" s="19" t="s">
        <v>409</v>
      </c>
      <c r="C8" s="19">
        <v>6</v>
      </c>
      <c r="D8" s="19">
        <v>524</v>
      </c>
      <c r="E8" s="19">
        <v>9</v>
      </c>
      <c r="F8" s="84">
        <f t="shared" si="0"/>
        <v>58.222222222222221</v>
      </c>
      <c r="G8" s="19">
        <v>9</v>
      </c>
      <c r="H8" s="19" t="s">
        <v>269</v>
      </c>
      <c r="I8" s="19" t="s">
        <v>269</v>
      </c>
      <c r="J8" s="19">
        <v>0</v>
      </c>
      <c r="K8" s="126"/>
      <c r="L8" s="20"/>
      <c r="P8" s="19" t="s">
        <v>198</v>
      </c>
      <c r="Q8" s="19" t="s">
        <v>199</v>
      </c>
      <c r="AA8" s="20"/>
      <c r="AB8" s="19">
        <v>83</v>
      </c>
      <c r="AC8" s="19">
        <v>69</v>
      </c>
      <c r="AD8" s="19">
        <v>5</v>
      </c>
      <c r="AE8" s="19">
        <v>0</v>
      </c>
      <c r="AF8" s="19" t="s">
        <v>213</v>
      </c>
      <c r="AG8" s="19" t="s">
        <v>412</v>
      </c>
      <c r="AH8" s="19" t="s">
        <v>271</v>
      </c>
      <c r="AI8" s="126"/>
      <c r="AJ8" s="19" t="s">
        <v>271</v>
      </c>
      <c r="AK8" s="20"/>
      <c r="AL8" s="19" t="s">
        <v>214</v>
      </c>
      <c r="AN8" s="19" t="s">
        <v>216</v>
      </c>
      <c r="AO8" s="19" t="s">
        <v>217</v>
      </c>
      <c r="AQ8" s="19" t="s">
        <v>219</v>
      </c>
      <c r="AS8" s="19" t="s">
        <v>221</v>
      </c>
      <c r="AV8" s="19" t="s">
        <v>273</v>
      </c>
      <c r="AW8" s="19">
        <v>2</v>
      </c>
      <c r="AX8" s="19">
        <v>150</v>
      </c>
      <c r="AY8" s="126"/>
      <c r="AZ8" s="112" t="s">
        <v>269</v>
      </c>
      <c r="BC8" s="156"/>
      <c r="BF8" s="126"/>
      <c r="BG8" s="19" t="s">
        <v>269</v>
      </c>
      <c r="BH8" s="19">
        <v>3</v>
      </c>
      <c r="BI8" s="19">
        <v>80</v>
      </c>
      <c r="BJ8" s="152" t="s">
        <v>325</v>
      </c>
      <c r="BL8" s="126"/>
      <c r="BM8" s="19" t="s">
        <v>269</v>
      </c>
      <c r="BP8" s="148"/>
      <c r="BR8" s="126"/>
      <c r="BS8" s="19" t="s">
        <v>269</v>
      </c>
      <c r="BV8" s="150"/>
      <c r="BX8" s="126"/>
      <c r="BY8" s="19" t="s">
        <v>269</v>
      </c>
      <c r="BZ8" s="19">
        <v>3</v>
      </c>
      <c r="CA8" s="19">
        <v>80</v>
      </c>
      <c r="CB8" s="152" t="s">
        <v>325</v>
      </c>
      <c r="CD8" s="148" t="s">
        <v>280</v>
      </c>
      <c r="CF8" s="150" t="s">
        <v>326</v>
      </c>
      <c r="CH8" s="126"/>
      <c r="CI8" s="19" t="s">
        <v>271</v>
      </c>
      <c r="CJ8" s="19">
        <v>3</v>
      </c>
      <c r="CK8" s="19">
        <v>80</v>
      </c>
      <c r="CL8" s="156" t="s">
        <v>405</v>
      </c>
      <c r="CN8" s="152" t="s">
        <v>325</v>
      </c>
      <c r="CP8" s="148" t="s">
        <v>280</v>
      </c>
      <c r="CR8" s="150" t="s">
        <v>281</v>
      </c>
      <c r="CT8" s="126"/>
      <c r="CU8" s="170" t="s">
        <v>271</v>
      </c>
      <c r="CV8" s="126"/>
      <c r="CW8" s="145" t="s">
        <v>271</v>
      </c>
      <c r="CX8" s="19">
        <v>2</v>
      </c>
      <c r="CY8" s="19">
        <v>28</v>
      </c>
      <c r="CZ8" s="19" t="s">
        <v>286</v>
      </c>
      <c r="DA8" s="19" t="s">
        <v>281</v>
      </c>
      <c r="DB8" s="126"/>
      <c r="DC8" s="19" t="s">
        <v>271</v>
      </c>
      <c r="DD8" s="19">
        <v>2</v>
      </c>
      <c r="DE8" s="19">
        <v>17</v>
      </c>
      <c r="DF8" s="19" t="s">
        <v>286</v>
      </c>
      <c r="DG8" s="181" t="s">
        <v>281</v>
      </c>
      <c r="DH8" s="126"/>
      <c r="DI8" s="19" t="s">
        <v>271</v>
      </c>
      <c r="DJ8" s="19">
        <v>1</v>
      </c>
      <c r="DK8" s="19">
        <v>4</v>
      </c>
      <c r="DL8" s="19" t="s">
        <v>286</v>
      </c>
      <c r="DM8" s="19" t="s">
        <v>281</v>
      </c>
      <c r="DN8" s="126"/>
      <c r="DO8" s="19" t="s">
        <v>269</v>
      </c>
      <c r="DT8" s="126"/>
      <c r="DU8" s="19" t="s">
        <v>271</v>
      </c>
      <c r="DV8" s="19">
        <v>2</v>
      </c>
      <c r="DW8" s="19">
        <v>27</v>
      </c>
      <c r="DX8" s="19" t="s">
        <v>286</v>
      </c>
      <c r="DY8" s="181" t="s">
        <v>281</v>
      </c>
      <c r="DZ8" s="126"/>
      <c r="EA8" s="19" t="s">
        <v>269</v>
      </c>
      <c r="EF8" s="126"/>
      <c r="EG8" s="174" t="s">
        <v>269</v>
      </c>
      <c r="EL8" s="126"/>
      <c r="EM8" s="174" t="s">
        <v>269</v>
      </c>
      <c r="ER8" s="126"/>
      <c r="ES8" s="174" t="s">
        <v>269</v>
      </c>
      <c r="EX8" s="126"/>
      <c r="EY8" s="174" t="s">
        <v>269</v>
      </c>
      <c r="FD8" s="126"/>
      <c r="FE8" s="174" t="s">
        <v>269</v>
      </c>
      <c r="FJ8" s="126"/>
      <c r="FK8" s="19" t="s">
        <v>269</v>
      </c>
      <c r="FL8" s="126"/>
      <c r="FM8" s="174" t="s">
        <v>269</v>
      </c>
      <c r="FP8" s="20"/>
      <c r="FW8" s="126"/>
      <c r="FX8" s="174" t="s">
        <v>269</v>
      </c>
      <c r="GA8" s="20"/>
      <c r="GF8" s="126"/>
      <c r="GG8" s="174" t="s">
        <v>269</v>
      </c>
      <c r="GJ8" s="20"/>
      <c r="GP8" s="126"/>
      <c r="GQ8" s="174" t="s">
        <v>269</v>
      </c>
      <c r="GT8" s="20"/>
      <c r="GY8" s="126"/>
      <c r="GZ8" s="174" t="s">
        <v>269</v>
      </c>
      <c r="HC8" s="20"/>
      <c r="HJ8" s="126"/>
      <c r="HK8" s="174" t="s">
        <v>269</v>
      </c>
      <c r="HN8" s="20"/>
      <c r="HS8" s="126"/>
      <c r="HT8" s="174" t="s">
        <v>269</v>
      </c>
      <c r="HW8" s="20"/>
      <c r="IB8" s="126"/>
      <c r="IC8" s="174" t="s">
        <v>269</v>
      </c>
      <c r="IF8" s="20"/>
      <c r="IJ8" s="126"/>
      <c r="IK8" s="174" t="s">
        <v>269</v>
      </c>
      <c r="IN8" s="20"/>
      <c r="IP8" s="126"/>
      <c r="IQ8" s="174" t="s">
        <v>269</v>
      </c>
      <c r="IT8" s="20"/>
      <c r="IY8" s="126"/>
      <c r="IZ8" s="174" t="s">
        <v>269</v>
      </c>
      <c r="JC8" s="20"/>
      <c r="JH8" s="126"/>
      <c r="JI8" s="174" t="s">
        <v>269</v>
      </c>
      <c r="JL8" s="20"/>
      <c r="JR8" s="126"/>
      <c r="JS8" s="174" t="s">
        <v>269</v>
      </c>
      <c r="JV8" s="20"/>
      <c r="KD8" s="126"/>
      <c r="KE8" s="174" t="s">
        <v>269</v>
      </c>
      <c r="KH8" s="20"/>
      <c r="KL8" s="126"/>
      <c r="KM8" s="171" t="s">
        <v>269</v>
      </c>
      <c r="KQ8" s="126"/>
      <c r="KR8" s="174" t="s">
        <v>269</v>
      </c>
      <c r="KV8" s="126"/>
      <c r="KW8" s="171" t="s">
        <v>269</v>
      </c>
      <c r="LA8" s="126"/>
      <c r="LB8" s="171" t="s">
        <v>269</v>
      </c>
      <c r="LF8" s="126"/>
      <c r="LG8" s="171" t="s">
        <v>269</v>
      </c>
      <c r="LJ8" s="20"/>
      <c r="LK8" s="126"/>
      <c r="LL8" s="19" t="s">
        <v>269</v>
      </c>
      <c r="LN8" s="126"/>
      <c r="LO8" s="20"/>
      <c r="LQ8" s="19" t="s">
        <v>231</v>
      </c>
      <c r="LR8" s="19" t="s">
        <v>232</v>
      </c>
      <c r="LS8" s="19" t="s">
        <v>233</v>
      </c>
      <c r="LV8" s="19" t="s">
        <v>236</v>
      </c>
      <c r="LZ8" s="19">
        <v>89</v>
      </c>
      <c r="MA8" s="19" t="s">
        <v>269</v>
      </c>
      <c r="MB8" s="19">
        <v>9</v>
      </c>
      <c r="MC8" s="126"/>
      <c r="MD8" s="20"/>
      <c r="ME8" s="19" t="s">
        <v>238</v>
      </c>
      <c r="MF8" s="19" t="s">
        <v>239</v>
      </c>
      <c r="MG8" s="19" t="s">
        <v>240</v>
      </c>
      <c r="MJ8" s="19" t="s">
        <v>243</v>
      </c>
      <c r="MK8" s="19" t="s">
        <v>244</v>
      </c>
      <c r="ML8" s="19" t="s">
        <v>245</v>
      </c>
      <c r="MN8" s="19" t="s">
        <v>247</v>
      </c>
      <c r="MP8" s="19" t="s">
        <v>249</v>
      </c>
      <c r="MQ8" s="19" t="s">
        <v>250</v>
      </c>
      <c r="MR8" s="19" t="s">
        <v>251</v>
      </c>
      <c r="MT8" s="19" t="s">
        <v>253</v>
      </c>
      <c r="MV8" s="19" t="s">
        <v>255</v>
      </c>
      <c r="MW8" s="19" t="s">
        <v>256</v>
      </c>
      <c r="MY8" s="19" t="s">
        <v>314</v>
      </c>
      <c r="MZ8" s="19">
        <v>25</v>
      </c>
      <c r="NA8" s="19" t="s">
        <v>369</v>
      </c>
      <c r="NB8" s="19" t="s">
        <v>269</v>
      </c>
      <c r="NC8" s="19" t="s">
        <v>269</v>
      </c>
      <c r="ND8" s="138" t="s">
        <v>269</v>
      </c>
      <c r="NE8" s="126"/>
      <c r="NF8" s="19" t="s">
        <v>269</v>
      </c>
      <c r="NG8" s="19" t="s">
        <v>269</v>
      </c>
      <c r="NH8" s="19" t="s">
        <v>271</v>
      </c>
      <c r="NI8" s="19" t="s">
        <v>269</v>
      </c>
      <c r="NJ8" s="126"/>
      <c r="NK8" s="20"/>
      <c r="NU8" s="126"/>
      <c r="NW8" s="145" t="s">
        <v>271</v>
      </c>
      <c r="NX8" s="156"/>
      <c r="NY8" s="163" t="s">
        <v>405</v>
      </c>
      <c r="NZ8" s="152" t="s">
        <v>325</v>
      </c>
      <c r="OA8" s="148" t="s">
        <v>280</v>
      </c>
      <c r="OB8" s="150" t="s">
        <v>281</v>
      </c>
      <c r="OC8" s="89">
        <v>37870</v>
      </c>
      <c r="OD8" s="88">
        <v>889.6</v>
      </c>
      <c r="OE8" s="84">
        <f t="shared" si="1"/>
        <v>42.569694244604314</v>
      </c>
      <c r="OF8" s="91">
        <f t="shared" si="2"/>
        <v>1.3836810139952469E-2</v>
      </c>
    </row>
    <row r="9" spans="2:396" ht="170" x14ac:dyDescent="0.2">
      <c r="B9" s="19" t="s">
        <v>660</v>
      </c>
      <c r="C9" s="19">
        <v>6</v>
      </c>
      <c r="D9" s="19">
        <v>829</v>
      </c>
      <c r="E9" s="19">
        <v>18</v>
      </c>
      <c r="F9" s="84">
        <f t="shared" si="0"/>
        <v>46.055555555555557</v>
      </c>
      <c r="G9" s="19">
        <v>6</v>
      </c>
      <c r="H9" s="19" t="s">
        <v>269</v>
      </c>
      <c r="I9" s="19" t="s">
        <v>269</v>
      </c>
      <c r="J9" s="19">
        <v>1</v>
      </c>
      <c r="K9" s="126"/>
      <c r="L9" s="20"/>
      <c r="P9" s="19" t="s">
        <v>198</v>
      </c>
      <c r="Q9" s="19" t="s">
        <v>199</v>
      </c>
      <c r="T9" s="19" t="s">
        <v>202</v>
      </c>
      <c r="AA9" s="20"/>
      <c r="AB9" s="19">
        <v>210</v>
      </c>
      <c r="AC9" s="19">
        <v>184</v>
      </c>
      <c r="AD9" s="19">
        <v>27</v>
      </c>
      <c r="AE9" s="19">
        <v>0</v>
      </c>
      <c r="AF9" s="19" t="s">
        <v>428</v>
      </c>
      <c r="AH9" s="19" t="s">
        <v>269</v>
      </c>
      <c r="AI9" s="126"/>
      <c r="AJ9" s="19" t="s">
        <v>271</v>
      </c>
      <c r="AK9" s="20"/>
      <c r="AP9" s="19" t="s">
        <v>218</v>
      </c>
      <c r="AV9" s="19" t="s">
        <v>273</v>
      </c>
      <c r="AW9" s="19">
        <v>9</v>
      </c>
      <c r="AX9" s="19" t="s">
        <v>663</v>
      </c>
      <c r="AY9" s="126"/>
      <c r="AZ9" s="112" t="s">
        <v>269</v>
      </c>
      <c r="BC9" s="156"/>
      <c r="BF9" s="126"/>
      <c r="BG9" s="19" t="s">
        <v>269</v>
      </c>
      <c r="BJ9" s="152"/>
      <c r="BL9" s="126"/>
      <c r="BM9" s="19" t="s">
        <v>269</v>
      </c>
      <c r="BP9" s="148"/>
      <c r="BR9" s="126"/>
      <c r="BS9" s="19" t="s">
        <v>269</v>
      </c>
      <c r="BV9" s="150"/>
      <c r="BX9" s="126"/>
      <c r="BY9" s="19" t="s">
        <v>269</v>
      </c>
      <c r="CB9" s="152"/>
      <c r="CD9" s="148"/>
      <c r="CF9" s="150"/>
      <c r="CH9" s="126"/>
      <c r="CI9" s="19" t="s">
        <v>271</v>
      </c>
      <c r="CJ9" s="19">
        <v>11</v>
      </c>
      <c r="CK9" s="19">
        <v>98</v>
      </c>
      <c r="CL9" s="156" t="s">
        <v>405</v>
      </c>
      <c r="CN9" s="152" t="s">
        <v>325</v>
      </c>
      <c r="CP9" s="148" t="s">
        <v>280</v>
      </c>
      <c r="CR9" s="150" t="s">
        <v>280</v>
      </c>
      <c r="CT9" s="126"/>
      <c r="CU9" s="170" t="s">
        <v>269</v>
      </c>
      <c r="CV9" s="126"/>
      <c r="CW9" s="174" t="s">
        <v>269</v>
      </c>
      <c r="DB9" s="126"/>
      <c r="DC9" s="174" t="s">
        <v>269</v>
      </c>
      <c r="DH9" s="126"/>
      <c r="DI9" s="174" t="s">
        <v>269</v>
      </c>
      <c r="DN9" s="126"/>
      <c r="DO9" s="174" t="s">
        <v>269</v>
      </c>
      <c r="DT9" s="126"/>
      <c r="DU9" s="174" t="s">
        <v>269</v>
      </c>
      <c r="DZ9" s="126"/>
      <c r="EA9" s="174" t="s">
        <v>269</v>
      </c>
      <c r="EF9" s="126"/>
      <c r="EG9" s="174" t="s">
        <v>269</v>
      </c>
      <c r="EL9" s="126"/>
      <c r="EM9" s="174" t="s">
        <v>269</v>
      </c>
      <c r="ER9" s="126"/>
      <c r="ES9" s="174" t="s">
        <v>269</v>
      </c>
      <c r="EX9" s="126"/>
      <c r="EY9" s="174" t="s">
        <v>269</v>
      </c>
      <c r="FD9" s="126"/>
      <c r="FE9" s="174" t="s">
        <v>269</v>
      </c>
      <c r="FJ9" s="126"/>
      <c r="FK9" s="19" t="s">
        <v>271</v>
      </c>
      <c r="FL9" s="126"/>
      <c r="FM9" s="19" t="s">
        <v>271</v>
      </c>
      <c r="FN9" s="19">
        <v>3</v>
      </c>
      <c r="FO9" s="19">
        <v>3</v>
      </c>
      <c r="FP9" s="20"/>
      <c r="FT9" s="19" t="s">
        <v>229</v>
      </c>
      <c r="FV9" s="19" t="s">
        <v>269</v>
      </c>
      <c r="FW9" s="126"/>
      <c r="FX9" s="19" t="s">
        <v>269</v>
      </c>
      <c r="GA9" s="20"/>
      <c r="GF9" s="126"/>
      <c r="GG9" s="19" t="s">
        <v>271</v>
      </c>
      <c r="GH9" s="19">
        <v>1</v>
      </c>
      <c r="GI9" s="19">
        <v>45</v>
      </c>
      <c r="GJ9" s="20"/>
      <c r="GK9" s="19" t="s">
        <v>225</v>
      </c>
      <c r="GN9" s="19" t="s">
        <v>228</v>
      </c>
      <c r="GO9" s="19" t="s">
        <v>229</v>
      </c>
      <c r="GP9" s="126"/>
      <c r="GQ9" s="19" t="s">
        <v>269</v>
      </c>
      <c r="GT9" s="20"/>
      <c r="GY9" s="126"/>
      <c r="GZ9" s="19" t="s">
        <v>269</v>
      </c>
      <c r="HC9" s="20"/>
      <c r="HJ9" s="126"/>
      <c r="HK9" s="19" t="s">
        <v>271</v>
      </c>
      <c r="HL9" s="19">
        <v>2</v>
      </c>
      <c r="HM9" s="19">
        <v>101</v>
      </c>
      <c r="HN9" s="20"/>
      <c r="HO9" s="19" t="s">
        <v>225</v>
      </c>
      <c r="HR9" s="19" t="s">
        <v>229</v>
      </c>
      <c r="HS9" s="126"/>
      <c r="HT9" s="19" t="s">
        <v>269</v>
      </c>
      <c r="HW9" s="20"/>
      <c r="IB9" s="126"/>
      <c r="IC9" s="19" t="s">
        <v>269</v>
      </c>
      <c r="IF9" s="20"/>
      <c r="IJ9" s="126"/>
      <c r="IK9" s="19" t="s">
        <v>269</v>
      </c>
      <c r="IN9" s="20"/>
      <c r="IP9" s="126"/>
      <c r="IQ9" s="138" t="s">
        <v>271</v>
      </c>
      <c r="IR9" s="19">
        <v>1</v>
      </c>
      <c r="IS9" s="19">
        <v>27</v>
      </c>
      <c r="IT9" s="20"/>
      <c r="IU9" s="19" t="s">
        <v>225</v>
      </c>
      <c r="IW9" s="19" t="s">
        <v>228</v>
      </c>
      <c r="IX9" s="19" t="s">
        <v>229</v>
      </c>
      <c r="IY9" s="126"/>
      <c r="IZ9" s="19" t="s">
        <v>271</v>
      </c>
      <c r="JA9" s="19">
        <v>2</v>
      </c>
      <c r="JB9" s="19">
        <v>27</v>
      </c>
      <c r="JC9" s="20"/>
      <c r="JD9" s="19" t="s">
        <v>225</v>
      </c>
      <c r="JF9" s="19" t="s">
        <v>228</v>
      </c>
      <c r="JG9" s="19" t="s">
        <v>229</v>
      </c>
      <c r="JH9" s="126"/>
      <c r="JI9" s="19" t="s">
        <v>271</v>
      </c>
      <c r="JJ9" s="19">
        <v>4</v>
      </c>
      <c r="JK9" s="19">
        <v>30</v>
      </c>
      <c r="JL9" s="20"/>
      <c r="JN9" s="19" t="s">
        <v>228</v>
      </c>
      <c r="JO9" s="19" t="s">
        <v>229</v>
      </c>
      <c r="JP9" s="19" t="s">
        <v>273</v>
      </c>
      <c r="JQ9" s="19" t="s">
        <v>269</v>
      </c>
      <c r="JR9" s="126"/>
      <c r="JS9" s="19" t="s">
        <v>271</v>
      </c>
      <c r="JT9" s="19">
        <v>13</v>
      </c>
      <c r="JU9" s="19">
        <v>15</v>
      </c>
      <c r="JV9" s="20"/>
      <c r="JZ9" s="19" t="s">
        <v>229</v>
      </c>
      <c r="KA9" s="19" t="s">
        <v>1365</v>
      </c>
      <c r="KB9" s="19" t="s">
        <v>309</v>
      </c>
      <c r="KC9" s="19" t="s">
        <v>269</v>
      </c>
      <c r="KD9" s="126"/>
      <c r="KE9" s="19" t="s">
        <v>269</v>
      </c>
      <c r="KH9" s="20"/>
      <c r="KL9" s="126"/>
      <c r="KM9" s="171" t="s">
        <v>269</v>
      </c>
      <c r="KQ9" s="126"/>
      <c r="KR9" s="174" t="s">
        <v>269</v>
      </c>
      <c r="KV9" s="126"/>
      <c r="KW9" s="171" t="s">
        <v>269</v>
      </c>
      <c r="LA9" s="126"/>
      <c r="LB9" s="171" t="s">
        <v>269</v>
      </c>
      <c r="LF9" s="126"/>
      <c r="LG9" s="171" t="s">
        <v>269</v>
      </c>
      <c r="LJ9" s="20"/>
      <c r="LK9" s="126"/>
      <c r="LL9" s="19" t="s">
        <v>271</v>
      </c>
      <c r="LM9" s="19" t="s">
        <v>669</v>
      </c>
      <c r="LN9" s="126"/>
      <c r="LO9" s="20"/>
      <c r="LS9" s="19" t="s">
        <v>233</v>
      </c>
      <c r="LT9" s="19" t="s">
        <v>234</v>
      </c>
      <c r="LU9" s="19" t="s">
        <v>235</v>
      </c>
      <c r="LY9" s="19" t="s">
        <v>670</v>
      </c>
      <c r="LZ9" s="19">
        <v>107</v>
      </c>
      <c r="MA9" s="19" t="s">
        <v>271</v>
      </c>
      <c r="MB9" s="19">
        <v>2</v>
      </c>
      <c r="MC9" s="126"/>
      <c r="MD9" s="20"/>
      <c r="ME9" s="19" t="s">
        <v>238</v>
      </c>
      <c r="MI9" s="19" t="s">
        <v>242</v>
      </c>
      <c r="MJ9" s="19" t="s">
        <v>243</v>
      </c>
      <c r="MK9" s="19" t="s">
        <v>244</v>
      </c>
      <c r="ML9" s="19" t="s">
        <v>245</v>
      </c>
      <c r="MM9" s="19" t="s">
        <v>246</v>
      </c>
      <c r="MT9" s="19" t="s">
        <v>253</v>
      </c>
      <c r="MU9" s="19" t="s">
        <v>254</v>
      </c>
      <c r="MV9" s="19" t="s">
        <v>255</v>
      </c>
      <c r="MW9" s="19" t="s">
        <v>256</v>
      </c>
      <c r="MY9" s="19">
        <v>35</v>
      </c>
      <c r="MZ9" s="19">
        <v>25</v>
      </c>
      <c r="NA9" s="19" t="s">
        <v>671</v>
      </c>
      <c r="NB9" s="19" t="s">
        <v>269</v>
      </c>
      <c r="NC9" s="19" t="s">
        <v>822</v>
      </c>
      <c r="ND9" s="138" t="s">
        <v>269</v>
      </c>
      <c r="NE9" s="126"/>
      <c r="NF9" s="19" t="s">
        <v>269</v>
      </c>
      <c r="NG9" s="19" t="s">
        <v>269</v>
      </c>
      <c r="NH9" s="19" t="s">
        <v>672</v>
      </c>
      <c r="NI9" s="19" t="s">
        <v>271</v>
      </c>
      <c r="NJ9" s="126"/>
      <c r="NK9" s="20"/>
      <c r="NL9" s="19" t="s">
        <v>257</v>
      </c>
      <c r="NP9" s="19" t="s">
        <v>261</v>
      </c>
      <c r="NR9" s="19" t="s">
        <v>263</v>
      </c>
      <c r="NS9" s="19" t="s">
        <v>264</v>
      </c>
      <c r="NU9" s="126"/>
      <c r="NV9" s="19" t="s">
        <v>673</v>
      </c>
      <c r="NW9" s="145" t="s">
        <v>271</v>
      </c>
      <c r="NX9" s="156"/>
      <c r="NY9" s="163" t="s">
        <v>405</v>
      </c>
      <c r="NZ9" s="152" t="s">
        <v>325</v>
      </c>
      <c r="OA9" s="148" t="s">
        <v>280</v>
      </c>
      <c r="OB9" s="150" t="s">
        <v>280</v>
      </c>
      <c r="OC9" s="89">
        <v>81792</v>
      </c>
      <c r="OD9" s="88">
        <v>1012.4</v>
      </c>
      <c r="OE9" s="84">
        <f t="shared" si="1"/>
        <v>80.790201501382853</v>
      </c>
      <c r="OF9" s="91">
        <f t="shared" si="2"/>
        <v>1.0135465571205008E-2</v>
      </c>
    </row>
    <row r="10" spans="2:396" ht="102" x14ac:dyDescent="0.2">
      <c r="B10" s="19" t="s">
        <v>896</v>
      </c>
      <c r="C10" s="19">
        <v>6</v>
      </c>
      <c r="D10" s="19">
        <v>405</v>
      </c>
      <c r="E10" s="19">
        <v>9</v>
      </c>
      <c r="F10" s="84">
        <f t="shared" si="0"/>
        <v>45</v>
      </c>
      <c r="G10" s="19">
        <v>9</v>
      </c>
      <c r="H10" s="19" t="s">
        <v>271</v>
      </c>
      <c r="I10" s="19" t="s">
        <v>271</v>
      </c>
      <c r="J10" s="19">
        <v>1</v>
      </c>
      <c r="K10" s="126"/>
      <c r="L10" s="20"/>
      <c r="P10" s="19" t="s">
        <v>198</v>
      </c>
      <c r="Q10" s="19" t="s">
        <v>199</v>
      </c>
      <c r="AA10" s="20"/>
      <c r="AB10" s="19">
        <v>309</v>
      </c>
      <c r="AC10" s="19">
        <v>91</v>
      </c>
      <c r="AD10" s="19">
        <v>5</v>
      </c>
      <c r="AE10" s="19">
        <v>0</v>
      </c>
      <c r="AF10" s="19" t="s">
        <v>213</v>
      </c>
      <c r="AG10" s="19" t="s">
        <v>899</v>
      </c>
      <c r="AH10" s="19" t="s">
        <v>271</v>
      </c>
      <c r="AI10" s="126"/>
      <c r="AJ10" s="19" t="s">
        <v>271</v>
      </c>
      <c r="AK10" s="20"/>
      <c r="AL10" s="19" t="s">
        <v>214</v>
      </c>
      <c r="AM10" s="19" t="s">
        <v>215</v>
      </c>
      <c r="AQ10" s="19" t="s">
        <v>219</v>
      </c>
      <c r="AS10" s="19" t="s">
        <v>221</v>
      </c>
      <c r="AV10" s="19" t="s">
        <v>273</v>
      </c>
      <c r="AW10" s="19">
        <v>1</v>
      </c>
      <c r="AX10" s="19">
        <v>70</v>
      </c>
      <c r="AY10" s="126"/>
      <c r="AZ10" s="112" t="s">
        <v>269</v>
      </c>
      <c r="BC10" s="156"/>
      <c r="BF10" s="126"/>
      <c r="BG10" s="19" t="s">
        <v>269</v>
      </c>
      <c r="BJ10" s="152"/>
      <c r="BL10" s="126"/>
      <c r="BM10" s="19" t="s">
        <v>269</v>
      </c>
      <c r="BP10" s="148"/>
      <c r="BR10" s="126"/>
      <c r="BS10" s="19" t="s">
        <v>269</v>
      </c>
      <c r="BV10" s="150"/>
      <c r="BX10" s="126"/>
      <c r="BY10" s="19" t="s">
        <v>269</v>
      </c>
      <c r="CB10" s="152"/>
      <c r="CD10" s="148"/>
      <c r="CF10" s="150"/>
      <c r="CH10" s="126"/>
      <c r="CI10" s="19" t="s">
        <v>271</v>
      </c>
      <c r="CJ10" s="19">
        <v>7</v>
      </c>
      <c r="CK10" s="19">
        <v>65</v>
      </c>
      <c r="CL10" s="156" t="s">
        <v>325</v>
      </c>
      <c r="CN10" s="152" t="s">
        <v>280</v>
      </c>
      <c r="CP10" s="148" t="s">
        <v>281</v>
      </c>
      <c r="CR10" s="150" t="s">
        <v>281</v>
      </c>
      <c r="CT10" s="126"/>
      <c r="CU10" s="170" t="s">
        <v>269</v>
      </c>
      <c r="CV10" s="126"/>
      <c r="CW10" s="174" t="s">
        <v>269</v>
      </c>
      <c r="DB10" s="126"/>
      <c r="DC10" s="174" t="s">
        <v>269</v>
      </c>
      <c r="DH10" s="126"/>
      <c r="DI10" s="174" t="s">
        <v>269</v>
      </c>
      <c r="DN10" s="126"/>
      <c r="DO10" s="174" t="s">
        <v>269</v>
      </c>
      <c r="DT10" s="126"/>
      <c r="DU10" s="174" t="s">
        <v>269</v>
      </c>
      <c r="DZ10" s="126"/>
      <c r="EA10" s="174" t="s">
        <v>269</v>
      </c>
      <c r="EF10" s="126"/>
      <c r="EG10" s="174" t="s">
        <v>269</v>
      </c>
      <c r="EL10" s="126"/>
      <c r="EM10" s="174" t="s">
        <v>269</v>
      </c>
      <c r="ER10" s="126"/>
      <c r="ES10" s="174" t="s">
        <v>269</v>
      </c>
      <c r="EX10" s="126"/>
      <c r="EY10" s="174" t="s">
        <v>269</v>
      </c>
      <c r="FD10" s="126"/>
      <c r="FE10" s="174" t="s">
        <v>269</v>
      </c>
      <c r="FJ10" s="126"/>
      <c r="FK10" s="19" t="s">
        <v>271</v>
      </c>
      <c r="FL10" s="126"/>
      <c r="FM10" s="19" t="s">
        <v>269</v>
      </c>
      <c r="FP10" s="20"/>
      <c r="FW10" s="126"/>
      <c r="FX10" s="19" t="s">
        <v>269</v>
      </c>
      <c r="GA10" s="20"/>
      <c r="GF10" s="126"/>
      <c r="GG10" s="19" t="s">
        <v>271</v>
      </c>
      <c r="GH10" s="19">
        <v>1</v>
      </c>
      <c r="GI10" s="19">
        <v>10</v>
      </c>
      <c r="GJ10" s="20"/>
      <c r="GM10" s="19" t="s">
        <v>227</v>
      </c>
      <c r="GP10" s="126"/>
      <c r="GQ10" s="19" t="s">
        <v>269</v>
      </c>
      <c r="GT10" s="20"/>
      <c r="GY10" s="126"/>
      <c r="GZ10" s="19" t="s">
        <v>269</v>
      </c>
      <c r="HC10" s="20"/>
      <c r="HJ10" s="126"/>
      <c r="HK10" s="19" t="s">
        <v>269</v>
      </c>
      <c r="HN10" s="20"/>
      <c r="HS10" s="126"/>
      <c r="HT10" s="19" t="s">
        <v>269</v>
      </c>
      <c r="HW10" s="20"/>
      <c r="IB10" s="126"/>
      <c r="IC10" s="19" t="s">
        <v>269</v>
      </c>
      <c r="IF10" s="20"/>
      <c r="IJ10" s="126"/>
      <c r="IK10" s="19" t="s">
        <v>269</v>
      </c>
      <c r="IN10" s="20"/>
      <c r="IP10" s="126"/>
      <c r="IQ10" s="19" t="s">
        <v>269</v>
      </c>
      <c r="IT10" s="20"/>
      <c r="IY10" s="126"/>
      <c r="IZ10" s="19" t="s">
        <v>271</v>
      </c>
      <c r="JA10" s="19">
        <v>2</v>
      </c>
      <c r="JB10" s="19">
        <v>15</v>
      </c>
      <c r="JC10" s="20"/>
      <c r="JE10" s="19" t="s">
        <v>227</v>
      </c>
      <c r="JH10" s="126"/>
      <c r="JI10" s="19" t="s">
        <v>271</v>
      </c>
      <c r="JJ10" s="19">
        <v>1</v>
      </c>
      <c r="JK10" s="19">
        <v>75</v>
      </c>
      <c r="JL10" s="20"/>
      <c r="JN10" s="19" t="s">
        <v>228</v>
      </c>
      <c r="JP10" s="19" t="s">
        <v>273</v>
      </c>
      <c r="JQ10" s="19" t="s">
        <v>271</v>
      </c>
      <c r="JR10" s="126"/>
      <c r="JS10" s="19" t="s">
        <v>269</v>
      </c>
      <c r="JV10" s="20"/>
      <c r="KD10" s="126"/>
      <c r="KE10" s="19" t="s">
        <v>269</v>
      </c>
      <c r="KH10" s="20"/>
      <c r="KL10" s="126"/>
      <c r="KM10" s="171" t="s">
        <v>269</v>
      </c>
      <c r="KQ10" s="126"/>
      <c r="KR10" s="174" t="s">
        <v>269</v>
      </c>
      <c r="KV10" s="126"/>
      <c r="KW10" s="171" t="s">
        <v>269</v>
      </c>
      <c r="LA10" s="126"/>
      <c r="LB10" s="171" t="s">
        <v>269</v>
      </c>
      <c r="LF10" s="126"/>
      <c r="LG10" s="171" t="s">
        <v>269</v>
      </c>
      <c r="LJ10" s="20"/>
      <c r="LK10" s="126"/>
      <c r="LL10" s="19" t="s">
        <v>269</v>
      </c>
      <c r="LN10" s="126"/>
      <c r="LO10" s="20"/>
      <c r="LQ10" s="19" t="s">
        <v>231</v>
      </c>
      <c r="LR10" s="19" t="s">
        <v>232</v>
      </c>
      <c r="LU10" s="19" t="s">
        <v>235</v>
      </c>
      <c r="LV10" s="19" t="s">
        <v>236</v>
      </c>
      <c r="LW10" s="19" t="s">
        <v>237</v>
      </c>
      <c r="LZ10" s="19">
        <v>12</v>
      </c>
      <c r="MA10" s="19" t="s">
        <v>269</v>
      </c>
      <c r="MB10" s="19">
        <v>7</v>
      </c>
      <c r="MC10" s="126"/>
      <c r="MD10" s="20"/>
      <c r="ME10" s="19" t="s">
        <v>238</v>
      </c>
      <c r="MF10" s="19" t="s">
        <v>239</v>
      </c>
      <c r="MI10" s="19" t="s">
        <v>242</v>
      </c>
      <c r="MK10" s="19" t="s">
        <v>244</v>
      </c>
      <c r="ML10" s="19" t="s">
        <v>245</v>
      </c>
      <c r="MM10" s="19" t="s">
        <v>246</v>
      </c>
      <c r="MN10" s="19" t="s">
        <v>247</v>
      </c>
      <c r="MO10" s="19" t="s">
        <v>248</v>
      </c>
      <c r="MP10" s="19" t="s">
        <v>249</v>
      </c>
      <c r="MQ10" s="19" t="s">
        <v>250</v>
      </c>
      <c r="MR10" s="19" t="s">
        <v>251</v>
      </c>
      <c r="MT10" s="19" t="s">
        <v>253</v>
      </c>
      <c r="MU10" s="19" t="s">
        <v>254</v>
      </c>
      <c r="MV10" s="19" t="s">
        <v>255</v>
      </c>
      <c r="MW10" s="19" t="s">
        <v>256</v>
      </c>
      <c r="MY10" s="19">
        <v>35</v>
      </c>
      <c r="MZ10" s="19">
        <v>25</v>
      </c>
      <c r="NA10" s="19" t="s">
        <v>333</v>
      </c>
      <c r="NB10" s="19" t="s">
        <v>269</v>
      </c>
      <c r="NC10" s="19" t="s">
        <v>822</v>
      </c>
      <c r="ND10" s="138" t="s">
        <v>269</v>
      </c>
      <c r="NE10" s="126"/>
      <c r="NF10" s="19" t="s">
        <v>269</v>
      </c>
      <c r="NG10" s="92" t="s">
        <v>269</v>
      </c>
      <c r="NI10" s="19" t="s">
        <v>269</v>
      </c>
      <c r="NJ10" s="126"/>
      <c r="NK10" s="20"/>
      <c r="NU10" s="126"/>
      <c r="NW10" s="145" t="s">
        <v>271</v>
      </c>
      <c r="NX10" s="156"/>
      <c r="NY10" s="183" t="s">
        <v>325</v>
      </c>
      <c r="NZ10" s="184" t="s">
        <v>280</v>
      </c>
      <c r="OA10" s="185" t="s">
        <v>281</v>
      </c>
      <c r="OB10" s="150" t="s">
        <v>281</v>
      </c>
      <c r="OC10" s="89">
        <v>29926</v>
      </c>
      <c r="OD10" s="88">
        <v>826.9</v>
      </c>
      <c r="OE10" s="84">
        <f t="shared" si="1"/>
        <v>36.190591365340431</v>
      </c>
      <c r="OF10" s="91">
        <f t="shared" si="2"/>
        <v>1.3533382343113012E-2</v>
      </c>
    </row>
    <row r="11" spans="2:396" ht="68" x14ac:dyDescent="0.2">
      <c r="B11" s="19" t="s">
        <v>495</v>
      </c>
      <c r="C11" s="19">
        <v>6</v>
      </c>
      <c r="D11" s="19">
        <v>428</v>
      </c>
      <c r="E11" s="19">
        <v>7</v>
      </c>
      <c r="F11" s="84">
        <f t="shared" si="0"/>
        <v>61.142857142857146</v>
      </c>
      <c r="G11" s="19">
        <v>7</v>
      </c>
      <c r="H11" s="19" t="s">
        <v>269</v>
      </c>
      <c r="I11" s="19" t="s">
        <v>269</v>
      </c>
      <c r="J11" s="19">
        <v>0</v>
      </c>
      <c r="K11" s="126"/>
      <c r="L11" s="20"/>
      <c r="P11" s="19" t="s">
        <v>198</v>
      </c>
      <c r="AA11" s="20"/>
      <c r="AB11" s="19">
        <v>40</v>
      </c>
      <c r="AC11" s="19">
        <v>38</v>
      </c>
      <c r="AD11" s="19">
        <v>13</v>
      </c>
      <c r="AE11" s="19">
        <v>1</v>
      </c>
      <c r="AF11" s="19" t="s">
        <v>270</v>
      </c>
      <c r="AH11" s="19" t="s">
        <v>271</v>
      </c>
      <c r="AI11" s="126"/>
      <c r="AJ11" s="19" t="s">
        <v>269</v>
      </c>
      <c r="AK11" s="20"/>
      <c r="AY11" s="126"/>
      <c r="AZ11" s="112" t="s">
        <v>269</v>
      </c>
      <c r="BC11" s="156"/>
      <c r="BF11" s="126"/>
      <c r="BG11" s="19" t="s">
        <v>269</v>
      </c>
      <c r="BJ11" s="152"/>
      <c r="BL11" s="126"/>
      <c r="BM11" s="19" t="s">
        <v>269</v>
      </c>
      <c r="BP11" s="148"/>
      <c r="BR11" s="126"/>
      <c r="BS11" s="19" t="s">
        <v>269</v>
      </c>
      <c r="BV11" s="150"/>
      <c r="BX11" s="126"/>
      <c r="BY11" s="19" t="s">
        <v>269</v>
      </c>
      <c r="CB11" s="152"/>
      <c r="CD11" s="148"/>
      <c r="CF11" s="150"/>
      <c r="CH11" s="126"/>
      <c r="CI11" s="19" t="s">
        <v>271</v>
      </c>
      <c r="CJ11" s="19">
        <v>7</v>
      </c>
      <c r="CK11" s="19">
        <v>75</v>
      </c>
      <c r="CL11" s="156" t="s">
        <v>465</v>
      </c>
      <c r="CN11" s="152" t="s">
        <v>325</v>
      </c>
      <c r="CP11" s="148" t="s">
        <v>325</v>
      </c>
      <c r="CR11" s="150" t="s">
        <v>280</v>
      </c>
      <c r="CT11" s="126"/>
      <c r="CU11" s="170" t="s">
        <v>271</v>
      </c>
      <c r="CV11" s="126"/>
      <c r="CW11" s="145" t="s">
        <v>271</v>
      </c>
      <c r="CX11" s="19">
        <v>1</v>
      </c>
      <c r="CY11" s="19">
        <v>15</v>
      </c>
      <c r="CZ11" s="19" t="s">
        <v>286</v>
      </c>
      <c r="DA11" s="19" t="s">
        <v>281</v>
      </c>
      <c r="DB11" s="126"/>
      <c r="DC11" s="19" t="s">
        <v>269</v>
      </c>
      <c r="DH11" s="126"/>
      <c r="DI11" s="19" t="s">
        <v>269</v>
      </c>
      <c r="DN11" s="126"/>
      <c r="DO11" s="19" t="s">
        <v>269</v>
      </c>
      <c r="DT11" s="126"/>
      <c r="DU11" s="19" t="s">
        <v>269</v>
      </c>
      <c r="DZ11" s="126"/>
      <c r="EA11" s="19" t="s">
        <v>269</v>
      </c>
      <c r="EF11" s="126"/>
      <c r="EG11" s="174" t="s">
        <v>269</v>
      </c>
      <c r="EL11" s="126"/>
      <c r="EM11" s="174" t="s">
        <v>269</v>
      </c>
      <c r="ER11" s="126"/>
      <c r="ES11" s="174" t="s">
        <v>269</v>
      </c>
      <c r="EX11" s="126"/>
      <c r="EY11" s="174" t="s">
        <v>269</v>
      </c>
      <c r="FD11" s="126"/>
      <c r="FE11" s="174" t="s">
        <v>269</v>
      </c>
      <c r="FJ11" s="126"/>
      <c r="FK11" s="19" t="s">
        <v>269</v>
      </c>
      <c r="FL11" s="126"/>
      <c r="FM11" s="174" t="s">
        <v>269</v>
      </c>
      <c r="FP11" s="20"/>
      <c r="FW11" s="126"/>
      <c r="FX11" s="174" t="s">
        <v>269</v>
      </c>
      <c r="GA11" s="20"/>
      <c r="GF11" s="126"/>
      <c r="GG11" s="174" t="s">
        <v>269</v>
      </c>
      <c r="GJ11" s="20"/>
      <c r="GP11" s="126"/>
      <c r="GQ11" s="174" t="s">
        <v>269</v>
      </c>
      <c r="GT11" s="20"/>
      <c r="GY11" s="126"/>
      <c r="GZ11" s="174" t="s">
        <v>269</v>
      </c>
      <c r="HC11" s="20"/>
      <c r="HJ11" s="126"/>
      <c r="HK11" s="174" t="s">
        <v>269</v>
      </c>
      <c r="HN11" s="20"/>
      <c r="HS11" s="126"/>
      <c r="HT11" s="174" t="s">
        <v>269</v>
      </c>
      <c r="HW11" s="20"/>
      <c r="IB11" s="126"/>
      <c r="IC11" s="174" t="s">
        <v>269</v>
      </c>
      <c r="IF11" s="20"/>
      <c r="IJ11" s="126"/>
      <c r="IK11" s="174" t="s">
        <v>269</v>
      </c>
      <c r="IN11" s="20"/>
      <c r="IP11" s="126"/>
      <c r="IQ11" s="174" t="s">
        <v>269</v>
      </c>
      <c r="IT11" s="20"/>
      <c r="IY11" s="126"/>
      <c r="IZ11" s="174" t="s">
        <v>269</v>
      </c>
      <c r="JC11" s="20"/>
      <c r="JH11" s="126"/>
      <c r="JI11" s="174" t="s">
        <v>269</v>
      </c>
      <c r="JL11" s="20"/>
      <c r="JR11" s="126"/>
      <c r="JS11" s="174" t="s">
        <v>269</v>
      </c>
      <c r="JV11" s="20"/>
      <c r="KD11" s="126"/>
      <c r="KE11" s="174" t="s">
        <v>269</v>
      </c>
      <c r="KH11" s="20"/>
      <c r="KL11" s="126"/>
      <c r="KM11" s="171" t="s">
        <v>269</v>
      </c>
      <c r="KQ11" s="126"/>
      <c r="KR11" s="174" t="s">
        <v>269</v>
      </c>
      <c r="KV11" s="126"/>
      <c r="KW11" s="171" t="s">
        <v>269</v>
      </c>
      <c r="LA11" s="126"/>
      <c r="LB11" s="171" t="s">
        <v>269</v>
      </c>
      <c r="LF11" s="126"/>
      <c r="LG11" s="171" t="s">
        <v>269</v>
      </c>
      <c r="LJ11" s="20"/>
      <c r="LK11" s="126"/>
      <c r="LL11" s="19" t="s">
        <v>269</v>
      </c>
      <c r="LN11" s="126"/>
      <c r="LO11" s="20"/>
      <c r="LQ11" s="19" t="s">
        <v>231</v>
      </c>
      <c r="LZ11" s="19">
        <v>40</v>
      </c>
      <c r="MA11" s="19" t="s">
        <v>271</v>
      </c>
      <c r="MB11" s="19">
        <v>1</v>
      </c>
      <c r="MC11" s="126"/>
      <c r="MD11" s="20"/>
      <c r="ME11" s="19" t="s">
        <v>238</v>
      </c>
      <c r="MF11" s="19" t="s">
        <v>239</v>
      </c>
      <c r="MG11" s="19" t="s">
        <v>240</v>
      </c>
      <c r="MH11" s="19" t="s">
        <v>241</v>
      </c>
      <c r="MJ11" s="19" t="s">
        <v>243</v>
      </c>
      <c r="MK11" s="19" t="s">
        <v>244</v>
      </c>
      <c r="ML11" s="19" t="s">
        <v>245</v>
      </c>
      <c r="MO11" s="19" t="s">
        <v>248</v>
      </c>
      <c r="MP11" s="19" t="s">
        <v>249</v>
      </c>
      <c r="MQ11" s="19" t="s">
        <v>250</v>
      </c>
      <c r="MR11" s="19" t="s">
        <v>251</v>
      </c>
      <c r="MT11" s="19" t="s">
        <v>253</v>
      </c>
      <c r="MU11" s="19" t="s">
        <v>254</v>
      </c>
      <c r="MW11" s="19" t="s">
        <v>256</v>
      </c>
      <c r="MY11" s="19">
        <v>40</v>
      </c>
      <c r="MZ11" s="19">
        <v>25</v>
      </c>
      <c r="NA11" s="19" t="s">
        <v>498</v>
      </c>
      <c r="NB11" s="19" t="s">
        <v>269</v>
      </c>
      <c r="NC11" s="19" t="s">
        <v>822</v>
      </c>
      <c r="ND11" s="138" t="s">
        <v>269</v>
      </c>
      <c r="NE11" s="126"/>
      <c r="NF11" s="19" t="s">
        <v>269</v>
      </c>
      <c r="NG11" s="19" t="s">
        <v>269</v>
      </c>
      <c r="NH11" s="19" t="s">
        <v>499</v>
      </c>
      <c r="NI11" s="19" t="s">
        <v>271</v>
      </c>
      <c r="NJ11" s="126"/>
      <c r="NK11" s="20"/>
      <c r="NL11" s="19" t="s">
        <v>257</v>
      </c>
      <c r="NP11" s="19" t="s">
        <v>261</v>
      </c>
      <c r="NR11" s="19" t="s">
        <v>263</v>
      </c>
      <c r="NU11" s="126"/>
      <c r="NW11" s="145" t="s">
        <v>271</v>
      </c>
      <c r="NX11" s="156"/>
      <c r="NY11" s="183" t="s">
        <v>465</v>
      </c>
      <c r="NZ11" s="152" t="s">
        <v>325</v>
      </c>
      <c r="OA11" s="148" t="s">
        <v>325</v>
      </c>
      <c r="OB11" s="150" t="s">
        <v>280</v>
      </c>
      <c r="OC11" s="89">
        <v>33885</v>
      </c>
      <c r="OD11" s="88">
        <v>575.9</v>
      </c>
      <c r="OE11" s="84">
        <f t="shared" si="1"/>
        <v>58.838339989581527</v>
      </c>
      <c r="OF11" s="91">
        <f t="shared" si="2"/>
        <v>1.263095765087797E-2</v>
      </c>
    </row>
    <row r="12" spans="2:396" ht="68" x14ac:dyDescent="0.2">
      <c r="B12" s="19" t="s">
        <v>838</v>
      </c>
      <c r="C12" s="19">
        <v>6</v>
      </c>
      <c r="D12" s="19">
        <v>719</v>
      </c>
      <c r="E12" s="19">
        <v>7</v>
      </c>
      <c r="F12" s="84">
        <f t="shared" si="0"/>
        <v>102.71428571428571</v>
      </c>
      <c r="G12" s="19">
        <v>2</v>
      </c>
      <c r="H12" s="19" t="s">
        <v>271</v>
      </c>
      <c r="I12" s="19" t="s">
        <v>269</v>
      </c>
      <c r="J12" s="19">
        <v>2</v>
      </c>
      <c r="K12" s="126"/>
      <c r="L12" s="20"/>
      <c r="P12" s="19" t="s">
        <v>198</v>
      </c>
      <c r="Q12" s="19" t="s">
        <v>199</v>
      </c>
      <c r="AA12" s="20"/>
      <c r="AB12" s="19">
        <v>142</v>
      </c>
      <c r="AC12" s="19">
        <v>85</v>
      </c>
      <c r="AD12" s="19">
        <v>13</v>
      </c>
      <c r="AE12" s="19">
        <v>0</v>
      </c>
      <c r="AF12" s="19" t="s">
        <v>357</v>
      </c>
      <c r="AH12" s="19" t="s">
        <v>271</v>
      </c>
      <c r="AI12" s="126"/>
      <c r="AJ12" s="19" t="s">
        <v>269</v>
      </c>
      <c r="AK12" s="20"/>
      <c r="AY12" s="126"/>
      <c r="AZ12" s="112" t="s">
        <v>269</v>
      </c>
      <c r="BC12" s="156"/>
      <c r="BF12" s="126"/>
      <c r="BG12" s="19" t="s">
        <v>269</v>
      </c>
      <c r="BJ12" s="152"/>
      <c r="BL12" s="126"/>
      <c r="BM12" s="19" t="s">
        <v>269</v>
      </c>
      <c r="BP12" s="148"/>
      <c r="BR12" s="126"/>
      <c r="BS12" s="19" t="s">
        <v>269</v>
      </c>
      <c r="BV12" s="150"/>
      <c r="BX12" s="126"/>
      <c r="BY12" s="19" t="s">
        <v>269</v>
      </c>
      <c r="CB12" s="152"/>
      <c r="CD12" s="148"/>
      <c r="CF12" s="150"/>
      <c r="CH12" s="126"/>
      <c r="CI12" s="19" t="s">
        <v>271</v>
      </c>
      <c r="CJ12" s="19">
        <v>4</v>
      </c>
      <c r="CK12" s="19">
        <v>102</v>
      </c>
      <c r="CL12" s="156" t="s">
        <v>489</v>
      </c>
      <c r="CN12" s="152" t="s">
        <v>325</v>
      </c>
      <c r="CP12" s="148" t="s">
        <v>281</v>
      </c>
      <c r="CR12" s="150" t="s">
        <v>281</v>
      </c>
      <c r="CT12" s="126"/>
      <c r="CU12" s="170" t="s">
        <v>271</v>
      </c>
      <c r="CV12" s="126"/>
      <c r="CW12" s="19" t="s">
        <v>269</v>
      </c>
      <c r="DB12" s="126"/>
      <c r="DC12" s="19" t="s">
        <v>269</v>
      </c>
      <c r="DH12" s="126"/>
      <c r="DI12" s="19" t="s">
        <v>271</v>
      </c>
      <c r="DJ12" s="19">
        <v>2</v>
      </c>
      <c r="DK12" s="19">
        <v>0</v>
      </c>
      <c r="DL12" s="19" t="s">
        <v>286</v>
      </c>
      <c r="DM12" s="181" t="s">
        <v>281</v>
      </c>
      <c r="DN12" s="126"/>
      <c r="DO12" s="19" t="s">
        <v>269</v>
      </c>
      <c r="DT12" s="126"/>
      <c r="DU12" s="19" t="s">
        <v>269</v>
      </c>
      <c r="DZ12" s="126"/>
      <c r="EA12" s="19" t="s">
        <v>269</v>
      </c>
      <c r="EF12" s="126"/>
      <c r="EG12" s="174" t="s">
        <v>269</v>
      </c>
      <c r="EL12" s="126"/>
      <c r="EM12" s="174" t="s">
        <v>269</v>
      </c>
      <c r="ER12" s="126"/>
      <c r="ES12" s="174" t="s">
        <v>269</v>
      </c>
      <c r="EX12" s="126"/>
      <c r="EY12" s="174" t="s">
        <v>269</v>
      </c>
      <c r="FD12" s="126"/>
      <c r="FE12" s="174" t="s">
        <v>269</v>
      </c>
      <c r="FJ12" s="126"/>
      <c r="FK12" s="19" t="s">
        <v>271</v>
      </c>
      <c r="FL12" s="126"/>
      <c r="FM12" s="19" t="s">
        <v>271</v>
      </c>
      <c r="FN12" s="19">
        <v>2</v>
      </c>
      <c r="FO12" s="19">
        <v>53</v>
      </c>
      <c r="FP12" s="20"/>
      <c r="FQ12" s="19" t="s">
        <v>225</v>
      </c>
      <c r="FV12" s="19" t="s">
        <v>269</v>
      </c>
      <c r="FW12" s="126"/>
      <c r="FX12" s="19" t="s">
        <v>271</v>
      </c>
      <c r="FY12" s="19">
        <v>1</v>
      </c>
      <c r="FZ12" s="19">
        <v>74</v>
      </c>
      <c r="GA12" s="20"/>
      <c r="GB12" s="19" t="s">
        <v>225</v>
      </c>
      <c r="GF12" s="126"/>
      <c r="GG12" s="19" t="s">
        <v>269</v>
      </c>
      <c r="GJ12" s="20"/>
      <c r="GP12" s="126"/>
      <c r="GQ12" s="19" t="s">
        <v>269</v>
      </c>
      <c r="GT12" s="20"/>
      <c r="GY12" s="126"/>
      <c r="GZ12" s="19" t="s">
        <v>269</v>
      </c>
      <c r="HC12" s="20"/>
      <c r="HJ12" s="126"/>
      <c r="HK12" s="19" t="s">
        <v>269</v>
      </c>
      <c r="HN12" s="20"/>
      <c r="HS12" s="126"/>
      <c r="HT12" s="19" t="s">
        <v>269</v>
      </c>
      <c r="HW12" s="20"/>
      <c r="IB12" s="126"/>
      <c r="IC12" s="19" t="s">
        <v>269</v>
      </c>
      <c r="IF12" s="20"/>
      <c r="IJ12" s="126"/>
      <c r="IK12" s="19" t="s">
        <v>269</v>
      </c>
      <c r="IN12" s="20"/>
      <c r="IP12" s="126"/>
      <c r="IQ12" s="19" t="s">
        <v>269</v>
      </c>
      <c r="IT12" s="20"/>
      <c r="IY12" s="126"/>
      <c r="IZ12" s="19" t="s">
        <v>271</v>
      </c>
      <c r="JA12" s="19">
        <v>1</v>
      </c>
      <c r="JB12" s="19">
        <v>79</v>
      </c>
      <c r="JC12" s="20"/>
      <c r="JD12" s="19" t="s">
        <v>225</v>
      </c>
      <c r="JH12" s="126"/>
      <c r="JI12" s="19" t="s">
        <v>269</v>
      </c>
      <c r="JL12" s="20"/>
      <c r="JR12" s="126"/>
      <c r="JS12" s="19" t="s">
        <v>269</v>
      </c>
      <c r="JV12" s="20"/>
      <c r="KD12" s="126"/>
      <c r="KE12" s="19" t="s">
        <v>269</v>
      </c>
      <c r="KH12" s="20"/>
      <c r="KL12" s="126"/>
      <c r="KM12" s="171" t="s">
        <v>269</v>
      </c>
      <c r="KQ12" s="126"/>
      <c r="KR12" s="174" t="s">
        <v>269</v>
      </c>
      <c r="KV12" s="126"/>
      <c r="KW12" s="171" t="s">
        <v>269</v>
      </c>
      <c r="LA12" s="126"/>
      <c r="LB12" s="171" t="s">
        <v>269</v>
      </c>
      <c r="LF12" s="126"/>
      <c r="LG12" s="171" t="s">
        <v>269</v>
      </c>
      <c r="LJ12" s="20"/>
      <c r="LK12" s="126"/>
      <c r="LL12" s="19" t="s">
        <v>271</v>
      </c>
      <c r="LM12" s="19" t="s">
        <v>841</v>
      </c>
      <c r="LN12" s="126"/>
      <c r="LO12" s="20"/>
      <c r="LQ12" s="19" t="s">
        <v>231</v>
      </c>
      <c r="LR12" s="19" t="s">
        <v>232</v>
      </c>
      <c r="LS12" s="19" t="s">
        <v>233</v>
      </c>
      <c r="LZ12" s="19">
        <v>50</v>
      </c>
      <c r="MA12" s="19" t="s">
        <v>271</v>
      </c>
      <c r="MB12" s="19">
        <v>1</v>
      </c>
      <c r="MC12" s="126"/>
      <c r="MD12" s="20"/>
      <c r="ME12" s="19" t="s">
        <v>238</v>
      </c>
      <c r="MF12" s="19" t="s">
        <v>239</v>
      </c>
      <c r="MJ12" s="19" t="s">
        <v>243</v>
      </c>
      <c r="MK12" s="19" t="s">
        <v>244</v>
      </c>
      <c r="ML12" s="19" t="s">
        <v>245</v>
      </c>
      <c r="MM12" s="19" t="s">
        <v>246</v>
      </c>
      <c r="MR12" s="19" t="s">
        <v>251</v>
      </c>
      <c r="MS12" s="19" t="s">
        <v>252</v>
      </c>
      <c r="MU12" s="19" t="s">
        <v>254</v>
      </c>
      <c r="MV12" s="19" t="s">
        <v>255</v>
      </c>
      <c r="MY12" s="19">
        <v>35</v>
      </c>
      <c r="MZ12" s="19">
        <v>30</v>
      </c>
      <c r="NA12" s="19" t="s">
        <v>369</v>
      </c>
      <c r="NB12" s="19" t="s">
        <v>842</v>
      </c>
      <c r="NC12" s="19" t="s">
        <v>269</v>
      </c>
      <c r="ND12" s="138" t="s">
        <v>269</v>
      </c>
      <c r="NE12" s="126"/>
      <c r="NF12" s="19" t="s">
        <v>269</v>
      </c>
      <c r="NG12" s="19" t="s">
        <v>269</v>
      </c>
      <c r="NI12" s="19" t="s">
        <v>269</v>
      </c>
      <c r="NJ12" s="126"/>
      <c r="NK12" s="20"/>
      <c r="NU12" s="126"/>
      <c r="NW12" s="145" t="s">
        <v>271</v>
      </c>
      <c r="NX12" s="156"/>
      <c r="NY12" s="183" t="s">
        <v>489</v>
      </c>
      <c r="NZ12" s="152" t="s">
        <v>325</v>
      </c>
      <c r="OA12" s="148" t="s">
        <v>281</v>
      </c>
      <c r="OB12" s="150" t="s">
        <v>281</v>
      </c>
      <c r="OC12" s="89">
        <v>43001</v>
      </c>
      <c r="OD12" s="88">
        <v>874.6</v>
      </c>
      <c r="OE12" s="84">
        <f t="shared" si="1"/>
        <v>49.166476103361532</v>
      </c>
      <c r="OF12" s="91">
        <f t="shared" si="2"/>
        <v>1.6720541382758542E-2</v>
      </c>
    </row>
    <row r="13" spans="2:396" ht="68" x14ac:dyDescent="0.2">
      <c r="B13" s="19" t="s">
        <v>320</v>
      </c>
      <c r="C13" s="19">
        <v>6</v>
      </c>
      <c r="D13" s="19">
        <v>725</v>
      </c>
      <c r="E13" s="19">
        <v>12</v>
      </c>
      <c r="F13" s="84">
        <f t="shared" si="0"/>
        <v>60.416666666666664</v>
      </c>
      <c r="G13" s="19">
        <v>6</v>
      </c>
      <c r="H13" s="19" t="s">
        <v>269</v>
      </c>
      <c r="I13" s="19" t="s">
        <v>269</v>
      </c>
      <c r="J13" s="19">
        <v>0</v>
      </c>
      <c r="K13" s="126"/>
      <c r="L13" s="20"/>
      <c r="P13" s="19" t="s">
        <v>198</v>
      </c>
      <c r="Q13" s="19" t="s">
        <v>199</v>
      </c>
      <c r="AA13" s="20"/>
      <c r="AB13" s="19">
        <v>48</v>
      </c>
      <c r="AC13" s="19">
        <v>188</v>
      </c>
      <c r="AD13" s="19">
        <v>12</v>
      </c>
      <c r="AE13" s="19">
        <v>2</v>
      </c>
      <c r="AF13" s="19" t="s">
        <v>213</v>
      </c>
      <c r="AG13" s="19" t="s">
        <v>323</v>
      </c>
      <c r="AH13" s="19" t="s">
        <v>271</v>
      </c>
      <c r="AI13" s="126"/>
      <c r="AJ13" s="19" t="s">
        <v>271</v>
      </c>
      <c r="AK13" s="20"/>
      <c r="AL13" s="19" t="s">
        <v>214</v>
      </c>
      <c r="AN13" s="19" t="s">
        <v>216</v>
      </c>
      <c r="AS13" s="19" t="s">
        <v>221</v>
      </c>
      <c r="AV13" s="19" t="s">
        <v>273</v>
      </c>
      <c r="AW13" s="19">
        <v>3</v>
      </c>
      <c r="AX13" s="19">
        <v>172</v>
      </c>
      <c r="AY13" s="126"/>
      <c r="AZ13" s="112" t="s">
        <v>271</v>
      </c>
      <c r="BA13" s="19">
        <v>2</v>
      </c>
      <c r="BB13" s="19">
        <v>169</v>
      </c>
      <c r="BC13" s="156" t="s">
        <v>324</v>
      </c>
      <c r="BE13" s="19" t="s">
        <v>269</v>
      </c>
      <c r="BF13" s="126"/>
      <c r="BJ13" s="152"/>
      <c r="BL13" s="126"/>
      <c r="BP13" s="148"/>
      <c r="BR13" s="126"/>
      <c r="BV13" s="150"/>
      <c r="BX13" s="126"/>
      <c r="BY13" s="19" t="s">
        <v>271</v>
      </c>
      <c r="BZ13" s="19">
        <v>5</v>
      </c>
      <c r="CA13" s="19">
        <v>50</v>
      </c>
      <c r="CB13" s="152" t="s">
        <v>325</v>
      </c>
      <c r="CD13" s="148" t="s">
        <v>280</v>
      </c>
      <c r="CF13" s="150" t="s">
        <v>326</v>
      </c>
      <c r="CH13" s="126"/>
      <c r="CI13" s="19" t="s">
        <v>269</v>
      </c>
      <c r="CL13" s="156"/>
      <c r="CN13" s="152"/>
      <c r="CP13" s="148"/>
      <c r="CR13" s="150"/>
      <c r="CT13" s="126"/>
      <c r="CU13" s="170" t="s">
        <v>271</v>
      </c>
      <c r="CV13" s="126"/>
      <c r="CW13" s="145" t="s">
        <v>271</v>
      </c>
      <c r="CX13" s="19">
        <v>2</v>
      </c>
      <c r="CY13" s="19">
        <v>7</v>
      </c>
      <c r="CZ13" s="19" t="s">
        <v>286</v>
      </c>
      <c r="DA13" s="19" t="s">
        <v>287</v>
      </c>
      <c r="DB13" s="126"/>
      <c r="DC13" s="19" t="s">
        <v>269</v>
      </c>
      <c r="DH13" s="126"/>
      <c r="DI13" s="19" t="s">
        <v>271</v>
      </c>
      <c r="DJ13" s="19">
        <v>1</v>
      </c>
      <c r="DK13" s="19">
        <v>2</v>
      </c>
      <c r="DL13" s="19" t="s">
        <v>286</v>
      </c>
      <c r="DM13" s="181" t="s">
        <v>287</v>
      </c>
      <c r="DN13" s="126"/>
      <c r="DO13" s="19" t="s">
        <v>269</v>
      </c>
      <c r="DT13" s="126"/>
      <c r="DU13" s="19" t="s">
        <v>269</v>
      </c>
      <c r="DZ13" s="126"/>
      <c r="EA13" s="19" t="s">
        <v>269</v>
      </c>
      <c r="EF13" s="126"/>
      <c r="EG13" s="174" t="s">
        <v>269</v>
      </c>
      <c r="EL13" s="126"/>
      <c r="EM13" s="174" t="s">
        <v>269</v>
      </c>
      <c r="ER13" s="126"/>
      <c r="ES13" s="174" t="s">
        <v>269</v>
      </c>
      <c r="EX13" s="126"/>
      <c r="EY13" s="174" t="s">
        <v>269</v>
      </c>
      <c r="FD13" s="126"/>
      <c r="FE13" s="174" t="s">
        <v>269</v>
      </c>
      <c r="FJ13" s="126"/>
      <c r="FK13" s="19" t="s">
        <v>271</v>
      </c>
      <c r="FL13" s="126"/>
      <c r="FM13" s="19" t="s">
        <v>271</v>
      </c>
      <c r="FN13" s="19">
        <v>1</v>
      </c>
      <c r="FO13" s="19">
        <v>52</v>
      </c>
      <c r="FP13" s="20"/>
      <c r="FT13" s="19" t="s">
        <v>229</v>
      </c>
      <c r="FV13" s="19" t="s">
        <v>269</v>
      </c>
      <c r="FW13" s="126"/>
      <c r="FX13" s="19" t="s">
        <v>269</v>
      </c>
      <c r="GA13" s="20"/>
      <c r="GF13" s="126"/>
      <c r="GG13" s="19" t="s">
        <v>271</v>
      </c>
      <c r="GH13" s="19">
        <v>1</v>
      </c>
      <c r="GI13" s="19">
        <v>45</v>
      </c>
      <c r="GJ13" s="20"/>
      <c r="GO13" s="19" t="s">
        <v>229</v>
      </c>
      <c r="GP13" s="126"/>
      <c r="GQ13" s="19" t="s">
        <v>269</v>
      </c>
      <c r="GT13" s="20"/>
      <c r="GY13" s="126"/>
      <c r="GZ13" s="19" t="s">
        <v>269</v>
      </c>
      <c r="HC13" s="20"/>
      <c r="HJ13" s="126"/>
      <c r="HK13" s="19" t="s">
        <v>269</v>
      </c>
      <c r="HN13" s="20"/>
      <c r="HS13" s="126"/>
      <c r="HT13" s="19" t="s">
        <v>269</v>
      </c>
      <c r="HW13" s="20"/>
      <c r="IB13" s="126"/>
      <c r="IC13" s="19" t="s">
        <v>269</v>
      </c>
      <c r="IF13" s="20"/>
      <c r="IJ13" s="126"/>
      <c r="IK13" s="19" t="s">
        <v>269</v>
      </c>
      <c r="IN13" s="20"/>
      <c r="IP13" s="126"/>
      <c r="IQ13" s="19" t="s">
        <v>269</v>
      </c>
      <c r="IT13" s="20"/>
      <c r="IY13" s="126"/>
      <c r="IZ13" s="19" t="s">
        <v>271</v>
      </c>
      <c r="JA13" s="19">
        <v>1</v>
      </c>
      <c r="JB13" s="19">
        <v>25</v>
      </c>
      <c r="JC13" s="20"/>
      <c r="JG13" s="19" t="s">
        <v>229</v>
      </c>
      <c r="JH13" s="126"/>
      <c r="JI13" s="19" t="s">
        <v>271</v>
      </c>
      <c r="JJ13" s="19">
        <v>1</v>
      </c>
      <c r="JK13" s="19">
        <v>165</v>
      </c>
      <c r="JL13" s="20"/>
      <c r="JN13" s="19" t="s">
        <v>228</v>
      </c>
      <c r="JP13" s="19" t="s">
        <v>273</v>
      </c>
      <c r="JQ13" s="19" t="s">
        <v>271</v>
      </c>
      <c r="JR13" s="126"/>
      <c r="JS13" s="19" t="s">
        <v>271</v>
      </c>
      <c r="JT13" s="19">
        <v>1</v>
      </c>
      <c r="JU13" s="19">
        <v>179</v>
      </c>
      <c r="JV13" s="20"/>
      <c r="KA13" s="19" t="s">
        <v>1365</v>
      </c>
      <c r="KB13" s="19" t="s">
        <v>309</v>
      </c>
      <c r="KC13" s="19" t="s">
        <v>271</v>
      </c>
      <c r="KD13" s="126"/>
      <c r="KE13" s="19" t="s">
        <v>269</v>
      </c>
      <c r="KH13" s="20"/>
      <c r="KL13" s="126"/>
      <c r="KM13" s="171" t="s">
        <v>269</v>
      </c>
      <c r="KQ13" s="126"/>
      <c r="KR13" s="174" t="s">
        <v>269</v>
      </c>
      <c r="KV13" s="126"/>
      <c r="KW13" s="171" t="s">
        <v>269</v>
      </c>
      <c r="LA13" s="126"/>
      <c r="LB13" s="171" t="s">
        <v>269</v>
      </c>
      <c r="LF13" s="126"/>
      <c r="LG13" s="171" t="s">
        <v>269</v>
      </c>
      <c r="LJ13" s="20"/>
      <c r="LK13" s="126"/>
      <c r="LL13" s="19" t="s">
        <v>271</v>
      </c>
      <c r="LM13" s="19" t="s">
        <v>331</v>
      </c>
      <c r="LN13" s="126"/>
      <c r="LO13" s="20"/>
      <c r="LP13" s="19" t="s">
        <v>230</v>
      </c>
      <c r="LZ13" s="19">
        <v>321</v>
      </c>
      <c r="MA13" s="19" t="s">
        <v>271</v>
      </c>
      <c r="MB13" s="19">
        <v>3</v>
      </c>
      <c r="MC13" s="126"/>
      <c r="MD13" s="20"/>
      <c r="ME13" s="19" t="s">
        <v>238</v>
      </c>
      <c r="MJ13" s="19" t="s">
        <v>243</v>
      </c>
      <c r="MK13" s="19" t="s">
        <v>244</v>
      </c>
      <c r="ML13" s="19" t="s">
        <v>245</v>
      </c>
      <c r="MP13" s="19" t="s">
        <v>249</v>
      </c>
      <c r="MQ13" s="19" t="s">
        <v>250</v>
      </c>
      <c r="MR13" s="19" t="s">
        <v>251</v>
      </c>
      <c r="MT13" s="19" t="s">
        <v>253</v>
      </c>
      <c r="MU13" s="19" t="s">
        <v>254</v>
      </c>
      <c r="MV13" s="19" t="s">
        <v>255</v>
      </c>
      <c r="MY13" s="19">
        <v>35</v>
      </c>
      <c r="MZ13" s="19">
        <v>30</v>
      </c>
      <c r="NA13" s="19" t="s">
        <v>333</v>
      </c>
      <c r="NB13" s="19" t="s">
        <v>269</v>
      </c>
      <c r="NC13" s="19" t="s">
        <v>822</v>
      </c>
      <c r="ND13" s="19" t="s">
        <v>333</v>
      </c>
      <c r="NE13" s="126"/>
      <c r="NF13" s="19" t="s">
        <v>269</v>
      </c>
      <c r="NG13" s="19" t="s">
        <v>269</v>
      </c>
      <c r="NI13" s="19" t="s">
        <v>271</v>
      </c>
      <c r="NJ13" s="126"/>
      <c r="NK13" s="20"/>
      <c r="NL13" s="19" t="s">
        <v>257</v>
      </c>
      <c r="NM13" s="19" t="s">
        <v>258</v>
      </c>
      <c r="NN13" s="19" t="s">
        <v>259</v>
      </c>
      <c r="NO13" s="19" t="s">
        <v>260</v>
      </c>
      <c r="NP13" s="19" t="s">
        <v>261</v>
      </c>
      <c r="NU13" s="126"/>
      <c r="NW13" s="145" t="s">
        <v>271</v>
      </c>
      <c r="NX13" s="182" t="s">
        <v>324</v>
      </c>
      <c r="NY13" s="163"/>
      <c r="NZ13" s="152" t="s">
        <v>325</v>
      </c>
      <c r="OA13" s="148" t="s">
        <v>280</v>
      </c>
      <c r="OB13" s="157" t="s">
        <v>281</v>
      </c>
      <c r="OC13" s="89">
        <v>82878</v>
      </c>
      <c r="OD13" s="88">
        <v>827.4</v>
      </c>
      <c r="OE13" s="84">
        <f t="shared" si="1"/>
        <v>100.16678752719362</v>
      </c>
      <c r="OF13" s="91">
        <f t="shared" si="2"/>
        <v>8.7477979680976852E-3</v>
      </c>
    </row>
    <row r="14" spans="2:396" ht="68" x14ac:dyDescent="0.2">
      <c r="B14" s="19" t="s">
        <v>533</v>
      </c>
      <c r="C14" s="19">
        <v>6</v>
      </c>
      <c r="D14" s="19">
        <v>772</v>
      </c>
      <c r="E14" s="19">
        <v>9</v>
      </c>
      <c r="F14" s="84">
        <f t="shared" si="0"/>
        <v>85.777777777777771</v>
      </c>
      <c r="G14" s="19">
        <v>7</v>
      </c>
      <c r="H14" s="19" t="s">
        <v>271</v>
      </c>
      <c r="I14" s="19" t="s">
        <v>271</v>
      </c>
      <c r="J14" s="19">
        <v>3</v>
      </c>
      <c r="K14" s="126"/>
      <c r="L14" s="20"/>
      <c r="P14" s="19" t="s">
        <v>198</v>
      </c>
      <c r="Q14" s="19" t="s">
        <v>199</v>
      </c>
      <c r="R14" s="19" t="s">
        <v>200</v>
      </c>
      <c r="AA14" s="20"/>
      <c r="AB14" s="19">
        <v>467</v>
      </c>
      <c r="AC14" s="19">
        <v>63</v>
      </c>
      <c r="AD14" s="19">
        <v>127</v>
      </c>
      <c r="AE14" s="19">
        <v>1</v>
      </c>
      <c r="AF14" s="19" t="s">
        <v>428</v>
      </c>
      <c r="AH14" s="19" t="s">
        <v>271</v>
      </c>
      <c r="AI14" s="126"/>
      <c r="AJ14" s="19" t="s">
        <v>269</v>
      </c>
      <c r="AK14" s="20"/>
      <c r="AY14" s="126"/>
      <c r="AZ14" s="112" t="s">
        <v>269</v>
      </c>
      <c r="BC14" s="156"/>
      <c r="BF14" s="126"/>
      <c r="BG14" s="19" t="s">
        <v>269</v>
      </c>
      <c r="BJ14" s="152"/>
      <c r="BL14" s="126"/>
      <c r="BM14" s="19" t="s">
        <v>269</v>
      </c>
      <c r="BP14" s="148"/>
      <c r="BR14" s="126"/>
      <c r="BS14" s="19" t="s">
        <v>269</v>
      </c>
      <c r="BV14" s="150"/>
      <c r="BX14" s="126"/>
      <c r="BY14" s="19" t="s">
        <v>269</v>
      </c>
      <c r="CB14" s="152"/>
      <c r="CD14" s="148"/>
      <c r="CF14" s="150"/>
      <c r="CH14" s="126"/>
      <c r="CI14" s="19" t="s">
        <v>269</v>
      </c>
      <c r="CL14" s="156"/>
      <c r="CN14" s="152"/>
      <c r="CP14" s="148"/>
      <c r="CR14" s="150"/>
      <c r="CT14" s="126"/>
      <c r="CU14" s="170" t="s">
        <v>271</v>
      </c>
      <c r="CV14" s="126"/>
      <c r="CW14" s="145" t="s">
        <v>271</v>
      </c>
      <c r="CX14" s="19">
        <v>1</v>
      </c>
      <c r="CY14" s="19">
        <v>34</v>
      </c>
      <c r="CZ14" s="19" t="s">
        <v>286</v>
      </c>
      <c r="DA14" s="19" t="s">
        <v>287</v>
      </c>
      <c r="DB14" s="126"/>
      <c r="DC14" s="19" t="s">
        <v>269</v>
      </c>
      <c r="DH14" s="126"/>
      <c r="DI14" s="19" t="s">
        <v>269</v>
      </c>
      <c r="DN14" s="126"/>
      <c r="DO14" s="19" t="s">
        <v>269</v>
      </c>
      <c r="DT14" s="126"/>
      <c r="DU14" s="19" t="s">
        <v>269</v>
      </c>
      <c r="DZ14" s="126"/>
      <c r="EA14" s="19" t="s">
        <v>269</v>
      </c>
      <c r="EF14" s="126"/>
      <c r="EG14" s="174" t="s">
        <v>269</v>
      </c>
      <c r="EL14" s="126"/>
      <c r="EM14" s="174" t="s">
        <v>269</v>
      </c>
      <c r="ER14" s="126"/>
      <c r="ES14" s="174" t="s">
        <v>269</v>
      </c>
      <c r="EX14" s="126"/>
      <c r="EY14" s="174" t="s">
        <v>269</v>
      </c>
      <c r="FD14" s="126"/>
      <c r="FE14" s="174" t="s">
        <v>269</v>
      </c>
      <c r="FJ14" s="126"/>
      <c r="FK14" s="19" t="s">
        <v>271</v>
      </c>
      <c r="FL14" s="126"/>
      <c r="FM14" s="19" t="s">
        <v>269</v>
      </c>
      <c r="FP14" s="20"/>
      <c r="FW14" s="126"/>
      <c r="FX14" s="19" t="s">
        <v>269</v>
      </c>
      <c r="GA14" s="20"/>
      <c r="GF14" s="126"/>
      <c r="GG14" s="19" t="s">
        <v>271</v>
      </c>
      <c r="GH14" s="19">
        <v>1</v>
      </c>
      <c r="GI14" s="19">
        <v>139</v>
      </c>
      <c r="GJ14" s="20"/>
      <c r="GO14" s="19" t="s">
        <v>229</v>
      </c>
      <c r="GP14" s="126"/>
      <c r="GQ14" s="19" t="s">
        <v>269</v>
      </c>
      <c r="GT14" s="20"/>
      <c r="GY14" s="126"/>
      <c r="GZ14" s="19" t="s">
        <v>271</v>
      </c>
      <c r="HA14" s="19">
        <v>2</v>
      </c>
      <c r="HB14" s="19">
        <v>140</v>
      </c>
      <c r="HC14" s="20"/>
      <c r="HD14" s="19" t="s">
        <v>225</v>
      </c>
      <c r="HH14" s="19" t="s">
        <v>229</v>
      </c>
      <c r="HI14" s="19" t="s">
        <v>269</v>
      </c>
      <c r="HJ14" s="126"/>
      <c r="HK14" s="19" t="s">
        <v>269</v>
      </c>
      <c r="HN14" s="20"/>
      <c r="HS14" s="126"/>
      <c r="HT14" s="19" t="s">
        <v>269</v>
      </c>
      <c r="HW14" s="20"/>
      <c r="IB14" s="126"/>
      <c r="IC14" s="19" t="s">
        <v>269</v>
      </c>
      <c r="IF14" s="20"/>
      <c r="IJ14" s="126"/>
      <c r="IK14" s="19" t="s">
        <v>269</v>
      </c>
      <c r="IN14" s="20"/>
      <c r="IP14" s="126"/>
      <c r="IQ14" s="19" t="s">
        <v>269</v>
      </c>
      <c r="IT14" s="20"/>
      <c r="IY14" s="126"/>
      <c r="IZ14" s="19" t="s">
        <v>271</v>
      </c>
      <c r="JA14" s="19">
        <v>1</v>
      </c>
      <c r="JB14" s="19">
        <v>149</v>
      </c>
      <c r="JC14" s="20"/>
      <c r="JD14" s="19" t="s">
        <v>225</v>
      </c>
      <c r="JG14" s="19" t="s">
        <v>229</v>
      </c>
      <c r="JH14" s="126"/>
      <c r="JI14" s="19" t="s">
        <v>269</v>
      </c>
      <c r="JL14" s="20"/>
      <c r="JR14" s="126"/>
      <c r="JS14" s="19" t="s">
        <v>269</v>
      </c>
      <c r="JV14" s="20"/>
      <c r="KD14" s="126"/>
      <c r="KE14" s="19" t="s">
        <v>269</v>
      </c>
      <c r="KH14" s="20"/>
      <c r="KL14" s="126"/>
      <c r="KM14" s="171" t="s">
        <v>269</v>
      </c>
      <c r="KQ14" s="126"/>
      <c r="KR14" s="174" t="s">
        <v>269</v>
      </c>
      <c r="KV14" s="126"/>
      <c r="KW14" s="171" t="s">
        <v>269</v>
      </c>
      <c r="LA14" s="126"/>
      <c r="LB14" s="171" t="s">
        <v>269</v>
      </c>
      <c r="LF14" s="126"/>
      <c r="LG14" s="171" t="s">
        <v>269</v>
      </c>
      <c r="LJ14" s="20"/>
      <c r="LK14" s="126"/>
      <c r="LL14" s="19" t="s">
        <v>269</v>
      </c>
      <c r="LN14" s="126"/>
      <c r="LO14" s="20"/>
      <c r="LQ14" s="19" t="s">
        <v>231</v>
      </c>
      <c r="LY14" s="19" t="s">
        <v>537</v>
      </c>
      <c r="LZ14" s="19">
        <v>108</v>
      </c>
      <c r="MA14" s="19" t="s">
        <v>269</v>
      </c>
      <c r="MB14" s="19">
        <v>7</v>
      </c>
      <c r="MC14" s="126"/>
      <c r="MD14" s="20"/>
      <c r="ME14" s="19" t="s">
        <v>238</v>
      </c>
      <c r="MF14" s="19" t="s">
        <v>239</v>
      </c>
      <c r="MI14" s="19" t="s">
        <v>242</v>
      </c>
      <c r="MJ14" s="19" t="s">
        <v>243</v>
      </c>
      <c r="MK14" s="19" t="s">
        <v>244</v>
      </c>
      <c r="ML14" s="19" t="s">
        <v>245</v>
      </c>
      <c r="MN14" s="19" t="s">
        <v>247</v>
      </c>
      <c r="MO14" s="19" t="s">
        <v>248</v>
      </c>
      <c r="MP14" s="19" t="s">
        <v>249</v>
      </c>
      <c r="MQ14" s="19" t="s">
        <v>250</v>
      </c>
      <c r="MR14" s="19" t="s">
        <v>251</v>
      </c>
      <c r="MT14" s="19" t="s">
        <v>253</v>
      </c>
      <c r="MU14" s="19" t="s">
        <v>254</v>
      </c>
      <c r="MV14" s="19" t="s">
        <v>255</v>
      </c>
      <c r="MW14" s="19" t="s">
        <v>256</v>
      </c>
      <c r="MX14" s="19" t="s">
        <v>538</v>
      </c>
      <c r="MY14" s="19" t="s">
        <v>539</v>
      </c>
      <c r="MZ14" s="19">
        <v>35</v>
      </c>
      <c r="NA14" s="19" t="s">
        <v>369</v>
      </c>
      <c r="NB14" s="19" t="s">
        <v>269</v>
      </c>
      <c r="NC14" s="19" t="s">
        <v>269</v>
      </c>
      <c r="ND14" s="138" t="s">
        <v>540</v>
      </c>
      <c r="NE14" s="126"/>
      <c r="NF14" s="19" t="s">
        <v>269</v>
      </c>
      <c r="NG14" s="19" t="s">
        <v>269</v>
      </c>
      <c r="NH14" s="19" t="s">
        <v>541</v>
      </c>
      <c r="NI14" s="19" t="s">
        <v>269</v>
      </c>
      <c r="NJ14" s="126"/>
      <c r="NK14" s="20"/>
      <c r="NU14" s="126"/>
      <c r="NW14" s="145" t="s">
        <v>269</v>
      </c>
      <c r="NX14" s="156"/>
      <c r="NY14" s="163"/>
      <c r="NZ14" s="165"/>
      <c r="OA14" s="166"/>
      <c r="OB14" s="167"/>
      <c r="OC14" s="89">
        <v>43255</v>
      </c>
      <c r="OD14" s="88">
        <v>652.4</v>
      </c>
      <c r="OE14" s="84">
        <f t="shared" si="1"/>
        <v>66.301348865726553</v>
      </c>
      <c r="OF14" s="91">
        <f t="shared" si="2"/>
        <v>1.7847647670789505E-2</v>
      </c>
    </row>
    <row r="15" spans="2:396" ht="68" x14ac:dyDescent="0.2">
      <c r="B15" s="19" t="s">
        <v>615</v>
      </c>
      <c r="C15" s="19">
        <v>6</v>
      </c>
      <c r="D15" s="19">
        <v>458</v>
      </c>
      <c r="E15" s="19">
        <v>4</v>
      </c>
      <c r="F15" s="84">
        <f t="shared" si="0"/>
        <v>114.5</v>
      </c>
      <c r="G15" s="19">
        <v>4</v>
      </c>
      <c r="H15" s="19" t="s">
        <v>271</v>
      </c>
      <c r="I15" s="19" t="s">
        <v>269</v>
      </c>
      <c r="J15" s="19">
        <v>3</v>
      </c>
      <c r="K15" s="126"/>
      <c r="L15" s="20"/>
      <c r="P15" s="19" t="s">
        <v>198</v>
      </c>
      <c r="Q15" s="19" t="s">
        <v>199</v>
      </c>
      <c r="AA15" s="20"/>
      <c r="AB15" s="19">
        <v>2</v>
      </c>
      <c r="AC15" s="19">
        <v>1</v>
      </c>
      <c r="AD15" s="19">
        <v>1</v>
      </c>
      <c r="AE15" s="19">
        <v>0</v>
      </c>
      <c r="AF15" s="19" t="s">
        <v>213</v>
      </c>
      <c r="AG15" s="19" t="s">
        <v>618</v>
      </c>
      <c r="AH15" s="19" t="s">
        <v>271</v>
      </c>
      <c r="AI15" s="126"/>
      <c r="AJ15" s="19" t="s">
        <v>269</v>
      </c>
      <c r="AK15" s="20"/>
      <c r="AY15" s="126"/>
      <c r="AZ15" s="112" t="s">
        <v>269</v>
      </c>
      <c r="BC15" s="156"/>
      <c r="BF15" s="126"/>
      <c r="BG15" s="19" t="s">
        <v>269</v>
      </c>
      <c r="BJ15" s="152"/>
      <c r="BL15" s="126"/>
      <c r="BM15" s="19" t="s">
        <v>269</v>
      </c>
      <c r="BP15" s="148"/>
      <c r="BR15" s="126"/>
      <c r="BS15" s="19" t="s">
        <v>269</v>
      </c>
      <c r="BV15" s="150"/>
      <c r="BX15" s="126"/>
      <c r="BY15" s="19" t="s">
        <v>269</v>
      </c>
      <c r="CB15" s="152"/>
      <c r="CD15" s="148"/>
      <c r="CF15" s="150"/>
      <c r="CH15" s="126"/>
      <c r="CI15" s="19" t="s">
        <v>271</v>
      </c>
      <c r="CJ15" s="19">
        <v>4</v>
      </c>
      <c r="CK15" s="19">
        <v>115</v>
      </c>
      <c r="CL15" s="156" t="s">
        <v>325</v>
      </c>
      <c r="CN15" s="152" t="s">
        <v>325</v>
      </c>
      <c r="CP15" s="148" t="s">
        <v>280</v>
      </c>
      <c r="CR15" s="150" t="s">
        <v>281</v>
      </c>
      <c r="CT15" s="126"/>
      <c r="CU15" s="170" t="s">
        <v>269</v>
      </c>
      <c r="CV15" s="126"/>
      <c r="CW15" s="174" t="s">
        <v>269</v>
      </c>
      <c r="DB15" s="126"/>
      <c r="DC15" s="174" t="s">
        <v>269</v>
      </c>
      <c r="DH15" s="126"/>
      <c r="DI15" s="174" t="s">
        <v>269</v>
      </c>
      <c r="DN15" s="126"/>
      <c r="DO15" s="174" t="s">
        <v>269</v>
      </c>
      <c r="DT15" s="126"/>
      <c r="DU15" s="174" t="s">
        <v>269</v>
      </c>
      <c r="DZ15" s="126"/>
      <c r="EA15" s="174" t="s">
        <v>269</v>
      </c>
      <c r="EF15" s="126"/>
      <c r="EG15" s="174" t="s">
        <v>269</v>
      </c>
      <c r="EL15" s="126"/>
      <c r="EM15" s="174" t="s">
        <v>269</v>
      </c>
      <c r="ER15" s="126"/>
      <c r="ES15" s="174" t="s">
        <v>269</v>
      </c>
      <c r="EX15" s="126"/>
      <c r="EY15" s="174" t="s">
        <v>269</v>
      </c>
      <c r="FD15" s="126"/>
      <c r="FE15" s="174" t="s">
        <v>269</v>
      </c>
      <c r="FJ15" s="126"/>
      <c r="FK15" s="19" t="s">
        <v>269</v>
      </c>
      <c r="FL15" s="126"/>
      <c r="FM15" s="174" t="s">
        <v>269</v>
      </c>
      <c r="FP15" s="20"/>
      <c r="FW15" s="126"/>
      <c r="FX15" s="174" t="s">
        <v>269</v>
      </c>
      <c r="GA15" s="20"/>
      <c r="GF15" s="126"/>
      <c r="GG15" s="174" t="s">
        <v>269</v>
      </c>
      <c r="GJ15" s="20"/>
      <c r="GP15" s="126"/>
      <c r="GQ15" s="174" t="s">
        <v>269</v>
      </c>
      <c r="GT15" s="20"/>
      <c r="GY15" s="126"/>
      <c r="GZ15" s="174" t="s">
        <v>269</v>
      </c>
      <c r="HC15" s="20"/>
      <c r="HJ15" s="126"/>
      <c r="HK15" s="174" t="s">
        <v>269</v>
      </c>
      <c r="HN15" s="20"/>
      <c r="HS15" s="126"/>
      <c r="HT15" s="174" t="s">
        <v>269</v>
      </c>
      <c r="HW15" s="20"/>
      <c r="IB15" s="126"/>
      <c r="IC15" s="174" t="s">
        <v>269</v>
      </c>
      <c r="IF15" s="20"/>
      <c r="IJ15" s="126"/>
      <c r="IK15" s="174" t="s">
        <v>269</v>
      </c>
      <c r="IN15" s="20"/>
      <c r="IP15" s="126"/>
      <c r="IQ15" s="174" t="s">
        <v>269</v>
      </c>
      <c r="IT15" s="20"/>
      <c r="IY15" s="126"/>
      <c r="IZ15" s="174" t="s">
        <v>269</v>
      </c>
      <c r="JC15" s="20"/>
      <c r="JH15" s="126"/>
      <c r="JI15" s="174" t="s">
        <v>269</v>
      </c>
      <c r="JL15" s="20"/>
      <c r="JR15" s="126"/>
      <c r="JS15" s="174" t="s">
        <v>269</v>
      </c>
      <c r="JV15" s="20"/>
      <c r="KD15" s="126"/>
      <c r="KE15" s="174" t="s">
        <v>269</v>
      </c>
      <c r="KH15" s="20"/>
      <c r="KL15" s="126"/>
      <c r="KM15" s="171" t="s">
        <v>269</v>
      </c>
      <c r="KQ15" s="126"/>
      <c r="KR15" s="174" t="s">
        <v>269</v>
      </c>
      <c r="KV15" s="126"/>
      <c r="KW15" s="171" t="s">
        <v>269</v>
      </c>
      <c r="LA15" s="126"/>
      <c r="LB15" s="171" t="s">
        <v>269</v>
      </c>
      <c r="LF15" s="126"/>
      <c r="LG15" s="171" t="s">
        <v>269</v>
      </c>
      <c r="LJ15" s="20"/>
      <c r="LK15" s="126"/>
      <c r="LL15" s="19" t="s">
        <v>269</v>
      </c>
      <c r="LN15" s="126"/>
      <c r="LO15" s="20"/>
      <c r="LR15" s="19" t="s">
        <v>232</v>
      </c>
      <c r="LS15" s="19" t="s">
        <v>233</v>
      </c>
      <c r="LT15" s="19" t="s">
        <v>234</v>
      </c>
      <c r="LU15" s="19" t="s">
        <v>235</v>
      </c>
      <c r="LZ15" s="19">
        <v>30</v>
      </c>
      <c r="MA15" s="19" t="s">
        <v>269</v>
      </c>
      <c r="MC15" s="126"/>
      <c r="MD15" s="20"/>
      <c r="MF15" s="19" t="s">
        <v>239</v>
      </c>
      <c r="MG15" s="19" t="s">
        <v>240</v>
      </c>
      <c r="MH15" s="19" t="s">
        <v>241</v>
      </c>
      <c r="MI15" s="19" t="s">
        <v>242</v>
      </c>
      <c r="MK15" s="19" t="s">
        <v>244</v>
      </c>
      <c r="ML15" s="19" t="s">
        <v>245</v>
      </c>
      <c r="MM15" s="19" t="s">
        <v>246</v>
      </c>
      <c r="MN15" s="19" t="s">
        <v>247</v>
      </c>
      <c r="MO15" s="19" t="s">
        <v>248</v>
      </c>
      <c r="MP15" s="19" t="s">
        <v>249</v>
      </c>
      <c r="MQ15" s="19" t="s">
        <v>250</v>
      </c>
      <c r="MT15" s="19" t="s">
        <v>253</v>
      </c>
      <c r="MU15" s="19" t="s">
        <v>254</v>
      </c>
      <c r="MW15" s="19" t="s">
        <v>256</v>
      </c>
      <c r="MY15" s="19">
        <v>37</v>
      </c>
      <c r="MZ15" s="19">
        <v>37</v>
      </c>
      <c r="NA15" s="19" t="s">
        <v>333</v>
      </c>
      <c r="NB15" s="19" t="s">
        <v>269</v>
      </c>
      <c r="NC15" s="19" t="s">
        <v>269</v>
      </c>
      <c r="ND15" s="19" t="s">
        <v>269</v>
      </c>
      <c r="NE15" s="126"/>
      <c r="NF15" s="19" t="s">
        <v>269</v>
      </c>
      <c r="NG15" s="19" t="s">
        <v>269</v>
      </c>
      <c r="NI15" s="19" t="s">
        <v>269</v>
      </c>
      <c r="NJ15" s="126"/>
      <c r="NK15" s="20"/>
      <c r="NU15" s="126"/>
      <c r="NW15" s="145" t="s">
        <v>271</v>
      </c>
      <c r="NX15" s="156"/>
      <c r="NY15" s="163" t="s">
        <v>325</v>
      </c>
      <c r="NZ15" s="152" t="s">
        <v>325</v>
      </c>
      <c r="OA15" s="148" t="s">
        <v>280</v>
      </c>
      <c r="OB15" s="150" t="s">
        <v>281</v>
      </c>
      <c r="OC15" s="89">
        <v>38984</v>
      </c>
      <c r="OD15" s="88">
        <v>979.7</v>
      </c>
      <c r="OE15" s="84">
        <f t="shared" si="1"/>
        <v>39.791772991732159</v>
      </c>
      <c r="OF15" s="91">
        <f t="shared" si="2"/>
        <v>1.1748409603940078E-2</v>
      </c>
    </row>
    <row r="16" spans="2:396" ht="68" x14ac:dyDescent="0.2">
      <c r="B16" s="19" t="s">
        <v>908</v>
      </c>
      <c r="C16" s="19">
        <v>6</v>
      </c>
      <c r="D16" s="19">
        <v>545</v>
      </c>
      <c r="E16" s="19">
        <v>10</v>
      </c>
      <c r="F16" s="84">
        <f t="shared" si="0"/>
        <v>54.5</v>
      </c>
      <c r="G16" s="19">
        <v>9</v>
      </c>
      <c r="H16" s="19" t="s">
        <v>271</v>
      </c>
      <c r="I16" s="19" t="s">
        <v>271</v>
      </c>
      <c r="J16" s="19">
        <v>0</v>
      </c>
      <c r="K16" s="126"/>
      <c r="L16" s="20"/>
      <c r="P16" s="19" t="s">
        <v>198</v>
      </c>
      <c r="AA16" s="20"/>
      <c r="AB16" s="19">
        <v>113</v>
      </c>
      <c r="AC16" s="19">
        <v>223</v>
      </c>
      <c r="AD16" s="19">
        <v>10</v>
      </c>
      <c r="AE16" s="19">
        <v>28</v>
      </c>
      <c r="AF16" s="19" t="s">
        <v>213</v>
      </c>
      <c r="AG16" s="19" t="s">
        <v>911</v>
      </c>
      <c r="AH16" s="19" t="s">
        <v>271</v>
      </c>
      <c r="AI16" s="126"/>
      <c r="AJ16" s="19" t="s">
        <v>269</v>
      </c>
      <c r="AK16" s="20"/>
      <c r="AY16" s="126"/>
      <c r="AZ16" s="112" t="s">
        <v>269</v>
      </c>
      <c r="BC16" s="156"/>
      <c r="BF16" s="126"/>
      <c r="BG16" s="19" t="s">
        <v>269</v>
      </c>
      <c r="BJ16" s="152"/>
      <c r="BL16" s="126"/>
      <c r="BM16" s="19" t="s">
        <v>269</v>
      </c>
      <c r="BP16" s="148"/>
      <c r="BR16" s="126"/>
      <c r="BS16" s="19" t="s">
        <v>269</v>
      </c>
      <c r="BV16" s="150"/>
      <c r="BX16" s="126"/>
      <c r="BY16" s="19" t="s">
        <v>269</v>
      </c>
      <c r="CB16" s="152"/>
      <c r="CD16" s="148"/>
      <c r="CF16" s="150"/>
      <c r="CH16" s="126"/>
      <c r="CI16" s="19" t="s">
        <v>269</v>
      </c>
      <c r="CL16" s="156"/>
      <c r="CN16" s="152"/>
      <c r="CP16" s="148"/>
      <c r="CR16" s="150"/>
      <c r="CT16" s="126"/>
      <c r="CU16" s="170" t="s">
        <v>271</v>
      </c>
      <c r="CV16" s="126"/>
      <c r="CW16" s="145" t="s">
        <v>271</v>
      </c>
      <c r="CX16" s="19">
        <v>2</v>
      </c>
      <c r="CY16" s="19">
        <v>15</v>
      </c>
      <c r="CZ16" s="19" t="s">
        <v>286</v>
      </c>
      <c r="DA16" s="181" t="s">
        <v>281</v>
      </c>
      <c r="DB16" s="126"/>
      <c r="DC16" s="19" t="s">
        <v>269</v>
      </c>
      <c r="DH16" s="126"/>
      <c r="DI16" s="19" t="s">
        <v>269</v>
      </c>
      <c r="DN16" s="126"/>
      <c r="DO16" s="19" t="s">
        <v>269</v>
      </c>
      <c r="DT16" s="126"/>
      <c r="DU16" s="19" t="s">
        <v>271</v>
      </c>
      <c r="DV16" s="19">
        <v>2</v>
      </c>
      <c r="DW16" s="19">
        <v>15</v>
      </c>
      <c r="DX16" s="19" t="s">
        <v>286</v>
      </c>
      <c r="DY16" s="19" t="s">
        <v>281</v>
      </c>
      <c r="DZ16" s="126"/>
      <c r="EA16" s="19" t="s">
        <v>269</v>
      </c>
      <c r="EF16" s="126"/>
      <c r="EG16" s="174" t="s">
        <v>269</v>
      </c>
      <c r="EL16" s="126"/>
      <c r="EM16" s="174" t="s">
        <v>269</v>
      </c>
      <c r="ER16" s="126"/>
      <c r="ES16" s="174" t="s">
        <v>269</v>
      </c>
      <c r="EX16" s="126"/>
      <c r="EY16" s="174" t="s">
        <v>269</v>
      </c>
      <c r="FD16" s="126"/>
      <c r="FE16" s="174" t="s">
        <v>269</v>
      </c>
      <c r="FJ16" s="126"/>
      <c r="FK16" s="19" t="s">
        <v>271</v>
      </c>
      <c r="FL16" s="126"/>
      <c r="FM16" s="19" t="s">
        <v>271</v>
      </c>
      <c r="FN16" s="19">
        <v>2</v>
      </c>
      <c r="FO16" s="19">
        <v>15</v>
      </c>
      <c r="FP16" s="20"/>
      <c r="FQ16" s="19" t="s">
        <v>225</v>
      </c>
      <c r="FV16" s="19" t="s">
        <v>269</v>
      </c>
      <c r="FW16" s="126"/>
      <c r="FX16" s="19" t="s">
        <v>269</v>
      </c>
      <c r="GA16" s="20"/>
      <c r="GF16" s="126"/>
      <c r="GG16" s="19" t="s">
        <v>269</v>
      </c>
      <c r="GJ16" s="20"/>
      <c r="GP16" s="126"/>
      <c r="GQ16" s="19" t="s">
        <v>269</v>
      </c>
      <c r="GT16" s="20"/>
      <c r="GY16" s="126"/>
      <c r="GZ16" s="19" t="s">
        <v>271</v>
      </c>
      <c r="HA16" s="19">
        <v>3</v>
      </c>
      <c r="HB16" s="19">
        <v>60</v>
      </c>
      <c r="HC16" s="20"/>
      <c r="HD16" s="19" t="s">
        <v>225</v>
      </c>
      <c r="HI16" s="19" t="s">
        <v>271</v>
      </c>
      <c r="HJ16" s="126"/>
      <c r="HK16" s="19" t="s">
        <v>271</v>
      </c>
      <c r="HL16" s="19">
        <v>1</v>
      </c>
      <c r="HM16" s="19">
        <v>35</v>
      </c>
      <c r="HN16" s="20"/>
      <c r="HO16" s="19" t="s">
        <v>225</v>
      </c>
      <c r="HS16" s="126"/>
      <c r="HT16" s="19" t="s">
        <v>269</v>
      </c>
      <c r="HW16" s="20"/>
      <c r="IB16" s="126"/>
      <c r="IC16" s="19" t="s">
        <v>269</v>
      </c>
      <c r="IF16" s="20"/>
      <c r="IJ16" s="126"/>
      <c r="IK16" s="19" t="s">
        <v>269</v>
      </c>
      <c r="IN16" s="20"/>
      <c r="IP16" s="126"/>
      <c r="IQ16" s="19" t="s">
        <v>269</v>
      </c>
      <c r="IT16" s="20"/>
      <c r="IY16" s="126"/>
      <c r="IZ16" s="19" t="s">
        <v>269</v>
      </c>
      <c r="JC16" s="20"/>
      <c r="JH16" s="126"/>
      <c r="JI16" s="19" t="s">
        <v>269</v>
      </c>
      <c r="JL16" s="20"/>
      <c r="JR16" s="126"/>
      <c r="JS16" s="19" t="s">
        <v>269</v>
      </c>
      <c r="JV16" s="20"/>
      <c r="KD16" s="126"/>
      <c r="KE16" s="19" t="s">
        <v>269</v>
      </c>
      <c r="KH16" s="20"/>
      <c r="KL16" s="126"/>
      <c r="KM16" s="171" t="s">
        <v>269</v>
      </c>
      <c r="KQ16" s="126"/>
      <c r="KR16" s="174" t="s">
        <v>269</v>
      </c>
      <c r="KV16" s="126"/>
      <c r="KW16" s="171" t="s">
        <v>269</v>
      </c>
      <c r="LA16" s="126"/>
      <c r="LB16" s="171" t="s">
        <v>269</v>
      </c>
      <c r="LF16" s="126"/>
      <c r="LG16" s="171" t="s">
        <v>269</v>
      </c>
      <c r="LJ16" s="20"/>
      <c r="LK16" s="126"/>
      <c r="LL16" s="19" t="s">
        <v>269</v>
      </c>
      <c r="LN16" s="126"/>
      <c r="LO16" s="20"/>
      <c r="LQ16" s="19" t="s">
        <v>231</v>
      </c>
      <c r="LR16" s="19" t="s">
        <v>232</v>
      </c>
      <c r="LS16" s="19" t="s">
        <v>233</v>
      </c>
      <c r="LT16" s="19" t="s">
        <v>234</v>
      </c>
      <c r="LU16" s="19" t="s">
        <v>235</v>
      </c>
      <c r="LZ16" s="19">
        <v>15</v>
      </c>
      <c r="MA16" s="19" t="s">
        <v>269</v>
      </c>
      <c r="MC16" s="126"/>
      <c r="MD16" s="20"/>
      <c r="ME16" s="19" t="s">
        <v>238</v>
      </c>
      <c r="MF16" s="19" t="s">
        <v>239</v>
      </c>
      <c r="MH16" s="19" t="s">
        <v>241</v>
      </c>
      <c r="MK16" s="19" t="s">
        <v>244</v>
      </c>
      <c r="ML16" s="19" t="s">
        <v>245</v>
      </c>
      <c r="MM16" s="19" t="s">
        <v>246</v>
      </c>
      <c r="MP16" s="19" t="s">
        <v>249</v>
      </c>
      <c r="MQ16" s="19" t="s">
        <v>250</v>
      </c>
      <c r="MR16" s="19" t="s">
        <v>251</v>
      </c>
      <c r="MS16" s="19" t="s">
        <v>252</v>
      </c>
      <c r="MT16" s="19" t="s">
        <v>253</v>
      </c>
      <c r="MU16" s="19" t="s">
        <v>254</v>
      </c>
      <c r="MV16" s="19" t="s">
        <v>255</v>
      </c>
      <c r="MW16" s="19" t="s">
        <v>256</v>
      </c>
      <c r="MY16" s="19" t="s">
        <v>912</v>
      </c>
      <c r="MZ16" s="19">
        <v>36</v>
      </c>
      <c r="NA16" s="19" t="s">
        <v>913</v>
      </c>
      <c r="NB16" s="19" t="s">
        <v>269</v>
      </c>
      <c r="NC16" s="19" t="s">
        <v>269</v>
      </c>
      <c r="ND16" s="19" t="s">
        <v>269</v>
      </c>
      <c r="NE16" s="126"/>
      <c r="NF16" s="19" t="s">
        <v>269</v>
      </c>
      <c r="NG16" s="19" t="s">
        <v>269</v>
      </c>
      <c r="NH16" s="19" t="s">
        <v>913</v>
      </c>
      <c r="NI16" s="181" t="s">
        <v>271</v>
      </c>
      <c r="NJ16" s="126"/>
      <c r="NK16" s="20"/>
      <c r="NL16" s="19" t="s">
        <v>257</v>
      </c>
      <c r="NM16" s="19" t="s">
        <v>258</v>
      </c>
      <c r="NN16" s="19" t="s">
        <v>259</v>
      </c>
      <c r="NO16" s="19" t="s">
        <v>260</v>
      </c>
      <c r="NP16" s="19" t="s">
        <v>261</v>
      </c>
      <c r="NQ16" s="19" t="s">
        <v>262</v>
      </c>
      <c r="NU16" s="126"/>
      <c r="NW16" s="145" t="s">
        <v>269</v>
      </c>
      <c r="NX16" s="156"/>
      <c r="NY16" s="163"/>
      <c r="NZ16" s="165"/>
      <c r="OA16" s="166"/>
      <c r="OB16" s="150"/>
      <c r="OC16" s="89">
        <v>46127</v>
      </c>
      <c r="OD16" s="88">
        <v>411</v>
      </c>
      <c r="OE16" s="84">
        <f t="shared" si="1"/>
        <v>112.23114355231144</v>
      </c>
      <c r="OF16" s="91">
        <f t="shared" si="2"/>
        <v>1.181520584473302E-2</v>
      </c>
    </row>
    <row r="17" spans="1:396" ht="68" x14ac:dyDescent="0.2">
      <c r="B17" s="19" t="s">
        <v>528</v>
      </c>
      <c r="C17" s="19">
        <v>6</v>
      </c>
      <c r="D17" s="19">
        <v>770</v>
      </c>
      <c r="E17" s="19">
        <v>8</v>
      </c>
      <c r="F17" s="84">
        <f t="shared" si="0"/>
        <v>96.25</v>
      </c>
      <c r="G17" s="19">
        <v>5</v>
      </c>
      <c r="H17" s="19" t="s">
        <v>271</v>
      </c>
      <c r="I17" s="19" t="s">
        <v>269</v>
      </c>
      <c r="J17" s="19">
        <v>1</v>
      </c>
      <c r="K17" s="126"/>
      <c r="L17" s="20"/>
      <c r="P17" s="19" t="s">
        <v>198</v>
      </c>
      <c r="Q17" s="19" t="s">
        <v>199</v>
      </c>
      <c r="AA17" s="20"/>
      <c r="AB17" s="19">
        <v>105</v>
      </c>
      <c r="AC17" s="19">
        <v>79</v>
      </c>
      <c r="AD17" s="19">
        <v>10</v>
      </c>
      <c r="AE17" s="19">
        <v>0</v>
      </c>
      <c r="AF17" s="19" t="s">
        <v>270</v>
      </c>
      <c r="AH17" s="19" t="s">
        <v>271</v>
      </c>
      <c r="AI17" s="126"/>
      <c r="AJ17" s="19" t="s">
        <v>271</v>
      </c>
      <c r="AK17" s="20"/>
      <c r="AL17" s="19" t="s">
        <v>214</v>
      </c>
      <c r="AV17" s="19" t="s">
        <v>273</v>
      </c>
      <c r="AW17" s="19">
        <v>2</v>
      </c>
      <c r="AX17" s="19">
        <v>80</v>
      </c>
      <c r="AY17" s="126"/>
      <c r="AZ17" s="112" t="s">
        <v>269</v>
      </c>
      <c r="BC17" s="156"/>
      <c r="BF17" s="126"/>
      <c r="BG17" s="19" t="s">
        <v>269</v>
      </c>
      <c r="BJ17" s="152"/>
      <c r="BL17" s="126"/>
      <c r="BM17" s="19" t="s">
        <v>269</v>
      </c>
      <c r="BP17" s="148"/>
      <c r="BR17" s="126"/>
      <c r="BS17" s="19" t="s">
        <v>269</v>
      </c>
      <c r="BV17" s="150"/>
      <c r="BX17" s="126"/>
      <c r="BY17" s="19" t="s">
        <v>269</v>
      </c>
      <c r="CB17" s="152"/>
      <c r="CD17" s="148"/>
      <c r="CF17" s="150"/>
      <c r="CH17" s="126"/>
      <c r="CI17" s="19" t="s">
        <v>271</v>
      </c>
      <c r="CJ17" s="19">
        <v>6</v>
      </c>
      <c r="CK17" s="19">
        <v>86</v>
      </c>
      <c r="CL17" s="156" t="s">
        <v>465</v>
      </c>
      <c r="CN17" s="152" t="s">
        <v>325</v>
      </c>
      <c r="CP17" s="148" t="s">
        <v>281</v>
      </c>
      <c r="CR17" s="150" t="s">
        <v>515</v>
      </c>
      <c r="CT17" s="126"/>
      <c r="CU17" s="170" t="s">
        <v>271</v>
      </c>
      <c r="CV17" s="126"/>
      <c r="CW17" s="19" t="s">
        <v>269</v>
      </c>
      <c r="DB17" s="126"/>
      <c r="DC17" s="19" t="s">
        <v>269</v>
      </c>
      <c r="DH17" s="126"/>
      <c r="DI17" s="19" t="s">
        <v>271</v>
      </c>
      <c r="DJ17" s="19" t="s">
        <v>531</v>
      </c>
      <c r="DK17" s="19">
        <v>1</v>
      </c>
      <c r="DL17" s="181" t="s">
        <v>429</v>
      </c>
      <c r="DM17" s="181" t="s">
        <v>280</v>
      </c>
      <c r="DN17" s="126"/>
      <c r="DO17" s="19" t="s">
        <v>269</v>
      </c>
      <c r="DT17" s="126"/>
      <c r="DU17" s="19" t="s">
        <v>269</v>
      </c>
      <c r="DZ17" s="126"/>
      <c r="EA17" s="19" t="s">
        <v>269</v>
      </c>
      <c r="EF17" s="126"/>
      <c r="EG17" s="174" t="s">
        <v>269</v>
      </c>
      <c r="EL17" s="126"/>
      <c r="EM17" s="174" t="s">
        <v>269</v>
      </c>
      <c r="ER17" s="126"/>
      <c r="ES17" s="174" t="s">
        <v>269</v>
      </c>
      <c r="EX17" s="126"/>
      <c r="EY17" s="174" t="s">
        <v>269</v>
      </c>
      <c r="FD17" s="126"/>
      <c r="FE17" s="174" t="s">
        <v>269</v>
      </c>
      <c r="FJ17" s="126"/>
      <c r="FK17" s="19" t="s">
        <v>269</v>
      </c>
      <c r="FL17" s="126"/>
      <c r="FM17" s="174" t="s">
        <v>269</v>
      </c>
      <c r="FP17" s="20"/>
      <c r="FW17" s="126"/>
      <c r="FX17" s="174" t="s">
        <v>269</v>
      </c>
      <c r="GA17" s="20"/>
      <c r="GF17" s="126"/>
      <c r="GG17" s="174" t="s">
        <v>269</v>
      </c>
      <c r="GJ17" s="20"/>
      <c r="GP17" s="126"/>
      <c r="GQ17" s="174" t="s">
        <v>269</v>
      </c>
      <c r="GT17" s="20"/>
      <c r="GY17" s="126"/>
      <c r="GZ17" s="174" t="s">
        <v>269</v>
      </c>
      <c r="HC17" s="20"/>
      <c r="HJ17" s="126"/>
      <c r="HK17" s="174" t="s">
        <v>269</v>
      </c>
      <c r="HN17" s="20"/>
      <c r="HS17" s="126"/>
      <c r="HT17" s="174" t="s">
        <v>269</v>
      </c>
      <c r="HW17" s="20"/>
      <c r="IB17" s="126"/>
      <c r="IC17" s="174" t="s">
        <v>269</v>
      </c>
      <c r="IF17" s="20"/>
      <c r="IJ17" s="126"/>
      <c r="IK17" s="174" t="s">
        <v>269</v>
      </c>
      <c r="IN17" s="20"/>
      <c r="IP17" s="126"/>
      <c r="IQ17" s="174" t="s">
        <v>269</v>
      </c>
      <c r="IT17" s="20"/>
      <c r="IY17" s="126"/>
      <c r="IZ17" s="174" t="s">
        <v>269</v>
      </c>
      <c r="JC17" s="20"/>
      <c r="JH17" s="126"/>
      <c r="JI17" s="174" t="s">
        <v>269</v>
      </c>
      <c r="JL17" s="20"/>
      <c r="JR17" s="126"/>
      <c r="JS17" s="174" t="s">
        <v>269</v>
      </c>
      <c r="JV17" s="20"/>
      <c r="KD17" s="126"/>
      <c r="KE17" s="174" t="s">
        <v>269</v>
      </c>
      <c r="KH17" s="20"/>
      <c r="KL17" s="126"/>
      <c r="KM17" s="171" t="s">
        <v>269</v>
      </c>
      <c r="KQ17" s="126"/>
      <c r="KR17" s="174" t="s">
        <v>269</v>
      </c>
      <c r="KV17" s="126"/>
      <c r="KW17" s="171" t="s">
        <v>269</v>
      </c>
      <c r="LA17" s="126"/>
      <c r="LB17" s="171" t="s">
        <v>269</v>
      </c>
      <c r="LF17" s="126"/>
      <c r="LG17" s="171" t="s">
        <v>269</v>
      </c>
      <c r="LJ17" s="20"/>
      <c r="LK17" s="126"/>
      <c r="LL17" s="19" t="s">
        <v>269</v>
      </c>
      <c r="LN17" s="126"/>
      <c r="LO17" s="20"/>
      <c r="LP17" s="19" t="s">
        <v>230</v>
      </c>
      <c r="LQ17" s="19" t="s">
        <v>231</v>
      </c>
      <c r="LR17" s="19" t="s">
        <v>232</v>
      </c>
      <c r="LS17" s="19" t="s">
        <v>233</v>
      </c>
      <c r="LT17" s="19" t="s">
        <v>234</v>
      </c>
      <c r="LU17" s="19" t="s">
        <v>235</v>
      </c>
      <c r="LZ17" s="19">
        <v>126</v>
      </c>
      <c r="MA17" s="19" t="s">
        <v>271</v>
      </c>
      <c r="MB17" s="19">
        <v>1</v>
      </c>
      <c r="MC17" s="126"/>
      <c r="MD17" s="20"/>
      <c r="ME17" s="19" t="s">
        <v>238</v>
      </c>
      <c r="MF17" s="19" t="s">
        <v>239</v>
      </c>
      <c r="MG17" s="19" t="s">
        <v>240</v>
      </c>
      <c r="MJ17" s="19" t="s">
        <v>243</v>
      </c>
      <c r="MK17" s="19" t="s">
        <v>244</v>
      </c>
      <c r="ML17" s="19" t="s">
        <v>245</v>
      </c>
      <c r="MM17" s="19" t="s">
        <v>246</v>
      </c>
      <c r="MN17" s="19" t="s">
        <v>247</v>
      </c>
      <c r="MP17" s="19" t="s">
        <v>249</v>
      </c>
      <c r="MQ17" s="19" t="s">
        <v>250</v>
      </c>
      <c r="MR17" s="19" t="s">
        <v>251</v>
      </c>
      <c r="MT17" s="19" t="s">
        <v>253</v>
      </c>
      <c r="MU17" s="19" t="s">
        <v>254</v>
      </c>
      <c r="MV17" s="19" t="s">
        <v>255</v>
      </c>
      <c r="MW17" s="19" t="s">
        <v>256</v>
      </c>
      <c r="MY17" s="19">
        <v>40</v>
      </c>
      <c r="MZ17" s="19">
        <v>40</v>
      </c>
      <c r="NA17" s="19" t="s">
        <v>369</v>
      </c>
      <c r="NB17" s="19" t="s">
        <v>269</v>
      </c>
      <c r="NC17" s="19" t="s">
        <v>269</v>
      </c>
      <c r="ND17" s="19" t="s">
        <v>269</v>
      </c>
      <c r="NE17" s="126"/>
      <c r="NF17" s="19" t="s">
        <v>269</v>
      </c>
      <c r="NG17" s="19" t="s">
        <v>269</v>
      </c>
      <c r="NI17" s="19" t="s">
        <v>269</v>
      </c>
      <c r="NJ17" s="126"/>
      <c r="NK17" s="20"/>
      <c r="NU17" s="126"/>
      <c r="NW17" s="145" t="s">
        <v>271</v>
      </c>
      <c r="NX17" s="156"/>
      <c r="NY17" s="183" t="s">
        <v>465</v>
      </c>
      <c r="NZ17" s="152" t="s">
        <v>325</v>
      </c>
      <c r="OA17" s="148" t="s">
        <v>281</v>
      </c>
      <c r="OB17" s="186" t="s">
        <v>515</v>
      </c>
      <c r="OC17" s="89">
        <v>46806</v>
      </c>
      <c r="OD17" s="88">
        <v>551.4</v>
      </c>
      <c r="OE17" s="84">
        <f t="shared" si="1"/>
        <v>84.88574537540805</v>
      </c>
      <c r="OF17" s="91">
        <f t="shared" si="2"/>
        <v>1.6450882365508696E-2</v>
      </c>
    </row>
    <row r="18" spans="1:396" ht="153" x14ac:dyDescent="0.2">
      <c r="B18" s="19" t="s">
        <v>825</v>
      </c>
      <c r="C18" s="19">
        <v>6</v>
      </c>
      <c r="D18" s="19">
        <v>433</v>
      </c>
      <c r="E18" s="19">
        <v>7</v>
      </c>
      <c r="F18" s="84">
        <f t="shared" si="0"/>
        <v>61.857142857142854</v>
      </c>
      <c r="G18" s="19">
        <v>7</v>
      </c>
      <c r="H18" s="19" t="s">
        <v>269</v>
      </c>
      <c r="I18" s="19" t="s">
        <v>269</v>
      </c>
      <c r="J18" s="19">
        <v>0</v>
      </c>
      <c r="K18" s="126"/>
      <c r="L18" s="20"/>
      <c r="M18" s="19" t="s">
        <v>195</v>
      </c>
      <c r="P18" s="19" t="s">
        <v>198</v>
      </c>
      <c r="Q18" s="19" t="s">
        <v>199</v>
      </c>
      <c r="AA18" s="20"/>
      <c r="AB18" s="19">
        <v>244</v>
      </c>
      <c r="AC18" s="19">
        <v>28</v>
      </c>
      <c r="AD18" s="19">
        <v>5</v>
      </c>
      <c r="AE18" s="19">
        <v>0</v>
      </c>
      <c r="AF18" s="19" t="s">
        <v>213</v>
      </c>
      <c r="AG18" s="19" t="s">
        <v>828</v>
      </c>
      <c r="AH18" s="19" t="s">
        <v>269</v>
      </c>
      <c r="AI18" s="126"/>
      <c r="AJ18" s="19" t="s">
        <v>269</v>
      </c>
      <c r="AK18" s="20"/>
      <c r="AY18" s="126"/>
      <c r="AZ18" s="112" t="s">
        <v>269</v>
      </c>
      <c r="BC18" s="156"/>
      <c r="BF18" s="126"/>
      <c r="BG18" s="19" t="s">
        <v>269</v>
      </c>
      <c r="BJ18" s="152"/>
      <c r="BL18" s="126"/>
      <c r="BM18" s="19" t="s">
        <v>269</v>
      </c>
      <c r="BP18" s="148"/>
      <c r="BR18" s="126"/>
      <c r="BS18" s="19" t="s">
        <v>269</v>
      </c>
      <c r="BV18" s="150"/>
      <c r="BX18" s="126"/>
      <c r="BY18" s="19" t="s">
        <v>269</v>
      </c>
      <c r="CB18" s="152"/>
      <c r="CD18" s="148"/>
      <c r="CF18" s="150"/>
      <c r="CH18" s="126"/>
      <c r="CI18" s="19" t="s">
        <v>271</v>
      </c>
      <c r="CJ18" s="19">
        <v>7</v>
      </c>
      <c r="CK18" s="19">
        <v>61</v>
      </c>
      <c r="CL18" s="156" t="s">
        <v>325</v>
      </c>
      <c r="CN18" s="153" t="s">
        <v>325</v>
      </c>
      <c r="CO18" s="19" t="s">
        <v>829</v>
      </c>
      <c r="CP18" s="147" t="s">
        <v>325</v>
      </c>
      <c r="CQ18" s="19" t="s">
        <v>830</v>
      </c>
      <c r="CR18" s="157" t="s">
        <v>1311</v>
      </c>
      <c r="CS18" s="19" t="s">
        <v>831</v>
      </c>
      <c r="CT18" s="126"/>
      <c r="CU18" s="170" t="s">
        <v>269</v>
      </c>
      <c r="CV18" s="126"/>
      <c r="CW18" s="174" t="s">
        <v>269</v>
      </c>
      <c r="DB18" s="126"/>
      <c r="DC18" s="174" t="s">
        <v>269</v>
      </c>
      <c r="DH18" s="126"/>
      <c r="DI18" s="174" t="s">
        <v>269</v>
      </c>
      <c r="DN18" s="126"/>
      <c r="DO18" s="174" t="s">
        <v>269</v>
      </c>
      <c r="DT18" s="126"/>
      <c r="DU18" s="174" t="s">
        <v>269</v>
      </c>
      <c r="DZ18" s="126"/>
      <c r="EA18" s="174" t="s">
        <v>269</v>
      </c>
      <c r="EF18" s="126"/>
      <c r="EG18" s="174" t="s">
        <v>269</v>
      </c>
      <c r="EL18" s="126"/>
      <c r="EM18" s="174" t="s">
        <v>269</v>
      </c>
      <c r="ER18" s="126"/>
      <c r="ES18" s="174" t="s">
        <v>269</v>
      </c>
      <c r="EX18" s="126"/>
      <c r="EY18" s="174" t="s">
        <v>269</v>
      </c>
      <c r="FD18" s="126"/>
      <c r="FE18" s="174" t="s">
        <v>269</v>
      </c>
      <c r="FJ18" s="126"/>
      <c r="FK18" s="19" t="s">
        <v>271</v>
      </c>
      <c r="FL18" s="126"/>
      <c r="FM18" s="19" t="s">
        <v>271</v>
      </c>
      <c r="FN18" s="19" t="s">
        <v>366</v>
      </c>
      <c r="FO18" s="19">
        <v>86</v>
      </c>
      <c r="FP18" s="20"/>
      <c r="FU18" s="19" t="s">
        <v>832</v>
      </c>
      <c r="FV18" s="19" t="s">
        <v>269</v>
      </c>
      <c r="FW18" s="126"/>
      <c r="FX18" s="19" t="s">
        <v>269</v>
      </c>
      <c r="GA18" s="20"/>
      <c r="GF18" s="126"/>
      <c r="GG18" s="19" t="s">
        <v>269</v>
      </c>
      <c r="GJ18" s="20"/>
      <c r="GP18" s="126"/>
      <c r="GQ18" s="19" t="s">
        <v>269</v>
      </c>
      <c r="GT18" s="20"/>
      <c r="GY18" s="126"/>
      <c r="GZ18" s="19" t="s">
        <v>269</v>
      </c>
      <c r="HC18" s="20"/>
      <c r="HJ18" s="126"/>
      <c r="HK18" s="19" t="s">
        <v>269</v>
      </c>
      <c r="HN18" s="20"/>
      <c r="HS18" s="126"/>
      <c r="HT18" s="19" t="s">
        <v>269</v>
      </c>
      <c r="HW18" s="20"/>
      <c r="IB18" s="126"/>
      <c r="IC18" s="19" t="s">
        <v>269</v>
      </c>
      <c r="IF18" s="20"/>
      <c r="IJ18" s="126"/>
      <c r="IK18" s="19" t="s">
        <v>269</v>
      </c>
      <c r="IN18" s="20"/>
      <c r="IP18" s="126"/>
      <c r="IQ18" s="19" t="s">
        <v>269</v>
      </c>
      <c r="IT18" s="20"/>
      <c r="IY18" s="126"/>
      <c r="IZ18" s="19" t="s">
        <v>269</v>
      </c>
      <c r="JC18" s="20"/>
      <c r="JH18" s="126"/>
      <c r="JI18" s="19" t="s">
        <v>271</v>
      </c>
      <c r="JJ18" s="19" t="s">
        <v>589</v>
      </c>
      <c r="JK18" s="19">
        <v>35</v>
      </c>
      <c r="JL18" s="20"/>
      <c r="JP18" s="19" t="s">
        <v>273</v>
      </c>
      <c r="JQ18" s="19" t="s">
        <v>269</v>
      </c>
      <c r="JR18" s="126"/>
      <c r="JS18" s="19" t="s">
        <v>269</v>
      </c>
      <c r="JV18" s="20"/>
      <c r="KD18" s="126"/>
      <c r="KE18" s="19" t="s">
        <v>269</v>
      </c>
      <c r="KH18" s="20"/>
      <c r="KL18" s="126"/>
      <c r="KM18" s="171" t="s">
        <v>269</v>
      </c>
      <c r="KQ18" s="126"/>
      <c r="KR18" s="174" t="s">
        <v>269</v>
      </c>
      <c r="KV18" s="126"/>
      <c r="KW18" s="171" t="s">
        <v>269</v>
      </c>
      <c r="LA18" s="126"/>
      <c r="LB18" s="171" t="s">
        <v>269</v>
      </c>
      <c r="LF18" s="126"/>
      <c r="LG18" s="171" t="s">
        <v>269</v>
      </c>
      <c r="LJ18" s="20"/>
      <c r="LK18" s="126"/>
      <c r="LL18" s="19" t="s">
        <v>271</v>
      </c>
      <c r="LM18" s="19" t="s">
        <v>834</v>
      </c>
      <c r="LN18" s="126"/>
      <c r="LO18" s="20"/>
      <c r="LP18" s="19" t="s">
        <v>230</v>
      </c>
      <c r="LZ18" s="19">
        <v>386</v>
      </c>
      <c r="MA18" s="19" t="s">
        <v>269</v>
      </c>
      <c r="MB18" s="19">
        <v>7</v>
      </c>
      <c r="MC18" s="126"/>
      <c r="MD18" s="20"/>
      <c r="ME18" s="19" t="s">
        <v>238</v>
      </c>
      <c r="MF18" s="19" t="s">
        <v>239</v>
      </c>
      <c r="MG18" s="19" t="s">
        <v>240</v>
      </c>
      <c r="MJ18" s="19" t="s">
        <v>243</v>
      </c>
      <c r="MK18" s="19" t="s">
        <v>244</v>
      </c>
      <c r="ML18" s="19" t="s">
        <v>245</v>
      </c>
      <c r="MM18" s="19" t="s">
        <v>246</v>
      </c>
      <c r="MN18" s="19" t="s">
        <v>247</v>
      </c>
      <c r="MP18" s="19" t="s">
        <v>249</v>
      </c>
      <c r="MQ18" s="19" t="s">
        <v>250</v>
      </c>
      <c r="MT18" s="19" t="s">
        <v>253</v>
      </c>
      <c r="MU18" s="19" t="s">
        <v>254</v>
      </c>
      <c r="MW18" s="19" t="s">
        <v>256</v>
      </c>
      <c r="MY18" s="19">
        <v>40</v>
      </c>
      <c r="MZ18" s="19">
        <v>24</v>
      </c>
      <c r="NA18" s="19" t="s">
        <v>835</v>
      </c>
      <c r="NB18" s="19" t="s">
        <v>269</v>
      </c>
      <c r="NC18" s="19" t="s">
        <v>269</v>
      </c>
      <c r="ND18" s="19" t="s">
        <v>269</v>
      </c>
      <c r="NE18" s="126"/>
      <c r="NF18" s="19" t="s">
        <v>271</v>
      </c>
      <c r="NG18" s="19" t="s">
        <v>269</v>
      </c>
      <c r="NH18" s="19" t="s">
        <v>836</v>
      </c>
      <c r="NI18" s="19" t="s">
        <v>269</v>
      </c>
      <c r="NJ18" s="126"/>
      <c r="NK18" s="20"/>
      <c r="NU18" s="126"/>
      <c r="NV18" s="19" t="s">
        <v>369</v>
      </c>
      <c r="NW18" s="145" t="s">
        <v>271</v>
      </c>
      <c r="NX18" s="156"/>
      <c r="NY18" s="163" t="s">
        <v>325</v>
      </c>
      <c r="NZ18" s="152" t="s">
        <v>325</v>
      </c>
      <c r="OA18" s="147" t="s">
        <v>325</v>
      </c>
      <c r="OB18" s="157" t="s">
        <v>1311</v>
      </c>
      <c r="OC18" s="89">
        <v>62808</v>
      </c>
      <c r="OD18" s="88">
        <v>544.9</v>
      </c>
      <c r="OE18" s="84">
        <f t="shared" si="1"/>
        <v>115.26518627271059</v>
      </c>
      <c r="OF18" s="91">
        <f t="shared" si="2"/>
        <v>6.8940262386957074E-3</v>
      </c>
    </row>
    <row r="19" spans="1:396" ht="102" x14ac:dyDescent="0.2">
      <c r="B19" s="19" t="s">
        <v>901</v>
      </c>
      <c r="C19" s="19">
        <v>6</v>
      </c>
      <c r="D19" s="19">
        <v>638</v>
      </c>
      <c r="E19" s="19">
        <v>9</v>
      </c>
      <c r="F19" s="84">
        <f t="shared" si="0"/>
        <v>70.888888888888886</v>
      </c>
      <c r="G19" s="19">
        <v>5</v>
      </c>
      <c r="H19" s="19" t="s">
        <v>269</v>
      </c>
      <c r="I19" s="19" t="s">
        <v>269</v>
      </c>
      <c r="J19" s="19">
        <v>0</v>
      </c>
      <c r="K19" s="126"/>
      <c r="L19" s="20"/>
      <c r="M19" s="19" t="s">
        <v>195</v>
      </c>
      <c r="P19" s="19" t="s">
        <v>198</v>
      </c>
      <c r="Q19" s="19" t="s">
        <v>199</v>
      </c>
      <c r="AA19" s="20"/>
      <c r="AB19" s="19">
        <v>2128</v>
      </c>
      <c r="AC19" s="19">
        <v>230</v>
      </c>
      <c r="AD19" s="19">
        <v>51</v>
      </c>
      <c r="AE19" s="19">
        <v>4</v>
      </c>
      <c r="AF19" s="19" t="s">
        <v>428</v>
      </c>
      <c r="AH19" s="19" t="s">
        <v>271</v>
      </c>
      <c r="AI19" s="126"/>
      <c r="AJ19" s="19" t="s">
        <v>271</v>
      </c>
      <c r="AK19" s="20"/>
      <c r="AS19" s="19" t="s">
        <v>221</v>
      </c>
      <c r="AV19" s="19" t="s">
        <v>452</v>
      </c>
      <c r="AW19" s="19">
        <v>7</v>
      </c>
      <c r="AX19" s="19">
        <v>32</v>
      </c>
      <c r="AY19" s="126"/>
      <c r="AZ19" s="112" t="s">
        <v>269</v>
      </c>
      <c r="BC19" s="156"/>
      <c r="BF19" s="126"/>
      <c r="BG19" s="19" t="s">
        <v>269</v>
      </c>
      <c r="BJ19" s="152"/>
      <c r="BL19" s="126"/>
      <c r="BM19" s="19" t="s">
        <v>269</v>
      </c>
      <c r="BP19" s="148"/>
      <c r="BR19" s="126"/>
      <c r="BS19" s="19" t="s">
        <v>269</v>
      </c>
      <c r="BV19" s="150"/>
      <c r="BX19" s="126"/>
      <c r="BY19" s="19" t="s">
        <v>269</v>
      </c>
      <c r="CB19" s="152"/>
      <c r="CD19" s="148"/>
      <c r="CF19" s="150"/>
      <c r="CH19" s="126"/>
      <c r="CI19" s="19" t="s">
        <v>271</v>
      </c>
      <c r="CJ19" s="19">
        <v>9</v>
      </c>
      <c r="CK19" s="19">
        <v>70</v>
      </c>
      <c r="CL19" s="156" t="s">
        <v>229</v>
      </c>
      <c r="CN19" s="152" t="s">
        <v>229</v>
      </c>
      <c r="CP19" s="148" t="s">
        <v>229</v>
      </c>
      <c r="CR19" s="150" t="s">
        <v>229</v>
      </c>
      <c r="CT19" s="126"/>
      <c r="CU19" s="170" t="s">
        <v>269</v>
      </c>
      <c r="CV19" s="126"/>
      <c r="CW19" s="174" t="s">
        <v>269</v>
      </c>
      <c r="DB19" s="126"/>
      <c r="DC19" s="174" t="s">
        <v>269</v>
      </c>
      <c r="DH19" s="126"/>
      <c r="DI19" s="174" t="s">
        <v>269</v>
      </c>
      <c r="DN19" s="126"/>
      <c r="DO19" s="174" t="s">
        <v>269</v>
      </c>
      <c r="DT19" s="126"/>
      <c r="DU19" s="174" t="s">
        <v>269</v>
      </c>
      <c r="DZ19" s="126"/>
      <c r="EA19" s="174" t="s">
        <v>269</v>
      </c>
      <c r="EF19" s="126"/>
      <c r="EG19" s="174" t="s">
        <v>269</v>
      </c>
      <c r="EL19" s="126"/>
      <c r="EM19" s="174" t="s">
        <v>269</v>
      </c>
      <c r="ER19" s="126"/>
      <c r="ES19" s="174" t="s">
        <v>269</v>
      </c>
      <c r="EX19" s="126"/>
      <c r="EY19" s="174" t="s">
        <v>269</v>
      </c>
      <c r="FD19" s="126"/>
      <c r="FE19" s="174" t="s">
        <v>269</v>
      </c>
      <c r="FJ19" s="126"/>
      <c r="FK19" s="19" t="s">
        <v>271</v>
      </c>
      <c r="FL19" s="126"/>
      <c r="FM19" s="19" t="s">
        <v>271</v>
      </c>
      <c r="FN19" s="19">
        <v>1</v>
      </c>
      <c r="FO19" s="19">
        <v>10</v>
      </c>
      <c r="FP19" s="20"/>
      <c r="FT19" s="19" t="s">
        <v>229</v>
      </c>
      <c r="FV19" s="19" t="s">
        <v>271</v>
      </c>
      <c r="FW19" s="126"/>
      <c r="FX19" s="19" t="s">
        <v>271</v>
      </c>
      <c r="FY19" s="19">
        <v>1</v>
      </c>
      <c r="FZ19" s="19">
        <v>70</v>
      </c>
      <c r="GA19" s="20"/>
      <c r="GD19" s="19" t="s">
        <v>229</v>
      </c>
      <c r="GF19" s="126"/>
      <c r="GG19" s="19" t="s">
        <v>271</v>
      </c>
      <c r="GH19" s="19">
        <v>1</v>
      </c>
      <c r="GI19" s="19">
        <v>75</v>
      </c>
      <c r="GJ19" s="20"/>
      <c r="GO19" s="19" t="s">
        <v>229</v>
      </c>
      <c r="GP19" s="126"/>
      <c r="GQ19" s="19" t="s">
        <v>269</v>
      </c>
      <c r="GT19" s="20"/>
      <c r="GY19" s="126"/>
      <c r="GZ19" s="19" t="s">
        <v>269</v>
      </c>
      <c r="HA19" s="19">
        <v>1</v>
      </c>
      <c r="HB19" s="19">
        <v>175</v>
      </c>
      <c r="HC19" s="20"/>
      <c r="HH19" s="19" t="s">
        <v>229</v>
      </c>
      <c r="HI19" s="19" t="s">
        <v>269</v>
      </c>
      <c r="HJ19" s="126"/>
      <c r="HK19" s="19" t="s">
        <v>269</v>
      </c>
      <c r="HN19" s="20"/>
      <c r="HS19" s="126"/>
      <c r="HT19" s="19" t="s">
        <v>269</v>
      </c>
      <c r="HW19" s="20"/>
      <c r="IB19" s="126"/>
      <c r="IC19" s="19" t="s">
        <v>269</v>
      </c>
      <c r="IF19" s="20"/>
      <c r="IJ19" s="126"/>
      <c r="IK19" s="19" t="s">
        <v>269</v>
      </c>
      <c r="IN19" s="20"/>
      <c r="IP19" s="126"/>
      <c r="IQ19" s="19" t="s">
        <v>269</v>
      </c>
      <c r="IT19" s="20"/>
      <c r="IY19" s="126"/>
      <c r="IZ19" s="19" t="s">
        <v>271</v>
      </c>
      <c r="JA19" s="19">
        <v>2</v>
      </c>
      <c r="JB19" s="19">
        <v>40</v>
      </c>
      <c r="JC19" s="20"/>
      <c r="JG19" s="19" t="s">
        <v>229</v>
      </c>
      <c r="JH19" s="126"/>
      <c r="JI19" s="19" t="s">
        <v>271</v>
      </c>
      <c r="JJ19" s="19">
        <v>1</v>
      </c>
      <c r="JK19" s="19">
        <v>175</v>
      </c>
      <c r="JL19" s="20"/>
      <c r="JO19" s="19" t="s">
        <v>229</v>
      </c>
      <c r="JP19" s="19" t="s">
        <v>452</v>
      </c>
      <c r="JQ19" s="19" t="s">
        <v>269</v>
      </c>
      <c r="JR19" s="126"/>
      <c r="JS19" s="19" t="s">
        <v>271</v>
      </c>
      <c r="JT19" s="19">
        <v>1</v>
      </c>
      <c r="JU19" s="19">
        <v>82</v>
      </c>
      <c r="JV19" s="20"/>
      <c r="JY19" s="19" t="s">
        <v>228</v>
      </c>
      <c r="KB19" s="19" t="s">
        <v>452</v>
      </c>
      <c r="KC19" s="19" t="s">
        <v>269</v>
      </c>
      <c r="KD19" s="126"/>
      <c r="KE19" s="19" t="s">
        <v>269</v>
      </c>
      <c r="KH19" s="20"/>
      <c r="KL19" s="126"/>
      <c r="KM19" s="171" t="s">
        <v>269</v>
      </c>
      <c r="KQ19" s="126"/>
      <c r="KR19" s="174" t="s">
        <v>269</v>
      </c>
      <c r="KV19" s="126"/>
      <c r="KW19" s="171" t="s">
        <v>269</v>
      </c>
      <c r="LA19" s="126"/>
      <c r="LB19" s="171" t="s">
        <v>269</v>
      </c>
      <c r="LF19" s="126"/>
      <c r="LG19" s="171" t="s">
        <v>269</v>
      </c>
      <c r="LJ19" s="20"/>
      <c r="LK19" s="126"/>
      <c r="LL19" s="19" t="s">
        <v>271</v>
      </c>
      <c r="LM19" s="19" t="s">
        <v>904</v>
      </c>
      <c r="LN19" s="126"/>
      <c r="LO19" s="20"/>
      <c r="LR19" s="19" t="s">
        <v>232</v>
      </c>
      <c r="LS19" s="19" t="s">
        <v>233</v>
      </c>
      <c r="LT19" s="19" t="s">
        <v>234</v>
      </c>
      <c r="LV19" s="19" t="s">
        <v>236</v>
      </c>
      <c r="LW19" s="19" t="s">
        <v>237</v>
      </c>
      <c r="LZ19" s="19">
        <v>48</v>
      </c>
      <c r="MA19" s="19" t="s">
        <v>271</v>
      </c>
      <c r="MB19" s="19">
        <v>4</v>
      </c>
      <c r="MC19" s="126"/>
      <c r="MD19" s="20"/>
      <c r="ME19" s="19" t="s">
        <v>238</v>
      </c>
      <c r="MF19" s="19" t="s">
        <v>239</v>
      </c>
      <c r="MH19" s="19" t="s">
        <v>241</v>
      </c>
      <c r="MJ19" s="19" t="s">
        <v>243</v>
      </c>
      <c r="MK19" s="19" t="s">
        <v>244</v>
      </c>
      <c r="ML19" s="19" t="s">
        <v>245</v>
      </c>
      <c r="MM19" s="19" t="s">
        <v>246</v>
      </c>
      <c r="MO19" s="19" t="s">
        <v>248</v>
      </c>
      <c r="MQ19" s="19" t="s">
        <v>250</v>
      </c>
      <c r="MR19" s="19" t="s">
        <v>251</v>
      </c>
      <c r="MS19" s="19" t="s">
        <v>252</v>
      </c>
      <c r="MT19" s="19" t="s">
        <v>253</v>
      </c>
      <c r="MU19" s="19" t="s">
        <v>254</v>
      </c>
      <c r="MV19" s="19" t="s">
        <v>255</v>
      </c>
      <c r="MW19" s="19" t="s">
        <v>256</v>
      </c>
      <c r="MY19" s="19">
        <v>40</v>
      </c>
      <c r="MZ19" s="19">
        <v>38</v>
      </c>
      <c r="NA19" s="19" t="s">
        <v>905</v>
      </c>
      <c r="NB19" s="19" t="s">
        <v>269</v>
      </c>
      <c r="NC19" s="19" t="s">
        <v>269</v>
      </c>
      <c r="ND19" s="19" t="s">
        <v>269</v>
      </c>
      <c r="NE19" s="126"/>
      <c r="NF19" s="19" t="s">
        <v>271</v>
      </c>
      <c r="NG19" s="19" t="s">
        <v>269</v>
      </c>
      <c r="NH19" s="19" t="s">
        <v>906</v>
      </c>
      <c r="NI19" s="19" t="s">
        <v>269</v>
      </c>
      <c r="NJ19" s="126"/>
      <c r="NK19" s="20"/>
      <c r="NU19" s="126"/>
      <c r="NW19" s="145" t="s">
        <v>271</v>
      </c>
      <c r="NX19" s="156"/>
      <c r="NY19" s="163" t="s">
        <v>229</v>
      </c>
      <c r="NZ19" s="184" t="s">
        <v>229</v>
      </c>
      <c r="OA19" s="148" t="s">
        <v>229</v>
      </c>
      <c r="OB19" s="150" t="s">
        <v>229</v>
      </c>
      <c r="OC19" s="89">
        <v>72004</v>
      </c>
      <c r="OD19" s="88">
        <v>1075</v>
      </c>
      <c r="OE19" s="84">
        <f t="shared" si="1"/>
        <v>66.980465116279063</v>
      </c>
      <c r="OF19" s="91">
        <f t="shared" si="2"/>
        <v>8.860618854508083E-3</v>
      </c>
    </row>
    <row r="20" spans="1:396" ht="68" x14ac:dyDescent="0.2">
      <c r="B20" s="19" t="s">
        <v>872</v>
      </c>
      <c r="C20" s="19">
        <v>6</v>
      </c>
      <c r="D20" s="19">
        <v>287</v>
      </c>
      <c r="E20" s="19">
        <v>9</v>
      </c>
      <c r="F20" s="84">
        <f t="shared" si="0"/>
        <v>31.888888888888889</v>
      </c>
      <c r="G20" s="19">
        <v>1</v>
      </c>
      <c r="H20" s="19" t="s">
        <v>269</v>
      </c>
      <c r="I20" s="19" t="s">
        <v>269</v>
      </c>
      <c r="J20" s="19">
        <v>0</v>
      </c>
      <c r="K20" s="126"/>
      <c r="L20" s="20"/>
      <c r="P20" s="19" t="s">
        <v>198</v>
      </c>
      <c r="Y20" s="19" t="s">
        <v>207</v>
      </c>
      <c r="AA20" s="20"/>
      <c r="AB20" s="19">
        <v>0</v>
      </c>
      <c r="AC20" s="19">
        <v>0</v>
      </c>
      <c r="AD20" s="19">
        <v>19</v>
      </c>
      <c r="AE20" s="19">
        <v>0</v>
      </c>
      <c r="AF20" s="19" t="s">
        <v>213</v>
      </c>
      <c r="AG20" s="19" t="s">
        <v>875</v>
      </c>
      <c r="AH20" s="19" t="s">
        <v>269</v>
      </c>
      <c r="AI20" s="126"/>
      <c r="AJ20" s="19" t="s">
        <v>269</v>
      </c>
      <c r="AK20" s="20"/>
      <c r="AY20" s="126"/>
      <c r="AZ20" s="112" t="s">
        <v>269</v>
      </c>
      <c r="BC20" s="156"/>
      <c r="BF20" s="126"/>
      <c r="BG20" s="19" t="s">
        <v>269</v>
      </c>
      <c r="BJ20" s="152"/>
      <c r="BL20" s="126"/>
      <c r="BM20" s="19" t="s">
        <v>271</v>
      </c>
      <c r="BN20" s="19">
        <v>2</v>
      </c>
      <c r="BO20" s="19">
        <v>10</v>
      </c>
      <c r="BP20" s="148" t="s">
        <v>515</v>
      </c>
      <c r="BR20" s="126"/>
      <c r="BS20" s="19" t="s">
        <v>269</v>
      </c>
      <c r="BV20" s="150"/>
      <c r="BX20" s="126"/>
      <c r="BY20" s="19" t="s">
        <v>269</v>
      </c>
      <c r="CB20" s="152"/>
      <c r="CD20" s="148"/>
      <c r="CF20" s="150"/>
      <c r="CH20" s="126"/>
      <c r="CI20" s="19" t="s">
        <v>269</v>
      </c>
      <c r="CL20" s="156"/>
      <c r="CN20" s="152"/>
      <c r="CP20" s="148"/>
      <c r="CR20" s="150"/>
      <c r="CT20" s="126"/>
      <c r="CU20" s="170" t="s">
        <v>271</v>
      </c>
      <c r="CV20" s="126"/>
      <c r="CW20" s="145" t="s">
        <v>271</v>
      </c>
      <c r="CX20" s="19">
        <v>2</v>
      </c>
      <c r="CY20" s="19">
        <v>10</v>
      </c>
      <c r="CZ20" s="181" t="s">
        <v>429</v>
      </c>
      <c r="DA20" s="19" t="s">
        <v>287</v>
      </c>
      <c r="DB20" s="126"/>
      <c r="DC20" s="19" t="s">
        <v>269</v>
      </c>
      <c r="DH20" s="126"/>
      <c r="DI20" s="19" t="s">
        <v>269</v>
      </c>
      <c r="DN20" s="126"/>
      <c r="DO20" s="19" t="s">
        <v>269</v>
      </c>
      <c r="DT20" s="126"/>
      <c r="DU20" s="19" t="s">
        <v>271</v>
      </c>
      <c r="DV20" s="19">
        <v>2</v>
      </c>
      <c r="DW20" s="19">
        <v>10</v>
      </c>
      <c r="DX20" s="181" t="s">
        <v>429</v>
      </c>
      <c r="DY20" s="19" t="s">
        <v>287</v>
      </c>
      <c r="DZ20" s="126"/>
      <c r="EA20" s="19" t="s">
        <v>269</v>
      </c>
      <c r="EF20" s="126"/>
      <c r="EG20" s="174" t="s">
        <v>269</v>
      </c>
      <c r="EL20" s="126"/>
      <c r="EM20" s="174" t="s">
        <v>269</v>
      </c>
      <c r="ER20" s="126"/>
      <c r="ES20" s="174" t="s">
        <v>269</v>
      </c>
      <c r="EX20" s="126"/>
      <c r="EY20" s="174" t="s">
        <v>269</v>
      </c>
      <c r="FD20" s="126"/>
      <c r="FE20" s="174" t="s">
        <v>269</v>
      </c>
      <c r="FJ20" s="126"/>
      <c r="FK20" s="19" t="s">
        <v>269</v>
      </c>
      <c r="FL20" s="126"/>
      <c r="FM20" s="174" t="s">
        <v>269</v>
      </c>
      <c r="FP20" s="20"/>
      <c r="FW20" s="126"/>
      <c r="FX20" s="174" t="s">
        <v>269</v>
      </c>
      <c r="GA20" s="20"/>
      <c r="GF20" s="126"/>
      <c r="GG20" s="174" t="s">
        <v>269</v>
      </c>
      <c r="GJ20" s="20"/>
      <c r="GP20" s="126"/>
      <c r="GQ20" s="174" t="s">
        <v>269</v>
      </c>
      <c r="GT20" s="20"/>
      <c r="GY20" s="126"/>
      <c r="GZ20" s="174" t="s">
        <v>269</v>
      </c>
      <c r="HC20" s="20"/>
      <c r="HJ20" s="126"/>
      <c r="HK20" s="174" t="s">
        <v>269</v>
      </c>
      <c r="HN20" s="20"/>
      <c r="HS20" s="126"/>
      <c r="HT20" s="174" t="s">
        <v>269</v>
      </c>
      <c r="HW20" s="20"/>
      <c r="IB20" s="126"/>
      <c r="IC20" s="174" t="s">
        <v>269</v>
      </c>
      <c r="IF20" s="20"/>
      <c r="IJ20" s="126"/>
      <c r="IK20" s="174" t="s">
        <v>269</v>
      </c>
      <c r="IN20" s="20"/>
      <c r="IP20" s="126"/>
      <c r="IQ20" s="174" t="s">
        <v>269</v>
      </c>
      <c r="IT20" s="20"/>
      <c r="IY20" s="126"/>
      <c r="IZ20" s="174" t="s">
        <v>269</v>
      </c>
      <c r="JC20" s="20"/>
      <c r="JH20" s="126"/>
      <c r="JI20" s="174" t="s">
        <v>269</v>
      </c>
      <c r="JL20" s="20"/>
      <c r="JR20" s="126"/>
      <c r="JS20" s="174" t="s">
        <v>269</v>
      </c>
      <c r="JV20" s="20"/>
      <c r="KD20" s="126"/>
      <c r="KE20" s="174" t="s">
        <v>269</v>
      </c>
      <c r="KH20" s="20"/>
      <c r="KL20" s="126"/>
      <c r="KM20" s="171" t="s">
        <v>269</v>
      </c>
      <c r="KQ20" s="126"/>
      <c r="KR20" s="174" t="s">
        <v>269</v>
      </c>
      <c r="KV20" s="126"/>
      <c r="KW20" s="171" t="s">
        <v>269</v>
      </c>
      <c r="LA20" s="126"/>
      <c r="LB20" s="171" t="s">
        <v>269</v>
      </c>
      <c r="LF20" s="126"/>
      <c r="LG20" s="171" t="s">
        <v>269</v>
      </c>
      <c r="LJ20" s="20"/>
      <c r="LK20" s="126"/>
      <c r="LL20" s="19" t="s">
        <v>269</v>
      </c>
      <c r="LN20" s="126"/>
      <c r="LO20" s="20"/>
      <c r="LP20" s="19" t="s">
        <v>230</v>
      </c>
      <c r="LZ20" s="19">
        <v>66</v>
      </c>
      <c r="MA20" s="19" t="s">
        <v>271</v>
      </c>
      <c r="MB20" s="19">
        <v>1</v>
      </c>
      <c r="MC20" s="126"/>
      <c r="MD20" s="20"/>
      <c r="ME20" s="19" t="s">
        <v>238</v>
      </c>
      <c r="MF20" s="19" t="s">
        <v>239</v>
      </c>
      <c r="MG20" s="19" t="s">
        <v>240</v>
      </c>
      <c r="MH20" s="19" t="s">
        <v>241</v>
      </c>
      <c r="MK20" s="19" t="s">
        <v>244</v>
      </c>
      <c r="ML20" s="19" t="s">
        <v>245</v>
      </c>
      <c r="MQ20" s="19" t="s">
        <v>250</v>
      </c>
      <c r="MR20" s="19" t="s">
        <v>251</v>
      </c>
      <c r="MU20" s="19" t="s">
        <v>254</v>
      </c>
      <c r="MV20" s="19" t="s">
        <v>255</v>
      </c>
      <c r="MY20" s="19">
        <v>40</v>
      </c>
      <c r="MZ20" s="19">
        <v>40</v>
      </c>
      <c r="NA20" s="19" t="s">
        <v>876</v>
      </c>
      <c r="NB20" s="19" t="s">
        <v>269</v>
      </c>
      <c r="NC20" s="19" t="s">
        <v>877</v>
      </c>
      <c r="ND20" s="19" t="s">
        <v>269</v>
      </c>
      <c r="NE20" s="126"/>
      <c r="NF20" s="19" t="s">
        <v>269</v>
      </c>
      <c r="NG20" s="19" t="s">
        <v>269</v>
      </c>
      <c r="NH20" s="19" t="s">
        <v>879</v>
      </c>
      <c r="NI20" s="181" t="s">
        <v>271</v>
      </c>
      <c r="NJ20" s="126"/>
      <c r="NK20" s="20"/>
      <c r="NL20" s="19" t="s">
        <v>257</v>
      </c>
      <c r="NU20" s="126"/>
      <c r="NW20" s="145" t="s">
        <v>271</v>
      </c>
      <c r="NX20" s="156"/>
      <c r="NY20" s="163"/>
      <c r="NZ20" s="152"/>
      <c r="OA20" s="185" t="s">
        <v>515</v>
      </c>
      <c r="OB20" s="150"/>
      <c r="OC20" s="89">
        <v>38237</v>
      </c>
      <c r="OD20" s="88">
        <v>823.5</v>
      </c>
      <c r="OE20" s="84">
        <f t="shared" si="1"/>
        <v>46.432301153612627</v>
      </c>
      <c r="OF20" s="91">
        <f t="shared" si="2"/>
        <v>7.5058189711535951E-3</v>
      </c>
    </row>
    <row r="21" spans="1:396" ht="68" x14ac:dyDescent="0.2">
      <c r="B21" s="19" t="s">
        <v>803</v>
      </c>
      <c r="C21" s="19">
        <v>6</v>
      </c>
      <c r="D21" s="19">
        <v>345</v>
      </c>
      <c r="E21" s="19">
        <v>9</v>
      </c>
      <c r="F21" s="84">
        <f t="shared" si="0"/>
        <v>38.333333333333336</v>
      </c>
      <c r="G21" s="19">
        <v>5</v>
      </c>
      <c r="H21" s="19" t="s">
        <v>269</v>
      </c>
      <c r="I21" s="19" t="s">
        <v>271</v>
      </c>
      <c r="J21" s="19">
        <v>0</v>
      </c>
      <c r="K21" s="126"/>
      <c r="L21" s="20"/>
      <c r="P21" s="19" t="s">
        <v>198</v>
      </c>
      <c r="Q21" s="19" t="s">
        <v>199</v>
      </c>
      <c r="AA21" s="20"/>
      <c r="AB21" s="19">
        <v>136</v>
      </c>
      <c r="AC21" s="19">
        <v>68</v>
      </c>
      <c r="AD21" s="19">
        <v>12</v>
      </c>
      <c r="AE21" s="19">
        <v>2</v>
      </c>
      <c r="AF21" s="19" t="s">
        <v>270</v>
      </c>
      <c r="AH21" s="19" t="s">
        <v>271</v>
      </c>
      <c r="AI21" s="126"/>
      <c r="AJ21" s="19" t="s">
        <v>271</v>
      </c>
      <c r="AK21" s="20"/>
      <c r="AL21" s="19" t="s">
        <v>214</v>
      </c>
      <c r="AP21" s="19" t="s">
        <v>218</v>
      </c>
      <c r="AV21" s="19" t="s">
        <v>273</v>
      </c>
      <c r="AW21" s="19">
        <v>1</v>
      </c>
      <c r="AX21" s="19">
        <v>60</v>
      </c>
      <c r="AY21" s="126"/>
      <c r="AZ21" s="112" t="s">
        <v>269</v>
      </c>
      <c r="BC21" s="156"/>
      <c r="BF21" s="126"/>
      <c r="BG21" s="19" t="s">
        <v>269</v>
      </c>
      <c r="BJ21" s="152"/>
      <c r="BL21" s="126"/>
      <c r="BM21" s="19" t="s">
        <v>269</v>
      </c>
      <c r="BP21" s="148"/>
      <c r="BR21" s="126"/>
      <c r="BS21" s="19" t="s">
        <v>269</v>
      </c>
      <c r="BV21" s="150"/>
      <c r="BX21" s="126"/>
      <c r="BY21" s="19" t="s">
        <v>269</v>
      </c>
      <c r="CB21" s="152"/>
      <c r="CD21" s="148"/>
      <c r="CF21" s="150"/>
      <c r="CH21" s="126"/>
      <c r="CI21" s="19" t="s">
        <v>271</v>
      </c>
      <c r="CJ21" s="19">
        <v>8</v>
      </c>
      <c r="CK21" s="19">
        <v>33</v>
      </c>
      <c r="CL21" s="156" t="s">
        <v>465</v>
      </c>
      <c r="CN21" s="152" t="s">
        <v>515</v>
      </c>
      <c r="CP21" s="148" t="s">
        <v>280</v>
      </c>
      <c r="CR21" s="150" t="s">
        <v>515</v>
      </c>
      <c r="CT21" s="126"/>
      <c r="CU21" s="170" t="s">
        <v>271</v>
      </c>
      <c r="CV21" s="126"/>
      <c r="CW21" s="19" t="s">
        <v>269</v>
      </c>
      <c r="DB21" s="126"/>
      <c r="DC21" s="19" t="s">
        <v>269</v>
      </c>
      <c r="DH21" s="126"/>
      <c r="DI21" s="19" t="s">
        <v>269</v>
      </c>
      <c r="DN21" s="126"/>
      <c r="DO21" s="19" t="s">
        <v>269</v>
      </c>
      <c r="DT21" s="126"/>
      <c r="DU21" s="19" t="s">
        <v>271</v>
      </c>
      <c r="DV21" s="19">
        <v>1</v>
      </c>
      <c r="DW21" s="19">
        <v>15</v>
      </c>
      <c r="DX21" s="181" t="s">
        <v>516</v>
      </c>
      <c r="DY21" s="19" t="s">
        <v>287</v>
      </c>
      <c r="DZ21" s="126"/>
      <c r="EA21" s="19" t="s">
        <v>269</v>
      </c>
      <c r="EF21" s="126"/>
      <c r="EG21" s="174" t="s">
        <v>269</v>
      </c>
      <c r="EL21" s="126"/>
      <c r="EM21" s="174" t="s">
        <v>269</v>
      </c>
      <c r="ER21" s="126"/>
      <c r="ES21" s="174" t="s">
        <v>269</v>
      </c>
      <c r="EX21" s="126"/>
      <c r="EY21" s="174" t="s">
        <v>269</v>
      </c>
      <c r="FD21" s="126"/>
      <c r="FE21" s="174" t="s">
        <v>269</v>
      </c>
      <c r="FJ21" s="126"/>
      <c r="FK21" s="19" t="s">
        <v>271</v>
      </c>
      <c r="FL21" s="126"/>
      <c r="FM21" s="19" t="s">
        <v>269</v>
      </c>
      <c r="FP21" s="20"/>
      <c r="FW21" s="126"/>
      <c r="FX21" s="19" t="s">
        <v>269</v>
      </c>
      <c r="GA21" s="20"/>
      <c r="GF21" s="126"/>
      <c r="GG21" s="19" t="s">
        <v>271</v>
      </c>
      <c r="GH21" s="19">
        <v>1</v>
      </c>
      <c r="GI21" s="19">
        <v>10</v>
      </c>
      <c r="GJ21" s="20"/>
      <c r="GL21" s="19" t="s">
        <v>226</v>
      </c>
      <c r="GP21" s="126"/>
      <c r="GQ21" s="19" t="s">
        <v>269</v>
      </c>
      <c r="GT21" s="20"/>
      <c r="GY21" s="126"/>
      <c r="GZ21" s="19" t="s">
        <v>269</v>
      </c>
      <c r="HC21" s="20"/>
      <c r="HJ21" s="126"/>
      <c r="HK21" s="19" t="s">
        <v>269</v>
      </c>
      <c r="HN21" s="20"/>
      <c r="HS21" s="126"/>
      <c r="HT21" s="19" t="s">
        <v>271</v>
      </c>
      <c r="HU21" s="19">
        <v>1</v>
      </c>
      <c r="HV21" s="19">
        <v>40</v>
      </c>
      <c r="HW21" s="20"/>
      <c r="HX21" s="19" t="s">
        <v>225</v>
      </c>
      <c r="IB21" s="126"/>
      <c r="IC21" s="19" t="s">
        <v>269</v>
      </c>
      <c r="IF21" s="20"/>
      <c r="IJ21" s="126"/>
      <c r="IK21" s="19" t="s">
        <v>269</v>
      </c>
      <c r="IN21" s="20"/>
      <c r="IP21" s="126"/>
      <c r="IQ21" s="19" t="s">
        <v>269</v>
      </c>
      <c r="IT21" s="20"/>
      <c r="IY21" s="126"/>
      <c r="IZ21" s="19" t="s">
        <v>269</v>
      </c>
      <c r="JC21" s="20"/>
      <c r="JH21" s="126"/>
      <c r="JI21" s="19" t="s">
        <v>271</v>
      </c>
      <c r="JJ21" s="19">
        <v>1</v>
      </c>
      <c r="JK21" s="19">
        <v>60</v>
      </c>
      <c r="JL21" s="20"/>
      <c r="JN21" s="19" t="s">
        <v>228</v>
      </c>
      <c r="JP21" s="19" t="s">
        <v>273</v>
      </c>
      <c r="JQ21" s="19" t="s">
        <v>271</v>
      </c>
      <c r="JR21" s="126"/>
      <c r="JS21" s="19" t="s">
        <v>271</v>
      </c>
      <c r="JT21" s="19">
        <v>1</v>
      </c>
      <c r="JU21" s="19">
        <v>35</v>
      </c>
      <c r="JV21" s="20"/>
      <c r="JX21" s="19" t="s">
        <v>227</v>
      </c>
      <c r="KB21" s="19" t="s">
        <v>309</v>
      </c>
      <c r="KC21" s="19" t="s">
        <v>269</v>
      </c>
      <c r="KD21" s="126"/>
      <c r="KE21" s="19" t="s">
        <v>269</v>
      </c>
      <c r="KH21" s="20"/>
      <c r="KL21" s="126"/>
      <c r="KM21" s="171" t="s">
        <v>269</v>
      </c>
      <c r="KQ21" s="126"/>
      <c r="KR21" s="174" t="s">
        <v>271</v>
      </c>
      <c r="KS21" s="19">
        <v>2</v>
      </c>
      <c r="KT21" s="19">
        <v>25</v>
      </c>
      <c r="KU21" s="19" t="s">
        <v>225</v>
      </c>
      <c r="KV21" s="126"/>
      <c r="KW21" s="171" t="s">
        <v>269</v>
      </c>
      <c r="LA21" s="126"/>
      <c r="LB21" s="171" t="s">
        <v>269</v>
      </c>
      <c r="LF21" s="126"/>
      <c r="LG21" s="171" t="s">
        <v>269</v>
      </c>
      <c r="LJ21" s="20"/>
      <c r="LK21" s="126"/>
      <c r="LL21" s="19" t="s">
        <v>269</v>
      </c>
      <c r="LN21" s="126"/>
      <c r="LO21" s="20"/>
      <c r="LP21" s="19" t="s">
        <v>230</v>
      </c>
      <c r="LZ21" s="19">
        <v>211</v>
      </c>
      <c r="MA21" s="19" t="s">
        <v>271</v>
      </c>
      <c r="MB21" s="19">
        <v>9</v>
      </c>
      <c r="MC21" s="126"/>
      <c r="MD21" s="20"/>
      <c r="ME21" s="19" t="s">
        <v>238</v>
      </c>
      <c r="MF21" s="19" t="s">
        <v>239</v>
      </c>
      <c r="MG21" s="19" t="s">
        <v>240</v>
      </c>
      <c r="MH21" s="19" t="s">
        <v>241</v>
      </c>
      <c r="MI21" s="19" t="s">
        <v>242</v>
      </c>
      <c r="MJ21" s="19" t="s">
        <v>243</v>
      </c>
      <c r="MK21" s="19" t="s">
        <v>244</v>
      </c>
      <c r="ML21" s="19" t="s">
        <v>245</v>
      </c>
      <c r="MM21" s="19" t="s">
        <v>246</v>
      </c>
      <c r="MN21" s="19" t="s">
        <v>247</v>
      </c>
      <c r="MO21" s="19" t="s">
        <v>248</v>
      </c>
      <c r="MP21" s="19" t="s">
        <v>249</v>
      </c>
      <c r="MQ21" s="19" t="s">
        <v>250</v>
      </c>
      <c r="MR21" s="19" t="s">
        <v>251</v>
      </c>
      <c r="MT21" s="19" t="s">
        <v>253</v>
      </c>
      <c r="MU21" s="19" t="s">
        <v>254</v>
      </c>
      <c r="MV21" s="19" t="s">
        <v>255</v>
      </c>
      <c r="MW21" s="19" t="s">
        <v>256</v>
      </c>
      <c r="MY21" s="19">
        <v>40</v>
      </c>
      <c r="MZ21" s="19">
        <v>25</v>
      </c>
      <c r="NA21" s="19" t="s">
        <v>369</v>
      </c>
      <c r="NB21" s="19" t="s">
        <v>269</v>
      </c>
      <c r="NC21" s="19" t="s">
        <v>269</v>
      </c>
      <c r="ND21" s="19" t="s">
        <v>269</v>
      </c>
      <c r="NE21" s="126"/>
      <c r="NF21" s="19" t="s">
        <v>271</v>
      </c>
      <c r="NG21" s="19" t="s">
        <v>269</v>
      </c>
      <c r="NH21" s="19" t="s">
        <v>807</v>
      </c>
      <c r="NI21" s="19" t="s">
        <v>271</v>
      </c>
      <c r="NJ21" s="126"/>
      <c r="NK21" s="20"/>
      <c r="NL21" s="19" t="s">
        <v>257</v>
      </c>
      <c r="NP21" s="19" t="s">
        <v>261</v>
      </c>
      <c r="NU21" s="126"/>
      <c r="NW21" s="145" t="s">
        <v>271</v>
      </c>
      <c r="NX21" s="156"/>
      <c r="NY21" s="163" t="s">
        <v>465</v>
      </c>
      <c r="NZ21" s="184" t="s">
        <v>515</v>
      </c>
      <c r="OA21" s="148" t="s">
        <v>280</v>
      </c>
      <c r="OB21" s="150" t="s">
        <v>515</v>
      </c>
      <c r="OC21" s="89">
        <v>40502</v>
      </c>
      <c r="OD21" s="88">
        <v>1133.9000000000001</v>
      </c>
      <c r="OE21" s="84">
        <f t="shared" si="1"/>
        <v>35.71919922391745</v>
      </c>
      <c r="OF21" s="91">
        <f t="shared" si="2"/>
        <v>8.5180978717100397E-3</v>
      </c>
    </row>
    <row r="22" spans="1:396" ht="102" x14ac:dyDescent="0.2">
      <c r="B22" s="19" t="s">
        <v>374</v>
      </c>
      <c r="C22" s="19">
        <v>6</v>
      </c>
      <c r="D22" s="19">
        <v>355</v>
      </c>
      <c r="E22" s="19">
        <v>6</v>
      </c>
      <c r="F22" s="84">
        <f t="shared" si="0"/>
        <v>59.166666666666664</v>
      </c>
      <c r="G22" s="19">
        <v>5</v>
      </c>
      <c r="H22" s="19" t="s">
        <v>271</v>
      </c>
      <c r="I22" s="19" t="s">
        <v>271</v>
      </c>
      <c r="J22" s="19">
        <v>1</v>
      </c>
      <c r="K22" s="126"/>
      <c r="L22" s="20"/>
      <c r="M22" s="19" t="s">
        <v>195</v>
      </c>
      <c r="N22" s="19" t="s">
        <v>196</v>
      </c>
      <c r="P22" s="19" t="s">
        <v>198</v>
      </c>
      <c r="AA22" s="20"/>
      <c r="AB22" s="19">
        <v>133</v>
      </c>
      <c r="AC22" s="19">
        <v>105</v>
      </c>
      <c r="AD22" s="19">
        <v>12</v>
      </c>
      <c r="AE22" s="19">
        <v>0</v>
      </c>
      <c r="AF22" s="19" t="s">
        <v>213</v>
      </c>
      <c r="AG22" s="19" t="s">
        <v>377</v>
      </c>
      <c r="AH22" s="19" t="s">
        <v>269</v>
      </c>
      <c r="AI22" s="126"/>
      <c r="AJ22" s="19" t="s">
        <v>269</v>
      </c>
      <c r="AK22" s="20"/>
      <c r="AY22" s="126"/>
      <c r="AZ22" s="112" t="s">
        <v>269</v>
      </c>
      <c r="BC22" s="156"/>
      <c r="BF22" s="126"/>
      <c r="BG22" s="19" t="s">
        <v>269</v>
      </c>
      <c r="BJ22" s="152"/>
      <c r="BL22" s="126"/>
      <c r="BM22" s="19" t="s">
        <v>269</v>
      </c>
      <c r="BP22" s="148"/>
      <c r="BR22" s="126"/>
      <c r="BS22" s="19" t="s">
        <v>269</v>
      </c>
      <c r="BV22" s="150"/>
      <c r="BX22" s="126"/>
      <c r="BY22" s="19" t="s">
        <v>269</v>
      </c>
      <c r="CB22" s="152"/>
      <c r="CD22" s="148"/>
      <c r="CF22" s="150"/>
      <c r="CH22" s="126"/>
      <c r="CI22" s="19" t="s">
        <v>271</v>
      </c>
      <c r="CJ22" s="19">
        <v>5</v>
      </c>
      <c r="CK22" s="19">
        <v>35</v>
      </c>
      <c r="CL22" s="156" t="s">
        <v>224</v>
      </c>
      <c r="CM22" s="19" t="s">
        <v>378</v>
      </c>
      <c r="CN22" s="152" t="s">
        <v>224</v>
      </c>
      <c r="CO22" s="19" t="s">
        <v>379</v>
      </c>
      <c r="CP22" s="148" t="s">
        <v>224</v>
      </c>
      <c r="CQ22" s="19" t="s">
        <v>380</v>
      </c>
      <c r="CR22" s="150" t="s">
        <v>280</v>
      </c>
      <c r="CT22" s="126"/>
      <c r="CU22" s="170" t="s">
        <v>271</v>
      </c>
      <c r="CV22" s="126"/>
      <c r="CW22" s="145" t="s">
        <v>271</v>
      </c>
      <c r="CX22" s="19">
        <v>1</v>
      </c>
      <c r="CY22" s="19">
        <v>8</v>
      </c>
      <c r="CZ22" s="19" t="s">
        <v>286</v>
      </c>
      <c r="DA22" s="19" t="s">
        <v>287</v>
      </c>
      <c r="DB22" s="126"/>
      <c r="DC22" s="19" t="s">
        <v>269</v>
      </c>
      <c r="DH22" s="126"/>
      <c r="DI22" s="19" t="s">
        <v>269</v>
      </c>
      <c r="DN22" s="126"/>
      <c r="DO22" s="19" t="s">
        <v>269</v>
      </c>
      <c r="DT22" s="126"/>
      <c r="DU22" s="19" t="s">
        <v>269</v>
      </c>
      <c r="DZ22" s="126"/>
      <c r="EA22" s="19" t="s">
        <v>269</v>
      </c>
      <c r="EF22" s="126"/>
      <c r="EG22" s="174" t="s">
        <v>269</v>
      </c>
      <c r="EL22" s="126"/>
      <c r="EM22" s="174" t="s">
        <v>269</v>
      </c>
      <c r="ER22" s="126"/>
      <c r="ES22" s="174" t="s">
        <v>269</v>
      </c>
      <c r="EX22" s="126"/>
      <c r="EY22" s="174" t="s">
        <v>269</v>
      </c>
      <c r="FD22" s="126"/>
      <c r="FE22" s="174" t="s">
        <v>269</v>
      </c>
      <c r="FJ22" s="126"/>
      <c r="FK22" s="19" t="s">
        <v>271</v>
      </c>
      <c r="FL22" s="126"/>
      <c r="FM22" s="19" t="s">
        <v>271</v>
      </c>
      <c r="FN22" s="19">
        <v>2</v>
      </c>
      <c r="FO22" s="19">
        <v>20</v>
      </c>
      <c r="FP22" s="20"/>
      <c r="FQ22" s="19" t="s">
        <v>225</v>
      </c>
      <c r="FT22" s="19" t="s">
        <v>229</v>
      </c>
      <c r="FV22" s="19" t="s">
        <v>269</v>
      </c>
      <c r="FW22" s="126"/>
      <c r="FX22" s="19" t="s">
        <v>269</v>
      </c>
      <c r="GA22" s="20"/>
      <c r="GF22" s="126"/>
      <c r="GG22" s="19" t="s">
        <v>269</v>
      </c>
      <c r="GJ22" s="20"/>
      <c r="GP22" s="126"/>
      <c r="GQ22" s="19" t="s">
        <v>269</v>
      </c>
      <c r="GT22" s="20"/>
      <c r="GY22" s="126"/>
      <c r="GZ22" s="19" t="s">
        <v>269</v>
      </c>
      <c r="HC22" s="20"/>
      <c r="HJ22" s="126"/>
      <c r="HK22" s="19" t="s">
        <v>269</v>
      </c>
      <c r="HN22" s="20"/>
      <c r="HS22" s="126"/>
      <c r="HT22" s="19" t="s">
        <v>269</v>
      </c>
      <c r="HW22" s="20"/>
      <c r="IB22" s="126"/>
      <c r="IC22" s="19" t="s">
        <v>269</v>
      </c>
      <c r="IF22" s="20"/>
      <c r="IJ22" s="126"/>
      <c r="IK22" s="19" t="s">
        <v>269</v>
      </c>
      <c r="IN22" s="20"/>
      <c r="IP22" s="126"/>
      <c r="IQ22" s="19" t="s">
        <v>269</v>
      </c>
      <c r="IT22" s="20"/>
      <c r="IY22" s="126"/>
      <c r="IZ22" s="19" t="s">
        <v>271</v>
      </c>
      <c r="JA22" s="19">
        <v>1</v>
      </c>
      <c r="JB22" s="19">
        <v>30</v>
      </c>
      <c r="JC22" s="20"/>
      <c r="JD22" s="19" t="s">
        <v>225</v>
      </c>
      <c r="JG22" s="19" t="s">
        <v>229</v>
      </c>
      <c r="JH22" s="126"/>
      <c r="JI22" s="19" t="s">
        <v>271</v>
      </c>
      <c r="JJ22" s="19">
        <v>1</v>
      </c>
      <c r="JK22" s="19">
        <v>180</v>
      </c>
      <c r="JL22" s="20"/>
      <c r="JM22" s="19" t="s">
        <v>225</v>
      </c>
      <c r="JP22" s="173" t="s">
        <v>347</v>
      </c>
      <c r="JQ22" s="19" t="s">
        <v>269</v>
      </c>
      <c r="JR22" s="126"/>
      <c r="JS22" s="19" t="s">
        <v>269</v>
      </c>
      <c r="JV22" s="20"/>
      <c r="KD22" s="126"/>
      <c r="KE22" s="19" t="s">
        <v>269</v>
      </c>
      <c r="KH22" s="20"/>
      <c r="KL22" s="126"/>
      <c r="KM22" s="171" t="s">
        <v>269</v>
      </c>
      <c r="KQ22" s="126"/>
      <c r="KR22" s="174" t="s">
        <v>269</v>
      </c>
      <c r="KV22" s="126"/>
      <c r="KW22" s="171" t="s">
        <v>269</v>
      </c>
      <c r="LA22" s="126"/>
      <c r="LB22" s="171" t="s">
        <v>269</v>
      </c>
      <c r="LF22" s="126"/>
      <c r="LG22" s="171" t="s">
        <v>269</v>
      </c>
      <c r="LJ22" s="20"/>
      <c r="LK22" s="126"/>
      <c r="LL22" s="19" t="s">
        <v>269</v>
      </c>
      <c r="LN22" s="126"/>
      <c r="LO22" s="20"/>
      <c r="LQ22" s="19" t="s">
        <v>231</v>
      </c>
      <c r="LS22" s="19" t="s">
        <v>233</v>
      </c>
      <c r="LT22" s="19" t="s">
        <v>234</v>
      </c>
      <c r="LV22" s="19" t="s">
        <v>236</v>
      </c>
      <c r="LZ22" s="19">
        <v>0</v>
      </c>
      <c r="MA22" s="19" t="s">
        <v>269</v>
      </c>
      <c r="MB22" s="19">
        <v>0</v>
      </c>
      <c r="MC22" s="126"/>
      <c r="MD22" s="20"/>
      <c r="ME22" s="19" t="s">
        <v>238</v>
      </c>
      <c r="MF22" s="19" t="s">
        <v>239</v>
      </c>
      <c r="MI22" s="19" t="s">
        <v>242</v>
      </c>
      <c r="ML22" s="19" t="s">
        <v>245</v>
      </c>
      <c r="MN22" s="19" t="s">
        <v>247</v>
      </c>
      <c r="MO22" s="19" t="s">
        <v>248</v>
      </c>
      <c r="MP22" s="19" t="s">
        <v>249</v>
      </c>
      <c r="MQ22" s="19" t="s">
        <v>250</v>
      </c>
      <c r="MR22" s="19" t="s">
        <v>251</v>
      </c>
      <c r="MV22" s="19" t="s">
        <v>255</v>
      </c>
      <c r="MY22" s="19">
        <v>40</v>
      </c>
      <c r="MZ22" s="19">
        <v>40</v>
      </c>
      <c r="NA22" s="19" t="s">
        <v>383</v>
      </c>
      <c r="NB22" s="19" t="s">
        <v>269</v>
      </c>
      <c r="NC22" s="19" t="s">
        <v>384</v>
      </c>
      <c r="ND22" s="19" t="s">
        <v>269</v>
      </c>
      <c r="NE22" s="126"/>
      <c r="NF22" s="19" t="s">
        <v>271</v>
      </c>
      <c r="NG22" s="19" t="s">
        <v>1275</v>
      </c>
      <c r="NH22" s="19" t="s">
        <v>386</v>
      </c>
      <c r="NI22" s="19" t="s">
        <v>269</v>
      </c>
      <c r="NJ22" s="126"/>
      <c r="NK22" s="20"/>
      <c r="NU22" s="126"/>
      <c r="NV22" s="19" t="s">
        <v>387</v>
      </c>
      <c r="NW22" s="145" t="s">
        <v>271</v>
      </c>
      <c r="NX22" s="156"/>
      <c r="NY22" s="164"/>
      <c r="NZ22" s="153"/>
      <c r="OA22" s="147"/>
      <c r="OB22" s="150" t="s">
        <v>280</v>
      </c>
      <c r="OC22" s="89">
        <v>49346</v>
      </c>
      <c r="OD22" s="88">
        <v>674.3</v>
      </c>
      <c r="OE22" s="84">
        <f t="shared" si="1"/>
        <v>73.18107667210441</v>
      </c>
      <c r="OF22" s="91">
        <f t="shared" si="2"/>
        <v>7.1940988124670696E-3</v>
      </c>
    </row>
    <row r="23" spans="1:396" ht="136" x14ac:dyDescent="0.2">
      <c r="B23" s="19" t="s">
        <v>479</v>
      </c>
      <c r="C23" s="19">
        <v>6</v>
      </c>
      <c r="D23" s="19">
        <v>494</v>
      </c>
      <c r="E23" s="19">
        <v>7</v>
      </c>
      <c r="F23" s="84">
        <f t="shared" si="0"/>
        <v>70.571428571428569</v>
      </c>
      <c r="G23" s="19">
        <v>7</v>
      </c>
      <c r="H23" s="19" t="s">
        <v>271</v>
      </c>
      <c r="I23" s="19" t="s">
        <v>269</v>
      </c>
      <c r="J23" s="19">
        <v>2</v>
      </c>
      <c r="K23" s="126"/>
      <c r="L23" s="20"/>
      <c r="M23" s="19" t="s">
        <v>195</v>
      </c>
      <c r="P23" s="19" t="s">
        <v>198</v>
      </c>
      <c r="AA23" s="20"/>
      <c r="AB23" s="19">
        <v>221</v>
      </c>
      <c r="AC23" s="19">
        <v>14</v>
      </c>
      <c r="AD23" s="19">
        <v>5</v>
      </c>
      <c r="AE23" s="19">
        <v>0</v>
      </c>
      <c r="AF23" s="138" t="s">
        <v>213</v>
      </c>
      <c r="AG23" s="19" t="s">
        <v>482</v>
      </c>
      <c r="AH23" s="19" t="s">
        <v>271</v>
      </c>
      <c r="AI23" s="126"/>
      <c r="AJ23" s="19" t="s">
        <v>269</v>
      </c>
      <c r="AK23" s="20"/>
      <c r="AY23" s="126"/>
      <c r="AZ23" s="112" t="s">
        <v>269</v>
      </c>
      <c r="BC23" s="156"/>
      <c r="BF23" s="126"/>
      <c r="BG23" s="19" t="s">
        <v>269</v>
      </c>
      <c r="BJ23" s="152"/>
      <c r="BL23" s="126"/>
      <c r="BM23" s="19" t="s">
        <v>269</v>
      </c>
      <c r="BP23" s="148"/>
      <c r="BR23" s="126"/>
      <c r="BS23" s="19" t="s">
        <v>269</v>
      </c>
      <c r="BV23" s="150"/>
      <c r="BX23" s="126"/>
      <c r="BY23" s="19" t="s">
        <v>269</v>
      </c>
      <c r="CB23" s="152"/>
      <c r="CD23" s="148"/>
      <c r="CF23" s="150"/>
      <c r="CH23" s="126"/>
      <c r="CI23" s="19" t="s">
        <v>269</v>
      </c>
      <c r="CL23" s="156"/>
      <c r="CN23" s="152"/>
      <c r="CP23" s="148"/>
      <c r="CR23" s="150"/>
      <c r="CT23" s="126"/>
      <c r="CU23" s="170" t="s">
        <v>271</v>
      </c>
      <c r="CV23" s="126"/>
      <c r="CW23" s="145" t="s">
        <v>271</v>
      </c>
      <c r="CX23" s="19">
        <v>1</v>
      </c>
      <c r="CY23" s="19">
        <v>25</v>
      </c>
      <c r="CZ23" s="181" t="s">
        <v>429</v>
      </c>
      <c r="DA23" s="181" t="s">
        <v>287</v>
      </c>
      <c r="DB23" s="126"/>
      <c r="DC23" s="19" t="s">
        <v>269</v>
      </c>
      <c r="DH23" s="126"/>
      <c r="DI23" s="19" t="s">
        <v>269</v>
      </c>
      <c r="DN23" s="126"/>
      <c r="DO23" s="19" t="s">
        <v>269</v>
      </c>
      <c r="DT23" s="126"/>
      <c r="DU23" s="19" t="s">
        <v>269</v>
      </c>
      <c r="DZ23" s="126"/>
      <c r="EA23" s="19" t="s">
        <v>269</v>
      </c>
      <c r="EF23" s="126"/>
      <c r="EG23" s="174" t="s">
        <v>269</v>
      </c>
      <c r="EL23" s="126"/>
      <c r="EM23" s="174" t="s">
        <v>269</v>
      </c>
      <c r="ER23" s="126"/>
      <c r="ES23" s="174" t="s">
        <v>269</v>
      </c>
      <c r="EX23" s="126"/>
      <c r="EY23" s="174" t="s">
        <v>269</v>
      </c>
      <c r="FD23" s="126"/>
      <c r="FE23" s="174" t="s">
        <v>269</v>
      </c>
      <c r="FJ23" s="126"/>
      <c r="FK23" s="19" t="s">
        <v>269</v>
      </c>
      <c r="FL23" s="126"/>
      <c r="FM23" s="174" t="s">
        <v>269</v>
      </c>
      <c r="FP23" s="20"/>
      <c r="FW23" s="126"/>
      <c r="FX23" s="174" t="s">
        <v>269</v>
      </c>
      <c r="GA23" s="20"/>
      <c r="GF23" s="126"/>
      <c r="GG23" s="174" t="s">
        <v>269</v>
      </c>
      <c r="GJ23" s="20"/>
      <c r="GP23" s="126"/>
      <c r="GQ23" s="174" t="s">
        <v>269</v>
      </c>
      <c r="GT23" s="20"/>
      <c r="GY23" s="126"/>
      <c r="GZ23" s="174" t="s">
        <v>269</v>
      </c>
      <c r="HC23" s="20"/>
      <c r="HJ23" s="126"/>
      <c r="HK23" s="174" t="s">
        <v>269</v>
      </c>
      <c r="HN23" s="20"/>
      <c r="HS23" s="126"/>
      <c r="HT23" s="174" t="s">
        <v>269</v>
      </c>
      <c r="HW23" s="20"/>
      <c r="IB23" s="126"/>
      <c r="IC23" s="174" t="s">
        <v>269</v>
      </c>
      <c r="IF23" s="20"/>
      <c r="IJ23" s="126"/>
      <c r="IK23" s="174" t="s">
        <v>269</v>
      </c>
      <c r="IN23" s="20"/>
      <c r="IP23" s="126"/>
      <c r="IQ23" s="174" t="s">
        <v>269</v>
      </c>
      <c r="IT23" s="20"/>
      <c r="IY23" s="126"/>
      <c r="IZ23" s="174" t="s">
        <v>269</v>
      </c>
      <c r="JC23" s="20"/>
      <c r="JH23" s="126"/>
      <c r="JI23" s="174" t="s">
        <v>269</v>
      </c>
      <c r="JL23" s="20"/>
      <c r="JR23" s="126"/>
      <c r="JS23" s="174" t="s">
        <v>269</v>
      </c>
      <c r="JV23" s="20"/>
      <c r="KD23" s="126"/>
      <c r="KE23" s="174" t="s">
        <v>269</v>
      </c>
      <c r="KH23" s="20"/>
      <c r="KL23" s="126"/>
      <c r="KM23" s="171" t="s">
        <v>269</v>
      </c>
      <c r="KQ23" s="126"/>
      <c r="KR23" s="174" t="s">
        <v>269</v>
      </c>
      <c r="KV23" s="126"/>
      <c r="KW23" s="171" t="s">
        <v>269</v>
      </c>
      <c r="LA23" s="126"/>
      <c r="LB23" s="171" t="s">
        <v>269</v>
      </c>
      <c r="LF23" s="126"/>
      <c r="LG23" s="171" t="s">
        <v>269</v>
      </c>
      <c r="LJ23" s="20"/>
      <c r="LK23" s="126"/>
      <c r="LL23" s="19" t="s">
        <v>271</v>
      </c>
      <c r="LM23" s="19" t="s">
        <v>483</v>
      </c>
      <c r="LN23" s="126"/>
      <c r="LO23" s="20"/>
      <c r="LP23" s="19" t="s">
        <v>230</v>
      </c>
      <c r="LZ23" s="19">
        <v>302</v>
      </c>
      <c r="MA23" s="19" t="s">
        <v>271</v>
      </c>
      <c r="MB23" s="19">
        <v>1</v>
      </c>
      <c r="MC23" s="126"/>
      <c r="MD23" s="20"/>
      <c r="ME23" s="19" t="s">
        <v>238</v>
      </c>
      <c r="MF23" s="19" t="s">
        <v>239</v>
      </c>
      <c r="MG23" s="19" t="s">
        <v>240</v>
      </c>
      <c r="MH23" s="19" t="s">
        <v>241</v>
      </c>
      <c r="MI23" s="19" t="s">
        <v>242</v>
      </c>
      <c r="MJ23" s="19" t="s">
        <v>243</v>
      </c>
      <c r="MK23" s="19" t="s">
        <v>244</v>
      </c>
      <c r="ML23" s="19" t="s">
        <v>245</v>
      </c>
      <c r="MM23" s="19" t="s">
        <v>246</v>
      </c>
      <c r="MN23" s="19" t="s">
        <v>247</v>
      </c>
      <c r="MO23" s="19" t="s">
        <v>248</v>
      </c>
      <c r="MP23" s="19" t="s">
        <v>249</v>
      </c>
      <c r="MQ23" s="19" t="s">
        <v>250</v>
      </c>
      <c r="MT23" s="19" t="s">
        <v>253</v>
      </c>
      <c r="MU23" s="19" t="s">
        <v>254</v>
      </c>
      <c r="MW23" s="19" t="s">
        <v>256</v>
      </c>
      <c r="MY23" s="19">
        <v>40</v>
      </c>
      <c r="MZ23" s="19">
        <v>40</v>
      </c>
      <c r="NA23" s="19" t="s">
        <v>369</v>
      </c>
      <c r="NB23" s="19" t="s">
        <v>269</v>
      </c>
      <c r="NC23" s="19" t="s">
        <v>269</v>
      </c>
      <c r="ND23" s="19" t="s">
        <v>269</v>
      </c>
      <c r="NE23" s="126"/>
      <c r="NF23" s="19" t="s">
        <v>271</v>
      </c>
      <c r="NG23" s="19" t="s">
        <v>269</v>
      </c>
      <c r="NH23" s="19" t="s">
        <v>484</v>
      </c>
      <c r="NI23" s="19" t="s">
        <v>269</v>
      </c>
      <c r="NJ23" s="126"/>
      <c r="NK23" s="20"/>
      <c r="NU23" s="126"/>
      <c r="NW23" s="145" t="s">
        <v>269</v>
      </c>
      <c r="NX23" s="156"/>
      <c r="NY23" s="163"/>
      <c r="NZ23" s="165"/>
      <c r="OA23" s="166"/>
      <c r="OB23" s="167"/>
      <c r="OC23" s="89">
        <v>37038</v>
      </c>
      <c r="OD23" s="88">
        <v>884.3</v>
      </c>
      <c r="OE23" s="84">
        <f t="shared" si="1"/>
        <v>41.883976026235445</v>
      </c>
      <c r="OF23" s="91">
        <f t="shared" si="2"/>
        <v>1.3337653221016254E-2</v>
      </c>
    </row>
    <row r="24" spans="1:396" ht="68" x14ac:dyDescent="0.2">
      <c r="B24" s="19" t="s">
        <v>501</v>
      </c>
      <c r="C24" s="19">
        <v>6</v>
      </c>
      <c r="D24" s="19">
        <v>303</v>
      </c>
      <c r="E24" s="19">
        <v>7</v>
      </c>
      <c r="F24" s="84">
        <f t="shared" si="0"/>
        <v>43.285714285714285</v>
      </c>
      <c r="G24" s="19">
        <v>7</v>
      </c>
      <c r="H24" s="19" t="s">
        <v>271</v>
      </c>
      <c r="I24" s="19" t="s">
        <v>269</v>
      </c>
      <c r="J24" s="19">
        <v>0</v>
      </c>
      <c r="K24" s="126"/>
      <c r="L24" s="20"/>
      <c r="M24" s="19" t="s">
        <v>195</v>
      </c>
      <c r="P24" s="19" t="s">
        <v>198</v>
      </c>
      <c r="Q24" s="19" t="s">
        <v>199</v>
      </c>
      <c r="U24" s="19" t="s">
        <v>203</v>
      </c>
      <c r="Y24" s="19" t="s">
        <v>207</v>
      </c>
      <c r="AA24" s="20"/>
      <c r="AB24" s="19">
        <v>154</v>
      </c>
      <c r="AC24" s="19">
        <v>93</v>
      </c>
      <c r="AD24" s="19">
        <v>25</v>
      </c>
      <c r="AE24" s="19">
        <v>6</v>
      </c>
      <c r="AF24" s="19" t="s">
        <v>213</v>
      </c>
      <c r="AG24" s="19" t="s">
        <v>504</v>
      </c>
      <c r="AH24" s="19" t="s">
        <v>271</v>
      </c>
      <c r="AI24" s="126"/>
      <c r="AJ24" s="19" t="s">
        <v>269</v>
      </c>
      <c r="AK24" s="20"/>
      <c r="AY24" s="126"/>
      <c r="AZ24" s="112" t="s">
        <v>269</v>
      </c>
      <c r="BC24" s="156"/>
      <c r="BF24" s="126"/>
      <c r="BG24" s="19" t="s">
        <v>269</v>
      </c>
      <c r="BJ24" s="152"/>
      <c r="BL24" s="126"/>
      <c r="BM24" s="19" t="s">
        <v>269</v>
      </c>
      <c r="BP24" s="148"/>
      <c r="BR24" s="126"/>
      <c r="BS24" s="19" t="s">
        <v>269</v>
      </c>
      <c r="BV24" s="150"/>
      <c r="BX24" s="126"/>
      <c r="BY24" s="19" t="s">
        <v>269</v>
      </c>
      <c r="CB24" s="152"/>
      <c r="CD24" s="148"/>
      <c r="CF24" s="150"/>
      <c r="CH24" s="126"/>
      <c r="CI24" s="19" t="s">
        <v>271</v>
      </c>
      <c r="CJ24" s="19">
        <v>6</v>
      </c>
      <c r="CK24" s="19">
        <v>35</v>
      </c>
      <c r="CL24" s="156" t="s">
        <v>465</v>
      </c>
      <c r="CN24" s="152" t="s">
        <v>325</v>
      </c>
      <c r="CP24" s="148" t="s">
        <v>280</v>
      </c>
      <c r="CR24" s="150" t="s">
        <v>281</v>
      </c>
      <c r="CT24" s="126"/>
      <c r="CU24" s="170" t="s">
        <v>271</v>
      </c>
      <c r="CV24" s="126"/>
      <c r="CW24" s="145" t="s">
        <v>271</v>
      </c>
      <c r="CX24" s="19">
        <v>1</v>
      </c>
      <c r="CY24" s="19">
        <v>8</v>
      </c>
      <c r="CZ24" s="19" t="s">
        <v>286</v>
      </c>
      <c r="DA24" s="19" t="s">
        <v>287</v>
      </c>
      <c r="DB24" s="126"/>
      <c r="DC24" s="19" t="s">
        <v>269</v>
      </c>
      <c r="DH24" s="126"/>
      <c r="DI24" s="19" t="s">
        <v>269</v>
      </c>
      <c r="DN24" s="126"/>
      <c r="DO24" s="19" t="s">
        <v>271</v>
      </c>
      <c r="DP24" s="19">
        <v>1</v>
      </c>
      <c r="DQ24" s="19">
        <v>8</v>
      </c>
      <c r="DR24" s="19" t="s">
        <v>286</v>
      </c>
      <c r="DS24" s="181" t="s">
        <v>287</v>
      </c>
      <c r="DT24" s="126"/>
      <c r="DU24" s="19" t="s">
        <v>271</v>
      </c>
      <c r="DV24" s="19">
        <v>1</v>
      </c>
      <c r="DW24" s="19">
        <v>8</v>
      </c>
      <c r="DX24" s="19" t="s">
        <v>286</v>
      </c>
      <c r="DY24" s="19" t="s">
        <v>287</v>
      </c>
      <c r="DZ24" s="126"/>
      <c r="EA24" s="19" t="s">
        <v>269</v>
      </c>
      <c r="EF24" s="126"/>
      <c r="EG24" s="174" t="s">
        <v>269</v>
      </c>
      <c r="EL24" s="126"/>
      <c r="EM24" s="174" t="s">
        <v>269</v>
      </c>
      <c r="ER24" s="126"/>
      <c r="ES24" s="174" t="s">
        <v>269</v>
      </c>
      <c r="EX24" s="126"/>
      <c r="EY24" s="174" t="s">
        <v>269</v>
      </c>
      <c r="FD24" s="126"/>
      <c r="FE24" s="174" t="s">
        <v>269</v>
      </c>
      <c r="FJ24" s="126"/>
      <c r="FK24" s="19" t="s">
        <v>271</v>
      </c>
      <c r="FL24" s="126"/>
      <c r="FM24" s="19" t="s">
        <v>269</v>
      </c>
      <c r="FP24" s="20"/>
      <c r="FW24" s="126"/>
      <c r="FX24" s="19" t="s">
        <v>269</v>
      </c>
      <c r="GA24" s="20"/>
      <c r="GF24" s="126"/>
      <c r="GG24" s="19" t="s">
        <v>271</v>
      </c>
      <c r="GH24" s="19">
        <v>1</v>
      </c>
      <c r="GI24" s="19">
        <v>15</v>
      </c>
      <c r="GJ24" s="20"/>
      <c r="GM24" s="19" t="s">
        <v>227</v>
      </c>
      <c r="GP24" s="126"/>
      <c r="GQ24" s="19" t="s">
        <v>269</v>
      </c>
      <c r="GT24" s="20"/>
      <c r="GY24" s="126"/>
      <c r="GZ24" s="19" t="s">
        <v>269</v>
      </c>
      <c r="HC24" s="20"/>
      <c r="HJ24" s="126"/>
      <c r="HK24" s="19" t="s">
        <v>269</v>
      </c>
      <c r="HN24" s="20"/>
      <c r="HS24" s="126"/>
      <c r="HT24" s="19" t="s">
        <v>269</v>
      </c>
      <c r="HW24" s="20"/>
      <c r="IB24" s="126"/>
      <c r="IC24" s="19" t="s">
        <v>269</v>
      </c>
      <c r="IF24" s="20"/>
      <c r="IJ24" s="126"/>
      <c r="IK24" s="19" t="s">
        <v>269</v>
      </c>
      <c r="IN24" s="20"/>
      <c r="IP24" s="126"/>
      <c r="IQ24" s="19" t="s">
        <v>269</v>
      </c>
      <c r="IT24" s="20"/>
      <c r="IY24" s="126"/>
      <c r="IZ24" s="19" t="s">
        <v>271</v>
      </c>
      <c r="JA24" s="19">
        <v>2</v>
      </c>
      <c r="JB24" s="19">
        <v>35</v>
      </c>
      <c r="JC24" s="20"/>
      <c r="JE24" s="19" t="s">
        <v>227</v>
      </c>
      <c r="JH24" s="126"/>
      <c r="JI24" s="19" t="s">
        <v>269</v>
      </c>
      <c r="JL24" s="20"/>
      <c r="JR24" s="126"/>
      <c r="JS24" s="19" t="s">
        <v>269</v>
      </c>
      <c r="JV24" s="20"/>
      <c r="KD24" s="126"/>
      <c r="KE24" s="19" t="s">
        <v>269</v>
      </c>
      <c r="KH24" s="20"/>
      <c r="KL24" s="126"/>
      <c r="KM24" s="171" t="s">
        <v>269</v>
      </c>
      <c r="KQ24" s="126"/>
      <c r="KR24" s="174" t="s">
        <v>269</v>
      </c>
      <c r="KV24" s="126"/>
      <c r="KW24" s="171" t="s">
        <v>269</v>
      </c>
      <c r="LA24" s="126"/>
      <c r="LB24" s="171" t="s">
        <v>269</v>
      </c>
      <c r="LF24" s="126"/>
      <c r="LG24" s="171" t="s">
        <v>269</v>
      </c>
      <c r="LJ24" s="20"/>
      <c r="LK24" s="126"/>
      <c r="LL24" s="19" t="s">
        <v>269</v>
      </c>
      <c r="LN24" s="126"/>
      <c r="LO24" s="20"/>
      <c r="LP24" s="19" t="s">
        <v>230</v>
      </c>
      <c r="LQ24" s="19" t="s">
        <v>231</v>
      </c>
      <c r="LW24" s="19" t="s">
        <v>237</v>
      </c>
      <c r="LZ24" s="19">
        <v>252</v>
      </c>
      <c r="MA24" s="19" t="s">
        <v>269</v>
      </c>
      <c r="MB24" s="19">
        <v>7</v>
      </c>
      <c r="MC24" s="126"/>
      <c r="MD24" s="20"/>
      <c r="ME24" s="19" t="s">
        <v>238</v>
      </c>
      <c r="MF24" s="19" t="s">
        <v>239</v>
      </c>
      <c r="MG24" s="19" t="s">
        <v>240</v>
      </c>
      <c r="MJ24" s="19" t="s">
        <v>243</v>
      </c>
      <c r="MK24" s="19" t="s">
        <v>244</v>
      </c>
      <c r="ML24" s="19" t="s">
        <v>245</v>
      </c>
      <c r="MN24" s="19" t="s">
        <v>247</v>
      </c>
      <c r="MP24" s="19" t="s">
        <v>249</v>
      </c>
      <c r="MQ24" s="19" t="s">
        <v>250</v>
      </c>
      <c r="MS24" s="19" t="s">
        <v>252</v>
      </c>
      <c r="MT24" s="19" t="s">
        <v>253</v>
      </c>
      <c r="MU24" s="19" t="s">
        <v>254</v>
      </c>
      <c r="MV24" s="19" t="s">
        <v>255</v>
      </c>
      <c r="MW24" s="19" t="s">
        <v>256</v>
      </c>
      <c r="MY24" s="19">
        <v>37</v>
      </c>
      <c r="MZ24" s="19">
        <v>37</v>
      </c>
      <c r="NA24" s="19" t="s">
        <v>506</v>
      </c>
      <c r="NB24" s="19" t="s">
        <v>269</v>
      </c>
      <c r="NC24" s="19" t="s">
        <v>269</v>
      </c>
      <c r="ND24" s="19" t="s">
        <v>269</v>
      </c>
      <c r="NE24" s="126"/>
      <c r="NF24" s="19" t="s">
        <v>269</v>
      </c>
      <c r="NG24" s="19" t="s">
        <v>1277</v>
      </c>
      <c r="NH24" s="19" t="s">
        <v>269</v>
      </c>
      <c r="NI24" s="19" t="s">
        <v>269</v>
      </c>
      <c r="NJ24" s="126"/>
      <c r="NK24" s="20"/>
      <c r="NU24" s="126"/>
      <c r="NW24" s="145" t="s">
        <v>271</v>
      </c>
      <c r="NX24" s="156"/>
      <c r="NY24" s="163" t="s">
        <v>465</v>
      </c>
      <c r="NZ24" s="152" t="s">
        <v>325</v>
      </c>
      <c r="OA24" s="148" t="s">
        <v>280</v>
      </c>
      <c r="OB24" s="150" t="s">
        <v>281</v>
      </c>
      <c r="OC24" s="89">
        <v>51703</v>
      </c>
      <c r="OD24" s="88">
        <v>725.8</v>
      </c>
      <c r="OE24" s="84">
        <f t="shared" si="1"/>
        <v>71.235877652245804</v>
      </c>
      <c r="OF24" s="91">
        <f t="shared" si="2"/>
        <v>5.8603949480687777E-3</v>
      </c>
    </row>
    <row r="25" spans="1:396" s="94" customFormat="1" ht="17" x14ac:dyDescent="0.2">
      <c r="A25" s="93" t="s">
        <v>919</v>
      </c>
      <c r="D25" s="93">
        <f>SUM(D2:D24)</f>
        <v>13890</v>
      </c>
      <c r="E25" s="93">
        <f>SUM(E2:E24)</f>
        <v>205</v>
      </c>
      <c r="F25" s="93"/>
      <c r="G25" s="93"/>
      <c r="J25" s="93">
        <f>SUM(J2:J24)</f>
        <v>19</v>
      </c>
      <c r="K25" s="127"/>
      <c r="L25" s="95"/>
      <c r="AA25" s="95"/>
      <c r="AB25" s="93">
        <f>SUM(AB2:AB24)</f>
        <v>5250</v>
      </c>
      <c r="AC25" s="93">
        <f>SUM(AC2:AC24)</f>
        <v>2049</v>
      </c>
      <c r="AD25" s="93">
        <f>SUM(AD2:AD24)</f>
        <v>509</v>
      </c>
      <c r="AE25" s="93">
        <f>SUM(AE2:AE24)</f>
        <v>64</v>
      </c>
      <c r="AI25" s="127"/>
      <c r="AK25" s="95"/>
      <c r="AN25" s="96"/>
      <c r="AP25" s="96"/>
      <c r="AR25" s="96"/>
      <c r="AT25" s="96"/>
      <c r="AW25" s="93">
        <f>SUM(AW2:AW24)</f>
        <v>34</v>
      </c>
      <c r="AX25" s="93">
        <f>SUM(AX2:AX24)</f>
        <v>967</v>
      </c>
      <c r="AY25" s="127"/>
      <c r="AZ25" s="113"/>
      <c r="BA25" s="93">
        <f>SUM(BA2:BA24)</f>
        <v>4</v>
      </c>
      <c r="BB25" s="93">
        <f>SUM(BB2:BB24)</f>
        <v>554</v>
      </c>
      <c r="BF25" s="127"/>
      <c r="BH25" s="93">
        <f>SUM(BH2:BH24)</f>
        <v>3</v>
      </c>
      <c r="BI25" s="93">
        <f>SUM(BI2:BI24)</f>
        <v>80</v>
      </c>
      <c r="BL25" s="127"/>
      <c r="BN25" s="93">
        <f>SUM(BN2:BN24)</f>
        <v>3</v>
      </c>
      <c r="BO25" s="93">
        <f>SUM(BO2:BO24)</f>
        <v>92</v>
      </c>
      <c r="BR25" s="127"/>
      <c r="BT25" s="93">
        <f>SUM(BT2:BT24)</f>
        <v>0</v>
      </c>
      <c r="BU25" s="93">
        <f>SUM(BU2:BU24)</f>
        <v>0</v>
      </c>
      <c r="BX25" s="127"/>
      <c r="BZ25" s="93">
        <f>SUM(BZ2:BZ24)</f>
        <v>12</v>
      </c>
      <c r="CA25" s="93">
        <f>SUM(CA2:CA24)</f>
        <v>230</v>
      </c>
      <c r="CH25" s="127"/>
      <c r="CJ25" s="93">
        <f>SUM(CJ2:CJ24)</f>
        <v>89</v>
      </c>
      <c r="CK25" s="93">
        <f>SUM(CK2:CK24)</f>
        <v>1041</v>
      </c>
      <c r="CT25" s="127"/>
      <c r="CV25" s="127"/>
      <c r="CX25" s="93">
        <f>SUM(CX2:CX24)</f>
        <v>18</v>
      </c>
      <c r="CY25" s="93">
        <f>SUM(CY2:CY24)</f>
        <v>291</v>
      </c>
      <c r="DB25" s="127"/>
      <c r="DD25" s="93">
        <f>SUM(DD2:DD24)</f>
        <v>2</v>
      </c>
      <c r="DE25" s="93">
        <f>SUM(DE2:DE24)</f>
        <v>21</v>
      </c>
      <c r="DH25" s="127"/>
      <c r="DJ25" s="93">
        <f>SUM(DJ2:DJ24)</f>
        <v>8</v>
      </c>
      <c r="DK25" s="93">
        <f>SUM(DK2:DK24)</f>
        <v>21</v>
      </c>
      <c r="DN25" s="127"/>
      <c r="DP25" s="93">
        <f>SUM(DP2:DP24)</f>
        <v>1</v>
      </c>
      <c r="DQ25" s="93">
        <f>SUM(DQ2:DQ24)</f>
        <v>8</v>
      </c>
      <c r="DT25" s="127"/>
      <c r="DV25" s="93">
        <f>SUM(DV2:DV24)</f>
        <v>9</v>
      </c>
      <c r="DW25" s="93">
        <f>SUM(DW2:DW24)</f>
        <v>117</v>
      </c>
      <c r="DZ25" s="127"/>
      <c r="EB25" s="93">
        <f>SUM(EB2:EB24)</f>
        <v>0</v>
      </c>
      <c r="EC25" s="93">
        <f>SUM(EC2:EC24)</f>
        <v>0</v>
      </c>
      <c r="EF25" s="127"/>
      <c r="EG25" s="93"/>
      <c r="EH25" s="93">
        <f>SUM(EH2:EH24)</f>
        <v>0</v>
      </c>
      <c r="EI25" s="93">
        <f>SUM(EI2:EI24)</f>
        <v>0</v>
      </c>
      <c r="EL25" s="127"/>
      <c r="EN25" s="93">
        <f>SUM(EN2:EN24)</f>
        <v>0</v>
      </c>
      <c r="EO25" s="93">
        <f>SUM(EO2:EO24)</f>
        <v>0</v>
      </c>
      <c r="ER25" s="127"/>
      <c r="ET25" s="93">
        <f>SUM(ET2:ET24)</f>
        <v>0</v>
      </c>
      <c r="EU25" s="93">
        <f>SUM(EU2:EU24)</f>
        <v>0</v>
      </c>
      <c r="EX25" s="127"/>
      <c r="EZ25" s="93">
        <f>SUM(EZ2:EZ24)</f>
        <v>0</v>
      </c>
      <c r="FA25" s="93">
        <f>SUM(FA2:FA24)</f>
        <v>0</v>
      </c>
      <c r="FD25" s="127"/>
      <c r="FF25" s="93">
        <f>SUM(FF2:FF24)</f>
        <v>0</v>
      </c>
      <c r="FG25" s="93">
        <f>SUM(FG2:FG24)</f>
        <v>0</v>
      </c>
      <c r="FJ25" s="127"/>
      <c r="FL25" s="127"/>
      <c r="FN25" s="93">
        <f>SUM(FN2:FN24)</f>
        <v>12</v>
      </c>
      <c r="FO25" s="93">
        <f>SUM(FO2:FO24)</f>
        <v>259</v>
      </c>
      <c r="FP25" s="95"/>
      <c r="FW25" s="127"/>
      <c r="FY25" s="93">
        <f>SUM(FY2:FY24)</f>
        <v>4</v>
      </c>
      <c r="FZ25" s="93">
        <f>SUM(FZ2:FZ24)</f>
        <v>228</v>
      </c>
      <c r="GA25" s="95"/>
      <c r="GF25" s="127"/>
      <c r="GH25" s="93">
        <f>SUM(GH2:GH24)</f>
        <v>9</v>
      </c>
      <c r="GI25" s="93">
        <f>SUM(GI2:GI24)</f>
        <v>374</v>
      </c>
      <c r="GJ25" s="95"/>
      <c r="GP25" s="127"/>
      <c r="GR25" s="93">
        <f>SUM(GR2:GR24)</f>
        <v>0</v>
      </c>
      <c r="GS25" s="93">
        <f>SUM(GS2:GS24)</f>
        <v>0</v>
      </c>
      <c r="GT25" s="95"/>
      <c r="GY25" s="127"/>
      <c r="HA25" s="93">
        <f>SUM(HA2:HA24)</f>
        <v>6</v>
      </c>
      <c r="HB25" s="93">
        <f>SUM(HB2:HB24)</f>
        <v>375</v>
      </c>
      <c r="HC25" s="95"/>
      <c r="HJ25" s="127"/>
      <c r="HL25" s="93">
        <f>SUM(HL2:HL24)</f>
        <v>3</v>
      </c>
      <c r="HM25" s="93">
        <f>SUM(HM2:HM24)</f>
        <v>136</v>
      </c>
      <c r="HN25" s="95"/>
      <c r="HS25" s="127"/>
      <c r="HU25" s="93">
        <f>SUM(HU2:HU24)</f>
        <v>1</v>
      </c>
      <c r="HV25" s="93">
        <f>SUM(HV2:HV24)</f>
        <v>40</v>
      </c>
      <c r="HW25" s="95"/>
      <c r="IB25" s="127"/>
      <c r="ID25" s="93">
        <f>SUM(ID2:ID24)</f>
        <v>0</v>
      </c>
      <c r="IE25" s="93">
        <f>SUM(IE2:IE24)</f>
        <v>0</v>
      </c>
      <c r="IF25" s="95"/>
      <c r="IJ25" s="127"/>
      <c r="IL25" s="93">
        <f>SUM(IL2:IL24)</f>
        <v>0</v>
      </c>
      <c r="IM25" s="93">
        <f>SUM(IM2:IM24)</f>
        <v>0</v>
      </c>
      <c r="IN25" s="95"/>
      <c r="IP25" s="127"/>
      <c r="IR25" s="93">
        <f>SUM(IR2:IR24)</f>
        <v>1</v>
      </c>
      <c r="IS25" s="93">
        <f>SUM(IS2:IS24)</f>
        <v>27</v>
      </c>
      <c r="IT25" s="95"/>
      <c r="IY25" s="127"/>
      <c r="JA25" s="93">
        <f>SUM(JA2:JA24)</f>
        <v>14</v>
      </c>
      <c r="JB25" s="93">
        <f>SUM(JB2:JB24)</f>
        <v>450</v>
      </c>
      <c r="JC25" s="95"/>
      <c r="JH25" s="127"/>
      <c r="JJ25" s="93">
        <f>SUM(JJ2:JJ24)</f>
        <v>15</v>
      </c>
      <c r="JK25" s="93">
        <f>SUM(JK2:JK24)</f>
        <v>1117</v>
      </c>
      <c r="JL25" s="95"/>
      <c r="JR25" s="127"/>
      <c r="JT25" s="93">
        <f>SUM(JT2:JT24)</f>
        <v>17</v>
      </c>
      <c r="JU25" s="93">
        <f>SUM(JU2:JU24)</f>
        <v>451</v>
      </c>
      <c r="JV25" s="95"/>
      <c r="KD25" s="127"/>
      <c r="KF25" s="93">
        <f>SUM(KF2:KF24)</f>
        <v>0</v>
      </c>
      <c r="KG25" s="93">
        <f>SUM(KG2:KG24)</f>
        <v>0</v>
      </c>
      <c r="KH25" s="95"/>
      <c r="KL25" s="127"/>
      <c r="KN25" s="93">
        <f>SUM(KN2:KN24)</f>
        <v>0</v>
      </c>
      <c r="KO25" s="93">
        <f>SUM(KO2:KO24)</f>
        <v>0</v>
      </c>
      <c r="KP25" s="93"/>
      <c r="KQ25" s="127"/>
      <c r="KS25" s="93">
        <f>SUM(KS2:KS24)</f>
        <v>2</v>
      </c>
      <c r="KT25" s="93">
        <f>SUM(KT2:KT24)</f>
        <v>25</v>
      </c>
      <c r="KU25" s="93"/>
      <c r="KV25" s="127"/>
      <c r="KX25" s="93">
        <f>SUM(KX2:KX24)</f>
        <v>0</v>
      </c>
      <c r="KY25" s="93">
        <f>SUM(KY2:KY24)</f>
        <v>0</v>
      </c>
      <c r="KZ25" s="93"/>
      <c r="LA25" s="127"/>
      <c r="LC25" s="93">
        <f>SUM(LC2:LC24)</f>
        <v>0</v>
      </c>
      <c r="LD25" s="93">
        <f>SUM(LD2:LD24)</f>
        <v>0</v>
      </c>
      <c r="LE25" s="93"/>
      <c r="LF25" s="127"/>
      <c r="LH25" s="93">
        <f>SUM(LH2:LH24)</f>
        <v>0</v>
      </c>
      <c r="LI25" s="93">
        <f>SUM(LI2:LI24)</f>
        <v>0</v>
      </c>
      <c r="LJ25" s="95"/>
      <c r="LK25" s="127"/>
      <c r="LN25" s="127"/>
      <c r="LO25" s="95"/>
      <c r="LZ25" s="93">
        <f>SUM(LZ2:LZ24)</f>
        <v>4080</v>
      </c>
      <c r="MB25" s="93">
        <f>SUM(MB2:MB24)</f>
        <v>83</v>
      </c>
      <c r="MC25" s="127"/>
      <c r="MD25" s="95"/>
      <c r="NE25" s="127"/>
      <c r="NJ25" s="127"/>
      <c r="NK25" s="95"/>
      <c r="NP25" s="96"/>
      <c r="NU25" s="127"/>
    </row>
    <row r="26" spans="1:396" s="98" customFormat="1" ht="17" x14ac:dyDescent="0.2">
      <c r="A26" s="97" t="s">
        <v>920</v>
      </c>
      <c r="D26" s="97">
        <f>AVERAGE(D2:D24)</f>
        <v>603.91304347826087</v>
      </c>
      <c r="E26" s="97">
        <f>AVERAGE(E2:E24)</f>
        <v>8.9130434782608692</v>
      </c>
      <c r="F26" s="97">
        <f>AVERAGE(F2:F24)</f>
        <v>70.061641257293431</v>
      </c>
      <c r="G26" s="97">
        <f>AVERAGE(G2:G24)</f>
        <v>6.6956521739130439</v>
      </c>
      <c r="J26" s="97">
        <f>AVERAGE(J2:J24)</f>
        <v>0.82608695652173914</v>
      </c>
      <c r="K26" s="127"/>
      <c r="L26" s="95"/>
      <c r="AA26" s="95"/>
      <c r="AB26" s="97">
        <f>AVERAGE(AB2:AB24)</f>
        <v>228.2608695652174</v>
      </c>
      <c r="AC26" s="97">
        <f>AVERAGE(AC2:AC24)</f>
        <v>89.086956521739125</v>
      </c>
      <c r="AD26" s="97">
        <f>AVERAGE(AD2:AD24)</f>
        <v>22.130434782608695</v>
      </c>
      <c r="AE26" s="97">
        <f>AVERAGE(AE2:AE24)</f>
        <v>2.7826086956521738</v>
      </c>
      <c r="AI26" s="127"/>
      <c r="AK26" s="95"/>
      <c r="AN26" s="99"/>
      <c r="AP26" s="99"/>
      <c r="AR26" s="99"/>
      <c r="AT26" s="99"/>
      <c r="AW26" s="97">
        <f>AVERAGE(AW2:AW24)</f>
        <v>3.4</v>
      </c>
      <c r="AX26" s="97">
        <f>AVERAGE(AX2:AX24)</f>
        <v>107.44444444444444</v>
      </c>
      <c r="AY26" s="127"/>
      <c r="AZ26" s="114"/>
      <c r="BA26" s="97">
        <f>AVERAGE(BA2:BA24)</f>
        <v>1.3333333333333333</v>
      </c>
      <c r="BB26" s="97">
        <f>AVERAGE(BB2:BB24)</f>
        <v>184.66666666666666</v>
      </c>
      <c r="BF26" s="127"/>
      <c r="BH26" s="97">
        <f>AVERAGE(BH2:BH24)</f>
        <v>3</v>
      </c>
      <c r="BI26" s="97">
        <f>AVERAGE(BI2:BI24)</f>
        <v>80</v>
      </c>
      <c r="BL26" s="127"/>
      <c r="BN26" s="97">
        <f>AVERAGE(BN2:BN24)</f>
        <v>1.5</v>
      </c>
      <c r="BO26" s="97">
        <f>AVERAGE(BO2:BO24)</f>
        <v>46</v>
      </c>
      <c r="BR26" s="127"/>
      <c r="BT26" s="97"/>
      <c r="BU26" s="97"/>
      <c r="BX26" s="127"/>
      <c r="BZ26" s="97">
        <f>AVERAGE(BZ2:BZ24)</f>
        <v>4</v>
      </c>
      <c r="CA26" s="97">
        <f>AVERAGE(CA2:CA24)</f>
        <v>76.666666666666671</v>
      </c>
      <c r="CH26" s="127"/>
      <c r="CJ26" s="97">
        <f>AVERAGE(CJ2:CJ24)</f>
        <v>6.3571428571428568</v>
      </c>
      <c r="CK26" s="97">
        <f>AVERAGE(CK2:CK24)</f>
        <v>74.357142857142861</v>
      </c>
      <c r="CT26" s="127"/>
      <c r="CV26" s="127"/>
      <c r="CX26" s="97">
        <f>AVERAGE(CX2:CX24)</f>
        <v>1.3846153846153846</v>
      </c>
      <c r="CY26" s="97">
        <f>AVERAGE(CY2:CY24)</f>
        <v>22.384615384615383</v>
      </c>
      <c r="DB26" s="127"/>
      <c r="DD26" s="97">
        <f>AVERAGE(DD2:DD24)</f>
        <v>2</v>
      </c>
      <c r="DE26" s="97">
        <f>AVERAGE(DE2:DE24)</f>
        <v>10.5</v>
      </c>
      <c r="DH26" s="127"/>
      <c r="DJ26" s="97">
        <f>AVERAGE(DJ2:DJ24)</f>
        <v>1.3333333333333333</v>
      </c>
      <c r="DK26" s="97">
        <f>AVERAGE(DK2:DK24)</f>
        <v>3</v>
      </c>
      <c r="DN26" s="127"/>
      <c r="DP26" s="97">
        <f>AVERAGE(DP2:DP24)</f>
        <v>1</v>
      </c>
      <c r="DQ26" s="97">
        <f>AVERAGE(DQ2:DQ24)</f>
        <v>8</v>
      </c>
      <c r="DT26" s="127"/>
      <c r="DV26" s="97">
        <f>AVERAGE(DV2:DV24)</f>
        <v>1.5</v>
      </c>
      <c r="DW26" s="97">
        <f>AVERAGE(DW2:DW24)</f>
        <v>16.714285714285715</v>
      </c>
      <c r="DZ26" s="127"/>
      <c r="EB26" s="97"/>
      <c r="EC26" s="97"/>
      <c r="EF26" s="127"/>
      <c r="EG26" s="97"/>
      <c r="EH26" s="97"/>
      <c r="EI26" s="97"/>
      <c r="EL26" s="127"/>
      <c r="EN26" s="97"/>
      <c r="EO26" s="97"/>
      <c r="ER26" s="127"/>
      <c r="ET26" s="97"/>
      <c r="EU26" s="97"/>
      <c r="EX26" s="127"/>
      <c r="EZ26" s="97"/>
      <c r="FA26" s="97"/>
      <c r="FD26" s="127"/>
      <c r="FF26" s="97"/>
      <c r="FG26" s="97"/>
      <c r="FJ26" s="127"/>
      <c r="FL26" s="127"/>
      <c r="FN26" s="97">
        <f>AVERAGE(FN2:FN24)</f>
        <v>1.7142857142857142</v>
      </c>
      <c r="FO26" s="97">
        <f>AVERAGE(FO2:FO24)</f>
        <v>32.375</v>
      </c>
      <c r="FP26" s="95"/>
      <c r="FW26" s="127"/>
      <c r="FY26" s="97">
        <f>AVERAGE(FY2:FY24)</f>
        <v>1</v>
      </c>
      <c r="FZ26" s="97">
        <f>AVERAGE(FZ2:FZ24)</f>
        <v>57</v>
      </c>
      <c r="GA26" s="95"/>
      <c r="GF26" s="127"/>
      <c r="GH26" s="97">
        <f>AVERAGE(GH2:GH24)</f>
        <v>1</v>
      </c>
      <c r="GI26" s="97">
        <f>AVERAGE(GI2:GI24)</f>
        <v>41.555555555555557</v>
      </c>
      <c r="GJ26" s="95"/>
      <c r="GP26" s="127"/>
      <c r="GR26" s="97"/>
      <c r="GS26" s="97"/>
      <c r="GT26" s="95"/>
      <c r="GY26" s="127"/>
      <c r="HA26" s="97">
        <f>AVERAGE(HA2:HA24)</f>
        <v>2</v>
      </c>
      <c r="HB26" s="97">
        <f>AVERAGE(HB2:HB24)</f>
        <v>125</v>
      </c>
      <c r="HC26" s="95"/>
      <c r="HJ26" s="127"/>
      <c r="HL26" s="97">
        <f>AVERAGE(HL2:HL24)</f>
        <v>1.5</v>
      </c>
      <c r="HM26" s="97">
        <f>AVERAGE(HM2:HM24)</f>
        <v>68</v>
      </c>
      <c r="HN26" s="95"/>
      <c r="HS26" s="127"/>
      <c r="HU26" s="97">
        <f>AVERAGE(HU2:HU24)</f>
        <v>1</v>
      </c>
      <c r="HV26" s="97">
        <f>AVERAGE(HV2:HV24)</f>
        <v>40</v>
      </c>
      <c r="HW26" s="95"/>
      <c r="IB26" s="127"/>
      <c r="ID26" s="97"/>
      <c r="IE26" s="97"/>
      <c r="IF26" s="95"/>
      <c r="IJ26" s="127"/>
      <c r="IL26" s="97"/>
      <c r="IM26" s="97"/>
      <c r="IN26" s="95"/>
      <c r="IP26" s="127"/>
      <c r="IR26" s="97">
        <f>AVERAGE(IR2:IR24)</f>
        <v>1</v>
      </c>
      <c r="IS26" s="97">
        <f>AVERAGE(IS2:IS24)</f>
        <v>27</v>
      </c>
      <c r="IT26" s="95"/>
      <c r="IY26" s="127"/>
      <c r="JA26" s="97">
        <f>AVERAGE(JA2:JA24)</f>
        <v>1.4</v>
      </c>
      <c r="JB26" s="97">
        <f>AVERAGE(JB2:JB24)</f>
        <v>45</v>
      </c>
      <c r="JC26" s="95"/>
      <c r="JH26" s="127"/>
      <c r="JJ26" s="97">
        <f>AVERAGE(JJ2:JJ24)</f>
        <v>1.6666666666666667</v>
      </c>
      <c r="JK26" s="97">
        <f>AVERAGE(JK2:JK24)</f>
        <v>111.7</v>
      </c>
      <c r="JL26" s="95"/>
      <c r="JR26" s="127"/>
      <c r="JT26" s="97">
        <f>AVERAGE(JT2:JT24)</f>
        <v>3.4</v>
      </c>
      <c r="JU26" s="97">
        <f>AVERAGE(JU2:JU24)</f>
        <v>90.2</v>
      </c>
      <c r="JV26" s="95"/>
      <c r="KD26" s="127"/>
      <c r="KF26" s="97"/>
      <c r="KG26" s="97"/>
      <c r="KH26" s="95"/>
      <c r="KL26" s="127"/>
      <c r="KN26" s="97"/>
      <c r="KO26" s="97"/>
      <c r="KP26" s="97"/>
      <c r="KQ26" s="127"/>
      <c r="KS26" s="97">
        <f>AVERAGE(KS2:KS24)</f>
        <v>2</v>
      </c>
      <c r="KT26" s="97">
        <f>AVERAGE(KT2:KT24)</f>
        <v>25</v>
      </c>
      <c r="KU26" s="97"/>
      <c r="KV26" s="127"/>
      <c r="KX26" s="97"/>
      <c r="KY26" s="97"/>
      <c r="KZ26" s="97"/>
      <c r="LA26" s="127"/>
      <c r="LC26" s="97"/>
      <c r="LD26" s="97"/>
      <c r="LE26" s="97"/>
      <c r="LF26" s="127"/>
      <c r="LH26" s="97"/>
      <c r="LI26" s="97"/>
      <c r="LJ26" s="95"/>
      <c r="LK26" s="127"/>
      <c r="LN26" s="127"/>
      <c r="LO26" s="95"/>
      <c r="LZ26" s="97">
        <f>AVERAGE(LZ2:LZ24)</f>
        <v>177.39130434782609</v>
      </c>
      <c r="MB26" s="97">
        <f>AVERAGE(MB2:MB24)</f>
        <v>4.3684210526315788</v>
      </c>
      <c r="MC26" s="127"/>
      <c r="MD26" s="95"/>
      <c r="MY26" s="97">
        <f>AVERAGE(MY2:MY24)</f>
        <v>38.555555555555557</v>
      </c>
      <c r="MZ26" s="97">
        <f>AVERAGE(MZ2:MZ24)</f>
        <v>31.652173913043477</v>
      </c>
      <c r="NE26" s="127"/>
      <c r="NJ26" s="127"/>
      <c r="NK26" s="95"/>
      <c r="NP26" s="99"/>
      <c r="NU26" s="127"/>
    </row>
    <row r="27" spans="1:396" s="101" customFormat="1" ht="17" x14ac:dyDescent="0.2">
      <c r="A27" s="100" t="s">
        <v>921</v>
      </c>
      <c r="D27" s="100">
        <f>MEDIAN(D2:D24)</f>
        <v>545</v>
      </c>
      <c r="E27" s="100">
        <f>MEDIAN(E2:E24)</f>
        <v>9</v>
      </c>
      <c r="F27" s="100">
        <f>MEDIAN(F2:F24)</f>
        <v>61.857142857142854</v>
      </c>
      <c r="G27" s="100">
        <f>MEDIAN(G2:G24)</f>
        <v>7</v>
      </c>
      <c r="J27" s="100">
        <f>MEDIAN(J2:J24)</f>
        <v>1</v>
      </c>
      <c r="K27" s="127"/>
      <c r="L27" s="95"/>
      <c r="AA27" s="95"/>
      <c r="AB27" s="100">
        <f>MEDIAN(AB2:AB24)</f>
        <v>133</v>
      </c>
      <c r="AC27" s="100">
        <f>MEDIAN(AC2:AC24)</f>
        <v>85</v>
      </c>
      <c r="AD27" s="100">
        <f>MEDIAN(AD2:AD24)</f>
        <v>12</v>
      </c>
      <c r="AE27" s="100">
        <f>MEDIAN(AE2:AE24)</f>
        <v>0</v>
      </c>
      <c r="AI27" s="127"/>
      <c r="AK27" s="95"/>
      <c r="AN27" s="102"/>
      <c r="AP27" s="102"/>
      <c r="AR27" s="102"/>
      <c r="AT27" s="102"/>
      <c r="AW27" s="100">
        <f>MEDIAN(AW2:AW24)</f>
        <v>2.5</v>
      </c>
      <c r="AX27" s="100">
        <f>MEDIAN(AX2:AX24)</f>
        <v>80</v>
      </c>
      <c r="AY27" s="127"/>
      <c r="AZ27" s="115"/>
      <c r="BA27" s="100">
        <f>MEDIAN(BA2:BA24)</f>
        <v>1</v>
      </c>
      <c r="BB27" s="100">
        <f>MEDIAN(BB2:BB24)</f>
        <v>169</v>
      </c>
      <c r="BF27" s="127"/>
      <c r="BH27" s="100">
        <f>MEDIAN(BH2:BH24)</f>
        <v>3</v>
      </c>
      <c r="BI27" s="100">
        <f>MEDIAN(BI2:BI24)</f>
        <v>80</v>
      </c>
      <c r="BL27" s="127"/>
      <c r="BN27" s="100">
        <f>MEDIAN(BN2:BN24)</f>
        <v>1.5</v>
      </c>
      <c r="BO27" s="100">
        <f>MEDIAN(BO2:BO24)</f>
        <v>46</v>
      </c>
      <c r="BR27" s="127"/>
      <c r="BT27" s="100"/>
      <c r="BU27" s="100"/>
      <c r="BX27" s="127"/>
      <c r="BZ27" s="100">
        <f>MEDIAN(BZ2:BZ24)</f>
        <v>4</v>
      </c>
      <c r="CA27" s="100">
        <f>MEDIAN(CA2:CA24)</f>
        <v>80</v>
      </c>
      <c r="CH27" s="127"/>
      <c r="CJ27" s="100">
        <f>MEDIAN(CJ2:CJ24)</f>
        <v>6</v>
      </c>
      <c r="CK27" s="100">
        <f>MEDIAN(CK2:CK24)</f>
        <v>77.5</v>
      </c>
      <c r="CT27" s="127"/>
      <c r="CV27" s="127"/>
      <c r="CX27" s="100">
        <f>MEDIAN(CX2:CX24)</f>
        <v>1</v>
      </c>
      <c r="CY27" s="100">
        <f>MEDIAN(CY2:CY24)</f>
        <v>15</v>
      </c>
      <c r="DB27" s="127"/>
      <c r="DD27" s="100">
        <f>MEDIAN(DD2:DD24)</f>
        <v>2</v>
      </c>
      <c r="DE27" s="100">
        <f>MEDIAN(DE2:DE24)</f>
        <v>10.5</v>
      </c>
      <c r="DH27" s="127"/>
      <c r="DJ27" s="100">
        <f>MEDIAN(DJ2:DJ24)</f>
        <v>1</v>
      </c>
      <c r="DK27" s="100">
        <f>MEDIAN(DK2:DK24)</f>
        <v>2</v>
      </c>
      <c r="DN27" s="127"/>
      <c r="DP27" s="100">
        <f>MEDIAN(DP2:DP24)</f>
        <v>1</v>
      </c>
      <c r="DQ27" s="100">
        <f>MEDIAN(DQ2:DQ24)</f>
        <v>8</v>
      </c>
      <c r="DT27" s="127"/>
      <c r="DV27" s="100">
        <f>MEDIAN(DV2:DV24)</f>
        <v>1.5</v>
      </c>
      <c r="DW27" s="100">
        <f>MEDIAN(DW2:DW24)</f>
        <v>15</v>
      </c>
      <c r="DZ27" s="127"/>
      <c r="EB27" s="100"/>
      <c r="EC27" s="100"/>
      <c r="EF27" s="127"/>
      <c r="EG27" s="100"/>
      <c r="EH27" s="100"/>
      <c r="EI27" s="100"/>
      <c r="EL27" s="127"/>
      <c r="EN27" s="100"/>
      <c r="EO27" s="100"/>
      <c r="ER27" s="127"/>
      <c r="ET27" s="100"/>
      <c r="EU27" s="100"/>
      <c r="EX27" s="127"/>
      <c r="EZ27" s="100"/>
      <c r="FA27" s="100"/>
      <c r="FD27" s="127"/>
      <c r="FF27" s="100"/>
      <c r="FG27" s="100"/>
      <c r="FJ27" s="127"/>
      <c r="FL27" s="127"/>
      <c r="FN27" s="100">
        <f>MEDIAN(FN2:FN24)</f>
        <v>2</v>
      </c>
      <c r="FO27" s="100">
        <f>MEDIAN(FO2:FO24)</f>
        <v>20</v>
      </c>
      <c r="FP27" s="95"/>
      <c r="FW27" s="127"/>
      <c r="FY27" s="100">
        <f>MEDIAN(FY2:FY24)</f>
        <v>1</v>
      </c>
      <c r="FZ27" s="100">
        <f>MEDIAN(FZ2:FZ24)</f>
        <v>69.5</v>
      </c>
      <c r="GA27" s="95"/>
      <c r="GF27" s="127"/>
      <c r="GH27" s="100">
        <f>MEDIAN(GH2:GH24)</f>
        <v>1</v>
      </c>
      <c r="GI27" s="100">
        <f>MEDIAN(GI2:GI24)</f>
        <v>20</v>
      </c>
      <c r="GJ27" s="95"/>
      <c r="GP27" s="127"/>
      <c r="GR27" s="100"/>
      <c r="GS27" s="100"/>
      <c r="GT27" s="95"/>
      <c r="GY27" s="127"/>
      <c r="HA27" s="100">
        <f>MEDIAN(HA2:HA24)</f>
        <v>2</v>
      </c>
      <c r="HB27" s="100">
        <f>MEDIAN(HB2:HB24)</f>
        <v>140</v>
      </c>
      <c r="HC27" s="95"/>
      <c r="HJ27" s="127"/>
      <c r="HL27" s="100">
        <f>MEDIAN(HL2:HL24)</f>
        <v>1.5</v>
      </c>
      <c r="HM27" s="100">
        <f>MEDIAN(HM2:HM24)</f>
        <v>68</v>
      </c>
      <c r="HN27" s="95"/>
      <c r="HS27" s="127"/>
      <c r="HU27" s="100">
        <f>MEDIAN(HU2:HU24)</f>
        <v>1</v>
      </c>
      <c r="HV27" s="100">
        <f>MEDIAN(HV2:HV24)</f>
        <v>40</v>
      </c>
      <c r="HW27" s="95"/>
      <c r="IB27" s="127"/>
      <c r="ID27" s="100"/>
      <c r="IE27" s="100"/>
      <c r="IF27" s="95"/>
      <c r="IJ27" s="127"/>
      <c r="IL27" s="100"/>
      <c r="IM27" s="100"/>
      <c r="IN27" s="95"/>
      <c r="IP27" s="127"/>
      <c r="IR27" s="100">
        <f>MEDIAN(IR2:IR24)</f>
        <v>1</v>
      </c>
      <c r="IS27" s="100">
        <f>MEDIAN(IS2:IS24)</f>
        <v>27</v>
      </c>
      <c r="IT27" s="95"/>
      <c r="IY27" s="127"/>
      <c r="JA27" s="100">
        <f>MEDIAN(JA2:JA24)</f>
        <v>1</v>
      </c>
      <c r="JB27" s="100">
        <f>MEDIAN(JB2:JB24)</f>
        <v>32.5</v>
      </c>
      <c r="JC27" s="95"/>
      <c r="JH27" s="127"/>
      <c r="JJ27" s="100">
        <f>MEDIAN(JJ2:JJ24)</f>
        <v>1</v>
      </c>
      <c r="JK27" s="100">
        <f>MEDIAN(JK2:JK24)</f>
        <v>75</v>
      </c>
      <c r="JL27" s="95"/>
      <c r="JR27" s="127"/>
      <c r="JT27" s="100">
        <f>MEDIAN(JT2:JT24)</f>
        <v>1</v>
      </c>
      <c r="JU27" s="100">
        <f>MEDIAN(JU2:JU24)</f>
        <v>82</v>
      </c>
      <c r="JV27" s="95"/>
      <c r="KD27" s="127"/>
      <c r="KF27" s="100"/>
      <c r="KG27" s="100"/>
      <c r="KH27" s="95"/>
      <c r="KL27" s="127"/>
      <c r="KN27" s="100"/>
      <c r="KO27" s="100"/>
      <c r="KP27" s="100"/>
      <c r="KQ27" s="127"/>
      <c r="KS27" s="100">
        <f>MEDIAN(KS2:KS24)</f>
        <v>2</v>
      </c>
      <c r="KT27" s="100">
        <f>MEDIAN(KT2:KT24)</f>
        <v>25</v>
      </c>
      <c r="KU27" s="100"/>
      <c r="KV27" s="127"/>
      <c r="KX27" s="100"/>
      <c r="KY27" s="100"/>
      <c r="KZ27" s="100"/>
      <c r="LA27" s="127"/>
      <c r="LC27" s="100"/>
      <c r="LD27" s="100"/>
      <c r="LE27" s="100"/>
      <c r="LF27" s="127"/>
      <c r="LH27" s="100"/>
      <c r="LI27" s="100"/>
      <c r="LJ27" s="95"/>
      <c r="LK27" s="127"/>
      <c r="LN27" s="127"/>
      <c r="LO27" s="95"/>
      <c r="LZ27" s="100">
        <f>MEDIAN(LZ2:LZ24)</f>
        <v>107</v>
      </c>
      <c r="MB27" s="100">
        <f>MEDIAN(MB2:MB24)</f>
        <v>3</v>
      </c>
      <c r="MC27" s="127"/>
      <c r="MD27" s="95"/>
      <c r="MY27" s="100">
        <f>MEDIAN(MY2:MY24)</f>
        <v>40</v>
      </c>
      <c r="MZ27" s="100">
        <f>MEDIAN(MZ2:MZ24)</f>
        <v>30</v>
      </c>
      <c r="NE27" s="127"/>
      <c r="NJ27" s="127"/>
      <c r="NK27" s="95"/>
      <c r="NP27" s="102"/>
      <c r="NU27" s="127"/>
    </row>
    <row r="28" spans="1:396" s="104" customFormat="1" ht="17" x14ac:dyDescent="0.2">
      <c r="A28" s="103" t="s">
        <v>922</v>
      </c>
      <c r="D28" s="103">
        <f>MIN(D2:D24)</f>
        <v>287</v>
      </c>
      <c r="E28" s="103">
        <f>MIN(E2:E24)</f>
        <v>4</v>
      </c>
      <c r="F28" s="103">
        <f>MIN(F2:F24)</f>
        <v>31.888888888888889</v>
      </c>
      <c r="G28" s="103">
        <f>MIN(G2:G24)</f>
        <v>1</v>
      </c>
      <c r="J28" s="103">
        <f>MIN(J2:J24)</f>
        <v>0</v>
      </c>
      <c r="K28" s="127"/>
      <c r="L28" s="95"/>
      <c r="AA28" s="95"/>
      <c r="AB28" s="103">
        <f>MIN(AB2:AB24)</f>
        <v>0</v>
      </c>
      <c r="AC28" s="103">
        <f>MIN(AC2:AC24)</f>
        <v>0</v>
      </c>
      <c r="AD28" s="103">
        <f>MIN(AD2:AD24)</f>
        <v>0</v>
      </c>
      <c r="AE28" s="103">
        <f>MIN(AE2:AE24)</f>
        <v>0</v>
      </c>
      <c r="AI28" s="127"/>
      <c r="AK28" s="95"/>
      <c r="AN28" s="105"/>
      <c r="AP28" s="105"/>
      <c r="AR28" s="105"/>
      <c r="AT28" s="105"/>
      <c r="AW28" s="103">
        <f>MIN(AW2:AW24)</f>
        <v>1</v>
      </c>
      <c r="AX28" s="103">
        <f>MIN(AX2:AX24)</f>
        <v>32</v>
      </c>
      <c r="AY28" s="127"/>
      <c r="AZ28" s="116"/>
      <c r="BA28" s="103">
        <f>MIN(BA2:BA24)</f>
        <v>1</v>
      </c>
      <c r="BB28" s="103">
        <f>MIN(BB2:BB24)</f>
        <v>125</v>
      </c>
      <c r="BF28" s="127"/>
      <c r="BH28" s="103">
        <f>MIN(BH2:BH24)</f>
        <v>3</v>
      </c>
      <c r="BI28" s="103">
        <f>MIN(BI2:BI24)</f>
        <v>80</v>
      </c>
      <c r="BL28" s="127"/>
      <c r="BN28" s="103">
        <f>MIN(BN2:BN24)</f>
        <v>1</v>
      </c>
      <c r="BO28" s="103">
        <f>MIN(BO2:BO24)</f>
        <v>10</v>
      </c>
      <c r="BR28" s="127"/>
      <c r="BT28" s="103">
        <f>MIN(BT2:BT24)</f>
        <v>0</v>
      </c>
      <c r="BU28" s="103">
        <f>MIN(BU2:BU24)</f>
        <v>0</v>
      </c>
      <c r="BX28" s="127"/>
      <c r="BZ28" s="103">
        <f>MIN(BZ2:BZ24)</f>
        <v>3</v>
      </c>
      <c r="CA28" s="103">
        <f>MIN(CA2:CA24)</f>
        <v>50</v>
      </c>
      <c r="CH28" s="127"/>
      <c r="CJ28" s="103">
        <f>MIN(CJ2:CJ24)</f>
        <v>3</v>
      </c>
      <c r="CK28" s="103">
        <f>MIN(CK2:CK24)</f>
        <v>33</v>
      </c>
      <c r="CT28" s="127"/>
      <c r="CV28" s="127"/>
      <c r="CX28" s="103">
        <f>MIN(CX2:CX24)</f>
        <v>1</v>
      </c>
      <c r="CY28" s="103">
        <f>MIN(CY2:CY24)</f>
        <v>7</v>
      </c>
      <c r="DB28" s="127"/>
      <c r="DD28" s="103">
        <f>MIN(DD2:DD24)</f>
        <v>2</v>
      </c>
      <c r="DE28" s="103">
        <f>MIN(DE2:DE24)</f>
        <v>4</v>
      </c>
      <c r="DH28" s="127"/>
      <c r="DJ28" s="103">
        <f>MIN(DJ2:DJ24)</f>
        <v>1</v>
      </c>
      <c r="DK28" s="103">
        <f>MIN(DK2:DK24)</f>
        <v>0</v>
      </c>
      <c r="DN28" s="127"/>
      <c r="DP28" s="103">
        <f>MIN(DP2:DP24)</f>
        <v>1</v>
      </c>
      <c r="DQ28" s="103">
        <f>MIN(DQ2:DQ24)</f>
        <v>8</v>
      </c>
      <c r="DT28" s="127"/>
      <c r="DV28" s="103">
        <f>MIN(DV2:DV24)</f>
        <v>1</v>
      </c>
      <c r="DW28" s="103">
        <f>MIN(DW2:DW24)</f>
        <v>8</v>
      </c>
      <c r="DZ28" s="127"/>
      <c r="EB28" s="103">
        <f>MIN(EB2:EB24)</f>
        <v>0</v>
      </c>
      <c r="EC28" s="103">
        <f>MIN(EC2:EC24)</f>
        <v>0</v>
      </c>
      <c r="EF28" s="127"/>
      <c r="EG28" s="103"/>
      <c r="EH28" s="103">
        <f>MIN(EH2:EH24)</f>
        <v>0</v>
      </c>
      <c r="EI28" s="103">
        <f>MIN(EI2:EI24)</f>
        <v>0</v>
      </c>
      <c r="EL28" s="127"/>
      <c r="EN28" s="103">
        <f>MIN(EN2:EN24)</f>
        <v>0</v>
      </c>
      <c r="EO28" s="103">
        <f>MIN(EO2:EO24)</f>
        <v>0</v>
      </c>
      <c r="ER28" s="127"/>
      <c r="ET28" s="103">
        <f>MIN(ET2:ET24)</f>
        <v>0</v>
      </c>
      <c r="EU28" s="103">
        <f>MIN(EU2:EU24)</f>
        <v>0</v>
      </c>
      <c r="EX28" s="127"/>
      <c r="EZ28" s="103">
        <f>MIN(EZ2:EZ24)</f>
        <v>0</v>
      </c>
      <c r="FA28" s="103">
        <f>MIN(FA2:FA24)</f>
        <v>0</v>
      </c>
      <c r="FD28" s="127"/>
      <c r="FF28" s="103">
        <f>MIN(FF2:FF24)</f>
        <v>0</v>
      </c>
      <c r="FG28" s="103">
        <f>MIN(FG2:FG24)</f>
        <v>0</v>
      </c>
      <c r="FJ28" s="127"/>
      <c r="FL28" s="127"/>
      <c r="FN28" s="103">
        <f>MIN(FN2:FN24)</f>
        <v>1</v>
      </c>
      <c r="FO28" s="103">
        <f>MIN(FO2:FO24)</f>
        <v>3</v>
      </c>
      <c r="FP28" s="95"/>
      <c r="FW28" s="127"/>
      <c r="FY28" s="103">
        <f>MIN(FY2:FY24)</f>
        <v>1</v>
      </c>
      <c r="FZ28" s="103">
        <f>MIN(FZ2:FZ24)</f>
        <v>15</v>
      </c>
      <c r="GA28" s="95"/>
      <c r="GF28" s="127"/>
      <c r="GH28" s="103">
        <f>MIN(GH2:GH24)</f>
        <v>1</v>
      </c>
      <c r="GI28" s="103">
        <f>MIN(GI2:GI24)</f>
        <v>10</v>
      </c>
      <c r="GJ28" s="95"/>
      <c r="GP28" s="127"/>
      <c r="GR28" s="103">
        <f>MIN(GR2:GR24)</f>
        <v>0</v>
      </c>
      <c r="GS28" s="103">
        <f>MIN(GS2:GS24)</f>
        <v>0</v>
      </c>
      <c r="GT28" s="95"/>
      <c r="GY28" s="127"/>
      <c r="HA28" s="103">
        <f>MIN(HA2:HA24)</f>
        <v>1</v>
      </c>
      <c r="HB28" s="103">
        <f>MIN(HB2:HB24)</f>
        <v>60</v>
      </c>
      <c r="HC28" s="95"/>
      <c r="HJ28" s="127"/>
      <c r="HL28" s="103">
        <f>MIN(HL2:HL24)</f>
        <v>1</v>
      </c>
      <c r="HM28" s="103">
        <f>MIN(HM2:HM24)</f>
        <v>35</v>
      </c>
      <c r="HN28" s="95"/>
      <c r="HS28" s="127"/>
      <c r="HU28" s="103">
        <f>MIN(HU2:HU24)</f>
        <v>1</v>
      </c>
      <c r="HV28" s="103">
        <f>MIN(HV2:HV24)</f>
        <v>40</v>
      </c>
      <c r="HW28" s="95"/>
      <c r="IB28" s="127"/>
      <c r="ID28" s="103">
        <f>MIN(ID2:ID24)</f>
        <v>0</v>
      </c>
      <c r="IE28" s="103">
        <f>MIN(IE2:IE24)</f>
        <v>0</v>
      </c>
      <c r="IF28" s="95"/>
      <c r="IJ28" s="127"/>
      <c r="IL28" s="103">
        <f>MIN(IL2:IL24)</f>
        <v>0</v>
      </c>
      <c r="IM28" s="103">
        <f>MIN(IM2:IM24)</f>
        <v>0</v>
      </c>
      <c r="IN28" s="95"/>
      <c r="IP28" s="127"/>
      <c r="IR28" s="103">
        <f>MIN(IR2:IR24)</f>
        <v>1</v>
      </c>
      <c r="IS28" s="103">
        <f>MIN(IS2:IS24)</f>
        <v>27</v>
      </c>
      <c r="IT28" s="95"/>
      <c r="IY28" s="127"/>
      <c r="JA28" s="103">
        <f>MIN(JA2:JA24)</f>
        <v>1</v>
      </c>
      <c r="JB28" s="103">
        <f>MIN(JB2:JB24)</f>
        <v>15</v>
      </c>
      <c r="JC28" s="95"/>
      <c r="JH28" s="127"/>
      <c r="JJ28" s="103">
        <f>MIN(JJ2:JJ24)</f>
        <v>1</v>
      </c>
      <c r="JK28" s="103">
        <f>MIN(JK2:JK24)</f>
        <v>30</v>
      </c>
      <c r="JL28" s="95"/>
      <c r="JR28" s="127"/>
      <c r="JT28" s="103">
        <f>MIN(JT2:JT24)</f>
        <v>1</v>
      </c>
      <c r="JU28" s="103">
        <f>MIN(JU2:JU24)</f>
        <v>15</v>
      </c>
      <c r="JV28" s="95"/>
      <c r="KD28" s="127"/>
      <c r="KF28" s="103">
        <f>MIN(KF2:KF24)</f>
        <v>0</v>
      </c>
      <c r="KG28" s="103">
        <f>MIN(KG2:KG24)</f>
        <v>0</v>
      </c>
      <c r="KH28" s="95"/>
      <c r="KL28" s="127"/>
      <c r="KN28" s="103">
        <f>MIN(KN2:KN24)</f>
        <v>0</v>
      </c>
      <c r="KO28" s="103">
        <f>MIN(KO2:KO24)</f>
        <v>0</v>
      </c>
      <c r="KP28" s="103"/>
      <c r="KQ28" s="127"/>
      <c r="KS28" s="103">
        <f>MIN(KS2:KS24)</f>
        <v>2</v>
      </c>
      <c r="KT28" s="103">
        <f>MIN(KT2:KT24)</f>
        <v>25</v>
      </c>
      <c r="KU28" s="103"/>
      <c r="KV28" s="127"/>
      <c r="KX28" s="103">
        <f>MIN(KX2:KX24)</f>
        <v>0</v>
      </c>
      <c r="KY28" s="103">
        <f>MIN(KY2:KY24)</f>
        <v>0</v>
      </c>
      <c r="KZ28" s="103"/>
      <c r="LA28" s="127"/>
      <c r="LC28" s="103">
        <f>MIN(LC2:LC24)</f>
        <v>0</v>
      </c>
      <c r="LD28" s="103">
        <f>MIN(LD2:LD24)</f>
        <v>0</v>
      </c>
      <c r="LE28" s="103"/>
      <c r="LF28" s="127"/>
      <c r="LH28" s="103">
        <f>MIN(LH2:LH24)</f>
        <v>0</v>
      </c>
      <c r="LI28" s="103">
        <f>MIN(LI2:LI24)</f>
        <v>0</v>
      </c>
      <c r="LJ28" s="95"/>
      <c r="LK28" s="127"/>
      <c r="LN28" s="127"/>
      <c r="LO28" s="95"/>
      <c r="LZ28" s="103">
        <f>MIN(LZ2:LZ24)</f>
        <v>0</v>
      </c>
      <c r="MB28" s="103">
        <f>MIN(MB2:MB24)</f>
        <v>0</v>
      </c>
      <c r="MC28" s="127"/>
      <c r="MD28" s="95"/>
      <c r="MY28" s="103">
        <f>MIN(MY2:MY24)</f>
        <v>35</v>
      </c>
      <c r="MZ28" s="103">
        <f>MIN(MZ2:MZ24)</f>
        <v>16</v>
      </c>
      <c r="NE28" s="127"/>
      <c r="NJ28" s="127"/>
      <c r="NK28" s="95"/>
      <c r="NP28" s="105"/>
      <c r="NU28" s="127"/>
    </row>
    <row r="29" spans="1:396" s="107" customFormat="1" ht="17" x14ac:dyDescent="0.2">
      <c r="A29" s="106" t="s">
        <v>923</v>
      </c>
      <c r="D29" s="106">
        <f>MAX(D2:D24)</f>
        <v>1112</v>
      </c>
      <c r="E29" s="106">
        <f>MAX(E2:E24)</f>
        <v>18</v>
      </c>
      <c r="F29" s="106">
        <f>MAX(F2:F24)</f>
        <v>114.5</v>
      </c>
      <c r="G29" s="106">
        <f>MAX(G2:G24)</f>
        <v>15</v>
      </c>
      <c r="J29" s="106">
        <f>MAX(J2:J24)</f>
        <v>3</v>
      </c>
      <c r="K29" s="127"/>
      <c r="L29" s="95"/>
      <c r="AA29" s="95"/>
      <c r="AB29" s="106">
        <f>MAX(AB2:AB24)</f>
        <v>2128</v>
      </c>
      <c r="AC29" s="106">
        <f>MAX(AC2:AC24)</f>
        <v>230</v>
      </c>
      <c r="AD29" s="106">
        <f>MAX(AD2:AD24)</f>
        <v>127</v>
      </c>
      <c r="AE29" s="106">
        <f>MAX(AE2:AE24)</f>
        <v>28</v>
      </c>
      <c r="AI29" s="127"/>
      <c r="AK29" s="95"/>
      <c r="AN29" s="108"/>
      <c r="AP29" s="108"/>
      <c r="AR29" s="108"/>
      <c r="AT29" s="108"/>
      <c r="AW29" s="106">
        <f>MAX(AW2:AW24)</f>
        <v>9</v>
      </c>
      <c r="AX29" s="106">
        <f>MAX(AX2:AX24)</f>
        <v>216</v>
      </c>
      <c r="AY29" s="127"/>
      <c r="AZ29" s="117"/>
      <c r="BA29" s="106">
        <f>MAX(BA2:BA24)</f>
        <v>2</v>
      </c>
      <c r="BB29" s="106">
        <f>MAX(BB2:BB24)</f>
        <v>260</v>
      </c>
      <c r="BF29" s="127"/>
      <c r="BH29" s="106">
        <f>MAX(BH2:BH24)</f>
        <v>3</v>
      </c>
      <c r="BI29" s="106">
        <f>MAX(BI2:BI24)</f>
        <v>80</v>
      </c>
      <c r="BL29" s="127"/>
      <c r="BN29" s="106">
        <f>MAX(BN2:BN24)</f>
        <v>2</v>
      </c>
      <c r="BO29" s="106">
        <f>MAX(BO2:BO24)</f>
        <v>82</v>
      </c>
      <c r="BR29" s="127"/>
      <c r="BT29" s="106">
        <f>MAX(BT2:BT24)</f>
        <v>0</v>
      </c>
      <c r="BU29" s="106">
        <f>MAX(BU2:BU24)</f>
        <v>0</v>
      </c>
      <c r="BX29" s="127"/>
      <c r="BZ29" s="106">
        <f>MAX(BZ2:BZ24)</f>
        <v>5</v>
      </c>
      <c r="CA29" s="106">
        <f>MAX(CA2:CA24)</f>
        <v>100</v>
      </c>
      <c r="CH29" s="127"/>
      <c r="CJ29" s="106">
        <f>MAX(CJ2:CJ24)</f>
        <v>11</v>
      </c>
      <c r="CK29" s="106">
        <f>MAX(CK2:CK24)</f>
        <v>115</v>
      </c>
      <c r="CT29" s="127"/>
      <c r="CV29" s="127"/>
      <c r="CX29" s="106">
        <f>MAX(CX2:CX24)</f>
        <v>2</v>
      </c>
      <c r="CY29" s="106">
        <f>MAX(CY2:CY24)</f>
        <v>90</v>
      </c>
      <c r="DB29" s="127"/>
      <c r="DD29" s="106">
        <f>MAX(DD2:DD24)</f>
        <v>2</v>
      </c>
      <c r="DE29" s="106">
        <f>MAX(DE2:DE24)</f>
        <v>17</v>
      </c>
      <c r="DH29" s="127"/>
      <c r="DJ29" s="106">
        <f>MAX(DJ2:DJ24)</f>
        <v>2</v>
      </c>
      <c r="DK29" s="106">
        <f>MAX(DK2:DK24)</f>
        <v>10</v>
      </c>
      <c r="DN29" s="127"/>
      <c r="DP29" s="106">
        <f>MAX(DP2:DP24)</f>
        <v>1</v>
      </c>
      <c r="DQ29" s="106">
        <f>MAX(DQ2:DQ24)</f>
        <v>8</v>
      </c>
      <c r="DT29" s="127"/>
      <c r="DV29" s="106">
        <f>MAX(DV2:DV24)</f>
        <v>2</v>
      </c>
      <c r="DW29" s="106">
        <f>MAX(DW2:DW24)</f>
        <v>30</v>
      </c>
      <c r="DZ29" s="127"/>
      <c r="EB29" s="106">
        <f>MAX(EB2:EB24)</f>
        <v>0</v>
      </c>
      <c r="EC29" s="106">
        <f>MAX(EC2:EC24)</f>
        <v>0</v>
      </c>
      <c r="EF29" s="127"/>
      <c r="EG29" s="106"/>
      <c r="EH29" s="106">
        <f>MAX(EH2:EH24)</f>
        <v>0</v>
      </c>
      <c r="EI29" s="106">
        <f>MAX(EI2:EI24)</f>
        <v>0</v>
      </c>
      <c r="EL29" s="127"/>
      <c r="EN29" s="106">
        <f>MAX(EN2:EN24)</f>
        <v>0</v>
      </c>
      <c r="EO29" s="106">
        <f>MAX(EO2:EO24)</f>
        <v>0</v>
      </c>
      <c r="ER29" s="127"/>
      <c r="ET29" s="106">
        <f>MAX(ET2:ET24)</f>
        <v>0</v>
      </c>
      <c r="EU29" s="106">
        <f>MAX(EU2:EU24)</f>
        <v>0</v>
      </c>
      <c r="EX29" s="127"/>
      <c r="EZ29" s="106">
        <f>MAX(EZ2:EZ24)</f>
        <v>0</v>
      </c>
      <c r="FA29" s="106">
        <f>MAX(FA2:FA24)</f>
        <v>0</v>
      </c>
      <c r="FD29" s="127"/>
      <c r="FF29" s="106">
        <f>MAX(FF2:FF24)</f>
        <v>0</v>
      </c>
      <c r="FG29" s="106">
        <f>MAX(FG2:FG24)</f>
        <v>0</v>
      </c>
      <c r="FJ29" s="127"/>
      <c r="FL29" s="127"/>
      <c r="FN29" s="106">
        <f>MAX(FN2:FN24)</f>
        <v>3</v>
      </c>
      <c r="FO29" s="106">
        <f>MAX(FO2:FO24)</f>
        <v>86</v>
      </c>
      <c r="FP29" s="95"/>
      <c r="FW29" s="127"/>
      <c r="FY29" s="106">
        <f>MAX(FY2:FY24)</f>
        <v>1</v>
      </c>
      <c r="FZ29" s="106">
        <f>MAX(FZ2:FZ24)</f>
        <v>74</v>
      </c>
      <c r="GA29" s="95"/>
      <c r="GF29" s="127"/>
      <c r="GH29" s="106">
        <f>MAX(GH2:GH24)</f>
        <v>1</v>
      </c>
      <c r="GI29" s="106">
        <f>MAX(GI2:GI24)</f>
        <v>139</v>
      </c>
      <c r="GJ29" s="95"/>
      <c r="GP29" s="127"/>
      <c r="GR29" s="106">
        <f>MAX(GR2:GR24)</f>
        <v>0</v>
      </c>
      <c r="GS29" s="106">
        <f>MAX(GS2:GS24)</f>
        <v>0</v>
      </c>
      <c r="GT29" s="95"/>
      <c r="GY29" s="127"/>
      <c r="HA29" s="106">
        <f>MAX(HA2:HA24)</f>
        <v>3</v>
      </c>
      <c r="HB29" s="106">
        <f>MAX(HB2:HB24)</f>
        <v>175</v>
      </c>
      <c r="HC29" s="95"/>
      <c r="HJ29" s="127"/>
      <c r="HL29" s="106">
        <f>MAX(HL2:HL24)</f>
        <v>2</v>
      </c>
      <c r="HM29" s="106">
        <f>MAX(HM2:HM24)</f>
        <v>101</v>
      </c>
      <c r="HN29" s="95"/>
      <c r="HS29" s="127"/>
      <c r="HU29" s="106">
        <f>MAX(HU2:HU24)</f>
        <v>1</v>
      </c>
      <c r="HV29" s="106">
        <f>MAX(HV2:HV24)</f>
        <v>40</v>
      </c>
      <c r="HW29" s="95"/>
      <c r="IB29" s="127"/>
      <c r="ID29" s="106">
        <f>MAX(ID2:ID24)</f>
        <v>0</v>
      </c>
      <c r="IE29" s="106">
        <f>MAX(IE2:IE24)</f>
        <v>0</v>
      </c>
      <c r="IF29" s="95"/>
      <c r="IJ29" s="127"/>
      <c r="IL29" s="106">
        <f>MAX(IL2:IL24)</f>
        <v>0</v>
      </c>
      <c r="IM29" s="106">
        <f>MAX(IM2:IM24)</f>
        <v>0</v>
      </c>
      <c r="IN29" s="95"/>
      <c r="IP29" s="127"/>
      <c r="IR29" s="106">
        <f>MAX(IR2:IR24)</f>
        <v>1</v>
      </c>
      <c r="IS29" s="106">
        <f>MAX(IS2:IS24)</f>
        <v>27</v>
      </c>
      <c r="IT29" s="95"/>
      <c r="IY29" s="127"/>
      <c r="JA29" s="106">
        <f>MAX(JA2:JA24)</f>
        <v>2</v>
      </c>
      <c r="JB29" s="106">
        <f>MAX(JB2:JB24)</f>
        <v>149</v>
      </c>
      <c r="JC29" s="95"/>
      <c r="JH29" s="127"/>
      <c r="JJ29" s="106">
        <f>MAX(JJ2:JJ24)</f>
        <v>4</v>
      </c>
      <c r="JK29" s="106">
        <f>MAX(JK2:JK24)</f>
        <v>260</v>
      </c>
      <c r="JL29" s="95"/>
      <c r="JR29" s="127"/>
      <c r="JT29" s="106">
        <f>MAX(JT2:JT24)</f>
        <v>13</v>
      </c>
      <c r="JU29" s="106">
        <f>MAX(JU2:JU24)</f>
        <v>179</v>
      </c>
      <c r="JV29" s="95"/>
      <c r="KD29" s="127"/>
      <c r="KF29" s="106">
        <f>MAX(KF2:KF24)</f>
        <v>0</v>
      </c>
      <c r="KG29" s="106">
        <f>MAX(KG2:KG24)</f>
        <v>0</v>
      </c>
      <c r="KH29" s="95"/>
      <c r="KL29" s="127"/>
      <c r="KN29" s="106">
        <f>MAX(KN2:KN24)</f>
        <v>0</v>
      </c>
      <c r="KO29" s="106">
        <f>MAX(KO2:KO24)</f>
        <v>0</v>
      </c>
      <c r="KP29" s="106"/>
      <c r="KQ29" s="127"/>
      <c r="KS29" s="106">
        <f>MAX(KS2:KS24)</f>
        <v>2</v>
      </c>
      <c r="KT29" s="106">
        <f>MAX(KT2:KT24)</f>
        <v>25</v>
      </c>
      <c r="KU29" s="106"/>
      <c r="KV29" s="127"/>
      <c r="KX29" s="106">
        <f>MAX(KX2:KX24)</f>
        <v>0</v>
      </c>
      <c r="KY29" s="106">
        <f>MAX(KY2:KY24)</f>
        <v>0</v>
      </c>
      <c r="KZ29" s="106"/>
      <c r="LA29" s="127"/>
      <c r="LC29" s="106">
        <f>MAX(LC2:LC24)</f>
        <v>0</v>
      </c>
      <c r="LD29" s="106">
        <f>MAX(LD2:LD24)</f>
        <v>0</v>
      </c>
      <c r="LE29" s="106"/>
      <c r="LF29" s="127"/>
      <c r="LH29" s="106">
        <f>MAX(LH2:LH24)</f>
        <v>0</v>
      </c>
      <c r="LI29" s="106">
        <f>MAX(LI2:LI24)</f>
        <v>0</v>
      </c>
      <c r="LJ29" s="95"/>
      <c r="LK29" s="127"/>
      <c r="LN29" s="127"/>
      <c r="LO29" s="95"/>
      <c r="LZ29" s="106">
        <f>MAX(LZ2:LZ24)</f>
        <v>770</v>
      </c>
      <c r="MB29" s="106">
        <f>MAX(MB2:MB24)</f>
        <v>11</v>
      </c>
      <c r="MC29" s="127"/>
      <c r="MD29" s="95"/>
      <c r="MY29" s="106">
        <f>MAX(MY2:MY24)</f>
        <v>40</v>
      </c>
      <c r="MZ29" s="106">
        <f>MAX(MZ2:MZ24)</f>
        <v>40</v>
      </c>
      <c r="NE29" s="127"/>
      <c r="NJ29" s="127"/>
      <c r="NK29" s="95"/>
      <c r="NP29" s="108"/>
      <c r="NU29" s="127"/>
    </row>
    <row r="30" spans="1:396" s="3" customFormat="1" ht="17" x14ac:dyDescent="0.2">
      <c r="A30" s="6" t="s">
        <v>924</v>
      </c>
      <c r="D30" s="6"/>
      <c r="H30" s="3">
        <f>COUNTIF(H2:H24,"yes")</f>
        <v>12</v>
      </c>
      <c r="I30" s="3">
        <f>COUNTIF(I2:I24,"yes")</f>
        <v>6</v>
      </c>
      <c r="J30" s="3">
        <f>COUNTIF(J2:J24,"&gt;0")</f>
        <v>12</v>
      </c>
      <c r="K30" s="128"/>
      <c r="L30" s="11"/>
      <c r="M30" s="3">
        <f t="shared" ref="M30:Z30" si="3">COUNTA(M2:M24)</f>
        <v>7</v>
      </c>
      <c r="N30" s="3">
        <f t="shared" si="3"/>
        <v>2</v>
      </c>
      <c r="O30" s="3">
        <f t="shared" si="3"/>
        <v>1</v>
      </c>
      <c r="P30" s="3">
        <f t="shared" si="3"/>
        <v>22</v>
      </c>
      <c r="Q30" s="3">
        <f t="shared" si="3"/>
        <v>15</v>
      </c>
      <c r="R30" s="3">
        <f t="shared" si="3"/>
        <v>2</v>
      </c>
      <c r="S30" s="3">
        <f t="shared" si="3"/>
        <v>1</v>
      </c>
      <c r="T30" s="3">
        <f t="shared" si="3"/>
        <v>2</v>
      </c>
      <c r="U30" s="3">
        <f t="shared" si="3"/>
        <v>2</v>
      </c>
      <c r="V30" s="3">
        <f t="shared" si="3"/>
        <v>0</v>
      </c>
      <c r="W30" s="3">
        <f t="shared" si="3"/>
        <v>0</v>
      </c>
      <c r="X30" s="3">
        <f t="shared" si="3"/>
        <v>0</v>
      </c>
      <c r="Y30" s="3">
        <f t="shared" si="3"/>
        <v>3</v>
      </c>
      <c r="Z30" s="3">
        <f t="shared" si="3"/>
        <v>0</v>
      </c>
      <c r="AA30" s="11"/>
      <c r="AH30" s="3">
        <f>COUNTIF(AH2:AH24,"yes")</f>
        <v>18</v>
      </c>
      <c r="AI30" s="128"/>
      <c r="AJ30" s="3">
        <f>COUNTIF(AJ2:AJ24,"yes")</f>
        <v>10</v>
      </c>
      <c r="AK30" s="11"/>
      <c r="AL30" s="3">
        <f t="shared" ref="AL30:AV30" si="4">COUNTA(AL2:AL24)</f>
        <v>8</v>
      </c>
      <c r="AM30" s="3">
        <f t="shared" si="4"/>
        <v>1</v>
      </c>
      <c r="AN30" s="3">
        <f t="shared" si="4"/>
        <v>3</v>
      </c>
      <c r="AO30" s="3">
        <f t="shared" si="4"/>
        <v>2</v>
      </c>
      <c r="AP30" s="3">
        <f t="shared" si="4"/>
        <v>3</v>
      </c>
      <c r="AQ30" s="3">
        <f t="shared" si="4"/>
        <v>3</v>
      </c>
      <c r="AR30" s="3">
        <f t="shared" si="4"/>
        <v>0</v>
      </c>
      <c r="AS30" s="3">
        <f t="shared" si="4"/>
        <v>6</v>
      </c>
      <c r="AT30" s="3">
        <f t="shared" si="4"/>
        <v>0</v>
      </c>
      <c r="AU30" s="3">
        <f t="shared" si="4"/>
        <v>0</v>
      </c>
      <c r="AV30" s="3">
        <f t="shared" si="4"/>
        <v>10</v>
      </c>
      <c r="AY30" s="128"/>
      <c r="AZ30" s="118">
        <f>COUNTIF(AZ2:AZ24,"yes")</f>
        <v>3</v>
      </c>
      <c r="BE30" s="3">
        <f>COUNTIF(BE2:BE24,"yes")</f>
        <v>0</v>
      </c>
      <c r="BF30" s="128"/>
      <c r="BG30" s="3">
        <f>COUNTIF(BG2:BG24,"yes")</f>
        <v>0</v>
      </c>
      <c r="BL30" s="128"/>
      <c r="BM30" s="3">
        <f>COUNTIF(BM2:BM24,"yes")</f>
        <v>1</v>
      </c>
      <c r="BR30" s="128"/>
      <c r="BS30" s="3">
        <f>COUNTIF(BS2:BS24,"yes")</f>
        <v>0</v>
      </c>
      <c r="BX30" s="128"/>
      <c r="BY30" s="3">
        <f>COUNTIF(BY2:BY24,"yes")</f>
        <v>2</v>
      </c>
      <c r="CH30" s="128"/>
      <c r="CI30" s="3">
        <f>COUNTIF(CI2:CI24,"yes")</f>
        <v>14</v>
      </c>
      <c r="CT30" s="128"/>
      <c r="CU30" s="3">
        <f>COUNTIF(CU2:CU24,"yes")</f>
        <v>18</v>
      </c>
      <c r="CV30" s="128"/>
      <c r="CW30" s="3">
        <f>COUNTIF(CW2:CW24,"Yes")</f>
        <v>13</v>
      </c>
      <c r="DB30" s="128"/>
      <c r="DC30" s="3">
        <f>COUNTIF(DC2:DC24,"yes")</f>
        <v>2</v>
      </c>
      <c r="DH30" s="128"/>
      <c r="DI30" s="3">
        <f>COUNTIF(DI2:DI24,"yes")</f>
        <v>7</v>
      </c>
      <c r="DN30" s="128"/>
      <c r="DO30" s="3">
        <f>COUNTIF(DO2:DO24,"yes")</f>
        <v>1</v>
      </c>
      <c r="DT30" s="128"/>
      <c r="DU30" s="3">
        <f>COUNTIF(DU2:DU24,"yes")</f>
        <v>7</v>
      </c>
      <c r="DZ30" s="128"/>
      <c r="EA30" s="3">
        <f>COUNTIF(EA2:EA24,"yes")</f>
        <v>0</v>
      </c>
      <c r="EF30" s="128"/>
      <c r="EG30" s="3">
        <f>COUNTIF(EG2:EG24,"yes")</f>
        <v>0</v>
      </c>
      <c r="EL30" s="128"/>
      <c r="EM30" s="3">
        <f>COUNTIF(EM2:EM24,"yes")</f>
        <v>0</v>
      </c>
      <c r="ER30" s="128"/>
      <c r="ES30" s="3">
        <f>COUNTIF(ES2:ES24,"yes")</f>
        <v>0</v>
      </c>
      <c r="EX30" s="128"/>
      <c r="EY30" s="3">
        <f>COUNTIF(EY2:EY24,"yes")</f>
        <v>0</v>
      </c>
      <c r="FD30" s="128"/>
      <c r="FE30" s="3">
        <f>COUNTIF(FE2:FE24,"yes")</f>
        <v>0</v>
      </c>
      <c r="FJ30" s="128"/>
      <c r="FK30" s="3">
        <f>COUNTIF(FK2:FK24,"yes")</f>
        <v>14</v>
      </c>
      <c r="FL30" s="128"/>
      <c r="FM30" s="3">
        <f>COUNTIF(FM2:FM24,"yes")</f>
        <v>8</v>
      </c>
      <c r="FP30" s="11"/>
      <c r="FQ30" s="3">
        <f>COUNTA(FQ2:FQ24)</f>
        <v>3</v>
      </c>
      <c r="FR30" s="3">
        <f>COUNTA(FR2:FR24)</f>
        <v>0</v>
      </c>
      <c r="FS30" s="3">
        <f>COUNTA(FS2:FS24)</f>
        <v>0</v>
      </c>
      <c r="FT30" s="3">
        <f>COUNTA(FT2:FT24)</f>
        <v>5</v>
      </c>
      <c r="FU30" s="3">
        <f>COUNTA(FU2:FU24)</f>
        <v>1</v>
      </c>
      <c r="FV30" s="3">
        <f>COUNTIF(FV2:FV24,"yes")</f>
        <v>1</v>
      </c>
      <c r="FW30" s="128"/>
      <c r="FX30" s="3">
        <f>COUNTIF(FX2:FX24,"yes")</f>
        <v>4</v>
      </c>
      <c r="GA30" s="11"/>
      <c r="GB30" s="3">
        <f>COUNTA(GB2:GB24)</f>
        <v>2</v>
      </c>
      <c r="GC30" s="3">
        <f>COUNTA(GC2:GC24)</f>
        <v>0</v>
      </c>
      <c r="GD30" s="3">
        <f>COUNTA(GD2:GD24)</f>
        <v>2</v>
      </c>
      <c r="GE30" s="3">
        <f>COUNTA(GE2:GE24)</f>
        <v>0</v>
      </c>
      <c r="GF30" s="128"/>
      <c r="GG30" s="3">
        <f>COUNTIF(GG2:GG24,"yes")</f>
        <v>9</v>
      </c>
      <c r="GJ30" s="11"/>
      <c r="GK30" s="3">
        <f>COUNTA(GK2:GK24)</f>
        <v>2</v>
      </c>
      <c r="GL30" s="3">
        <f>COUNTA(GL2:GL24)</f>
        <v>2</v>
      </c>
      <c r="GM30" s="3">
        <f>COUNTA(GM2:GM24)</f>
        <v>3</v>
      </c>
      <c r="GN30" s="3">
        <f>COUNTA(GN2:GN24)</f>
        <v>3</v>
      </c>
      <c r="GO30" s="3">
        <f>COUNTA(GO2:GO24)</f>
        <v>5</v>
      </c>
      <c r="GP30" s="128"/>
      <c r="GQ30" s="3">
        <f>COUNTIF(GQ2:GQ24,"yes")</f>
        <v>0</v>
      </c>
      <c r="GT30" s="11"/>
      <c r="GU30" s="3">
        <f>COUNTA(GU2:GU24)</f>
        <v>0</v>
      </c>
      <c r="GV30" s="3">
        <f>COUNTA(GV2:GV24)</f>
        <v>0</v>
      </c>
      <c r="GW30" s="3">
        <f>COUNTA(GW2:GW24)</f>
        <v>0</v>
      </c>
      <c r="GX30" s="3">
        <f>COUNTA(GX2:GX24)</f>
        <v>0</v>
      </c>
      <c r="GY30" s="128"/>
      <c r="GZ30" s="3">
        <f>COUNTIF(GZ2:GZ24,"yes")</f>
        <v>2</v>
      </c>
      <c r="HC30" s="11"/>
      <c r="HD30" s="3">
        <f>COUNTA(HD2:HD24)</f>
        <v>2</v>
      </c>
      <c r="HE30" s="3">
        <f>COUNTA(HE2:HE24)</f>
        <v>0</v>
      </c>
      <c r="HF30" s="3">
        <f>COUNTA(HF2:HF24)</f>
        <v>0</v>
      </c>
      <c r="HG30" s="3">
        <f>COUNTA(HG2:HG24)</f>
        <v>0</v>
      </c>
      <c r="HH30" s="3">
        <f>COUNTA(HH2:HH24)</f>
        <v>2</v>
      </c>
      <c r="HJ30" s="128"/>
      <c r="HK30" s="3">
        <f>COUNTIF(HK2:HK24,"yes")</f>
        <v>2</v>
      </c>
      <c r="HN30" s="11"/>
      <c r="HO30" s="3">
        <f>COUNTA(HO2:HO24)</f>
        <v>2</v>
      </c>
      <c r="HP30" s="3">
        <f>COUNTA(HP2:HP24)</f>
        <v>0</v>
      </c>
      <c r="HQ30" s="3">
        <f>COUNTA(HQ2:HQ24)</f>
        <v>0</v>
      </c>
      <c r="HR30" s="3">
        <f>COUNTA(HR2:HR24)</f>
        <v>1</v>
      </c>
      <c r="HS30" s="128"/>
      <c r="HT30" s="3">
        <f>COUNTIF(HT2:HT24,"yes")</f>
        <v>1</v>
      </c>
      <c r="HW30" s="11"/>
      <c r="HX30" s="3">
        <f>COUNTA(HX2:HX24)</f>
        <v>1</v>
      </c>
      <c r="HY30" s="3">
        <f>COUNTA(HY2:HY24)</f>
        <v>0</v>
      </c>
      <c r="HZ30" s="3">
        <f>COUNTA(HZ2:HZ24)</f>
        <v>0</v>
      </c>
      <c r="IA30" s="3">
        <f>COUNTA(IA2:IA24)</f>
        <v>0</v>
      </c>
      <c r="IB30" s="128"/>
      <c r="IC30" s="3">
        <f>COUNTIF(IC2:IC24,"yes")</f>
        <v>0</v>
      </c>
      <c r="IF30" s="11"/>
      <c r="IG30" s="3">
        <f>COUNTA(IG2:IG24)</f>
        <v>0</v>
      </c>
      <c r="IH30" s="3">
        <f>COUNTA(IH2:IH24)</f>
        <v>0</v>
      </c>
      <c r="II30" s="3">
        <f>COUNTA(II2:II24)</f>
        <v>0</v>
      </c>
      <c r="IJ30" s="128"/>
      <c r="IK30" s="3">
        <f>COUNTIF(IK2:IK24,"yes")</f>
        <v>0</v>
      </c>
      <c r="IN30" s="11"/>
      <c r="IO30" s="3">
        <f>COUNTA(IO2:IO24)</f>
        <v>0</v>
      </c>
      <c r="IP30" s="128"/>
      <c r="IQ30" s="3">
        <f>COUNTIF(IQ2:IQ24,"yes")</f>
        <v>1</v>
      </c>
      <c r="IT30" s="11"/>
      <c r="IU30" s="3">
        <f>COUNTA(IU2:IU24)</f>
        <v>1</v>
      </c>
      <c r="IV30" s="3">
        <f>COUNTA(IV2:IV24)</f>
        <v>0</v>
      </c>
      <c r="IW30" s="3">
        <f>COUNTA(IW2:IW24)</f>
        <v>1</v>
      </c>
      <c r="IX30" s="3">
        <f>COUNTA(IX2:IX24)</f>
        <v>1</v>
      </c>
      <c r="IY30" s="128"/>
      <c r="IZ30" s="3">
        <f>COUNTIF(IZ2:IZ24,"yes")</f>
        <v>10</v>
      </c>
      <c r="JC30" s="11"/>
      <c r="JD30" s="3">
        <f>COUNTA(JD2:JD24)</f>
        <v>5</v>
      </c>
      <c r="JE30" s="3">
        <f>COUNTA(JE2:JE24)</f>
        <v>2</v>
      </c>
      <c r="JF30" s="3">
        <f>COUNTA(JF2:JF24)</f>
        <v>2</v>
      </c>
      <c r="JG30" s="3">
        <f>COUNTA(JG2:JG24)</f>
        <v>6</v>
      </c>
      <c r="JH30" s="128"/>
      <c r="JI30" s="3">
        <f>COUNTIF(JI2:JI24,"yes")</f>
        <v>10</v>
      </c>
      <c r="JL30" s="11"/>
      <c r="JM30" s="3">
        <f>COUNTA(JM2:JM24)</f>
        <v>2</v>
      </c>
      <c r="JN30" s="3">
        <f>COUNTA(JN2:JN24)</f>
        <v>5</v>
      </c>
      <c r="JO30" s="3">
        <f>COUNTA(JO2:JO24)</f>
        <v>4</v>
      </c>
      <c r="JQ30" s="3">
        <f>COUNTIF(JQ2:JQ24,"yes")</f>
        <v>6</v>
      </c>
      <c r="JR30" s="128"/>
      <c r="JS30" s="3">
        <f>COUNTIF(JS2:JS24,"yes")</f>
        <v>5</v>
      </c>
      <c r="JV30" s="11"/>
      <c r="JW30" s="3">
        <f>COUNTA(JW2:JW24)</f>
        <v>1</v>
      </c>
      <c r="JX30" s="3">
        <f>COUNTA(JX2:JX24)</f>
        <v>1</v>
      </c>
      <c r="JY30" s="3">
        <f>COUNTA(JY2:JY24)</f>
        <v>1</v>
      </c>
      <c r="JZ30" s="3">
        <f>COUNTA(JZ2:JZ24)</f>
        <v>1</v>
      </c>
      <c r="KA30" s="3">
        <f>COUNTA(KA2:KA24)</f>
        <v>2</v>
      </c>
      <c r="KC30" s="3">
        <f>COUNTIF(KC2:KC24,"yes")</f>
        <v>2</v>
      </c>
      <c r="KD30" s="128"/>
      <c r="KE30" s="3">
        <f>COUNTIF(KE2:KE24,"yes")</f>
        <v>0</v>
      </c>
      <c r="KH30" s="11"/>
      <c r="KI30" s="3">
        <f>COUNTA(KI2:KI24)</f>
        <v>0</v>
      </c>
      <c r="KK30" s="3">
        <f>COUNTIF(KK2:KK24,"yes")</f>
        <v>0</v>
      </c>
      <c r="KL30" s="128"/>
      <c r="KM30" s="3">
        <f>COUNTIF(KM2:KM24,"yes")</f>
        <v>0</v>
      </c>
      <c r="KQ30" s="128"/>
      <c r="KR30" s="3">
        <f>COUNTIF(KR2:KR24,"yes")</f>
        <v>1</v>
      </c>
      <c r="KV30" s="128"/>
      <c r="KW30" s="3">
        <f>COUNTIF(KW2:KW24,"yes")</f>
        <v>0</v>
      </c>
      <c r="LA30" s="128"/>
      <c r="LB30" s="3">
        <f>COUNTIF(LB2:LB24,"yes")</f>
        <v>0</v>
      </c>
      <c r="LF30" s="128"/>
      <c r="LG30" s="3">
        <f>COUNTIF(LG2:LG24,"yes")</f>
        <v>0</v>
      </c>
      <c r="LJ30" s="11"/>
      <c r="LK30" s="128"/>
      <c r="LL30" s="3">
        <f>COUNTIF(LL2:LL24,"yes")</f>
        <v>9</v>
      </c>
      <c r="LN30" s="128"/>
      <c r="LO30" s="11"/>
      <c r="LP30" s="3">
        <f t="shared" ref="LP30:LY30" si="5">COUNTA(LP2:LP24)</f>
        <v>11</v>
      </c>
      <c r="LQ30" s="3">
        <f t="shared" si="5"/>
        <v>11</v>
      </c>
      <c r="LR30" s="3">
        <f t="shared" si="5"/>
        <v>8</v>
      </c>
      <c r="LS30" s="3">
        <f t="shared" si="5"/>
        <v>9</v>
      </c>
      <c r="LT30" s="3">
        <f t="shared" si="5"/>
        <v>7</v>
      </c>
      <c r="LU30" s="3">
        <f t="shared" si="5"/>
        <v>6</v>
      </c>
      <c r="LV30" s="3">
        <f t="shared" si="5"/>
        <v>5</v>
      </c>
      <c r="LW30" s="3">
        <f t="shared" si="5"/>
        <v>3</v>
      </c>
      <c r="LX30" s="3">
        <f t="shared" si="5"/>
        <v>1</v>
      </c>
      <c r="LY30" s="3">
        <f t="shared" si="5"/>
        <v>3</v>
      </c>
      <c r="MA30" s="3">
        <f>COUNTIF(MA2:MA24,"yes")</f>
        <v>11</v>
      </c>
      <c r="MC30" s="128"/>
      <c r="MD30" s="11"/>
      <c r="ME30" s="3">
        <f t="shared" ref="ME30:MX30" si="6">COUNTA(ME2:ME24)</f>
        <v>21</v>
      </c>
      <c r="MF30" s="3">
        <f t="shared" si="6"/>
        <v>20</v>
      </c>
      <c r="MG30" s="3">
        <f t="shared" si="6"/>
        <v>14</v>
      </c>
      <c r="MH30" s="3">
        <f t="shared" si="6"/>
        <v>9</v>
      </c>
      <c r="MI30" s="3">
        <f t="shared" si="6"/>
        <v>12</v>
      </c>
      <c r="MJ30" s="3">
        <f t="shared" si="6"/>
        <v>16</v>
      </c>
      <c r="MK30" s="3">
        <f t="shared" si="6"/>
        <v>20</v>
      </c>
      <c r="ML30" s="3">
        <f t="shared" si="6"/>
        <v>22</v>
      </c>
      <c r="MM30" s="3">
        <f t="shared" si="6"/>
        <v>13</v>
      </c>
      <c r="MN30" s="3">
        <f t="shared" si="6"/>
        <v>15</v>
      </c>
      <c r="MO30" s="3">
        <f t="shared" si="6"/>
        <v>13</v>
      </c>
      <c r="MP30" s="3">
        <f t="shared" si="6"/>
        <v>19</v>
      </c>
      <c r="MQ30" s="3">
        <f t="shared" si="6"/>
        <v>21</v>
      </c>
      <c r="MR30" s="3">
        <f t="shared" si="6"/>
        <v>16</v>
      </c>
      <c r="MS30" s="3">
        <f t="shared" si="6"/>
        <v>7</v>
      </c>
      <c r="MT30" s="3">
        <f t="shared" si="6"/>
        <v>19</v>
      </c>
      <c r="MU30" s="3">
        <f t="shared" si="6"/>
        <v>19</v>
      </c>
      <c r="MV30" s="3">
        <f t="shared" si="6"/>
        <v>19</v>
      </c>
      <c r="MW30" s="3">
        <f t="shared" si="6"/>
        <v>18</v>
      </c>
      <c r="MX30" s="3">
        <f t="shared" si="6"/>
        <v>3</v>
      </c>
      <c r="NA30" s="3">
        <f>NA34-NA31</f>
        <v>12</v>
      </c>
      <c r="NB30" s="3">
        <f>NB34-NB31</f>
        <v>3</v>
      </c>
      <c r="NC30" s="3">
        <f>NC34-NC31</f>
        <v>12</v>
      </c>
      <c r="ND30" s="3">
        <f>ND34-ND31</f>
        <v>2</v>
      </c>
      <c r="NE30" s="128"/>
      <c r="NF30" s="3">
        <f>COUNTIF(NF2:NF24,"yes")</f>
        <v>6</v>
      </c>
      <c r="NG30" s="3">
        <f>COUNTIF(NG2:NG24,"yes*")</f>
        <v>2</v>
      </c>
      <c r="NI30" s="3">
        <f>COUNTIF(NI2:NI24,"yes")</f>
        <v>7</v>
      </c>
      <c r="NJ30" s="128"/>
      <c r="NK30" s="11"/>
      <c r="NL30" s="3">
        <f t="shared" ref="NL30:NT30" si="7">COUNTA(NL2:NL24)</f>
        <v>7</v>
      </c>
      <c r="NM30" s="3">
        <f t="shared" si="7"/>
        <v>3</v>
      </c>
      <c r="NN30" s="3">
        <f t="shared" si="7"/>
        <v>3</v>
      </c>
      <c r="NO30" s="3">
        <f t="shared" si="7"/>
        <v>3</v>
      </c>
      <c r="NP30" s="3">
        <f t="shared" si="7"/>
        <v>6</v>
      </c>
      <c r="NQ30" s="3">
        <f t="shared" si="7"/>
        <v>1</v>
      </c>
      <c r="NR30" s="3">
        <f t="shared" si="7"/>
        <v>2</v>
      </c>
      <c r="NS30" s="3">
        <f t="shared" si="7"/>
        <v>1</v>
      </c>
      <c r="NT30" s="3">
        <f t="shared" si="7"/>
        <v>1</v>
      </c>
      <c r="NU30" s="128"/>
      <c r="NW30" s="3">
        <f>COUNTIF(NW2:NW24,"Yes")</f>
        <v>18</v>
      </c>
    </row>
    <row r="31" spans="1:396" s="2" customFormat="1" ht="17" x14ac:dyDescent="0.2">
      <c r="A31" s="7" t="s">
        <v>925</v>
      </c>
      <c r="D31" s="7"/>
      <c r="H31" s="2">
        <f>COUNTIF(H2:H24,"no")</f>
        <v>11</v>
      </c>
      <c r="I31" s="2">
        <f>COUNTIF(I2:I24,"no")</f>
        <v>17</v>
      </c>
      <c r="J31" s="2">
        <f>COUNTIF(J2:J24,"0")</f>
        <v>11</v>
      </c>
      <c r="K31" s="128"/>
      <c r="L31" s="11"/>
      <c r="M31" s="2">
        <f t="shared" ref="M31:Z31" si="8">COUNTBLANK(M2:M24)</f>
        <v>16</v>
      </c>
      <c r="N31" s="2">
        <f t="shared" si="8"/>
        <v>21</v>
      </c>
      <c r="O31" s="2">
        <f t="shared" si="8"/>
        <v>22</v>
      </c>
      <c r="P31" s="2">
        <f t="shared" si="8"/>
        <v>1</v>
      </c>
      <c r="Q31" s="2">
        <f t="shared" si="8"/>
        <v>8</v>
      </c>
      <c r="R31" s="2">
        <f t="shared" si="8"/>
        <v>21</v>
      </c>
      <c r="S31" s="2">
        <f t="shared" si="8"/>
        <v>22</v>
      </c>
      <c r="T31" s="2">
        <f t="shared" si="8"/>
        <v>21</v>
      </c>
      <c r="U31" s="2">
        <f t="shared" si="8"/>
        <v>21</v>
      </c>
      <c r="V31" s="2">
        <f t="shared" si="8"/>
        <v>23</v>
      </c>
      <c r="W31" s="2">
        <f t="shared" si="8"/>
        <v>23</v>
      </c>
      <c r="X31" s="2">
        <f t="shared" si="8"/>
        <v>23</v>
      </c>
      <c r="Y31" s="2">
        <f t="shared" si="8"/>
        <v>20</v>
      </c>
      <c r="Z31" s="2">
        <f t="shared" si="8"/>
        <v>23</v>
      </c>
      <c r="AA31" s="11"/>
      <c r="AH31" s="2">
        <f>COUNTIF(AH2:AH24,"no")</f>
        <v>5</v>
      </c>
      <c r="AI31" s="128"/>
      <c r="AJ31" s="2">
        <f>COUNTIF(AJ2:AJ24,"no")</f>
        <v>13</v>
      </c>
      <c r="AK31" s="11"/>
      <c r="AL31" s="2">
        <f t="shared" ref="AL31:AV31" si="9">COUNTBLANK(AL2:AL24)</f>
        <v>15</v>
      </c>
      <c r="AM31" s="2">
        <f t="shared" si="9"/>
        <v>22</v>
      </c>
      <c r="AN31" s="2">
        <f t="shared" si="9"/>
        <v>20</v>
      </c>
      <c r="AO31" s="2">
        <f t="shared" si="9"/>
        <v>21</v>
      </c>
      <c r="AP31" s="2">
        <f t="shared" si="9"/>
        <v>20</v>
      </c>
      <c r="AQ31" s="2">
        <f t="shared" si="9"/>
        <v>20</v>
      </c>
      <c r="AR31" s="2">
        <f t="shared" si="9"/>
        <v>23</v>
      </c>
      <c r="AS31" s="2">
        <f t="shared" si="9"/>
        <v>17</v>
      </c>
      <c r="AT31" s="2">
        <f t="shared" si="9"/>
        <v>23</v>
      </c>
      <c r="AU31" s="2">
        <f t="shared" si="9"/>
        <v>23</v>
      </c>
      <c r="AV31" s="2">
        <f t="shared" si="9"/>
        <v>13</v>
      </c>
      <c r="AY31" s="128"/>
      <c r="AZ31" s="119">
        <f>COUNTIF(AZ2:AZ24,"no")</f>
        <v>20</v>
      </c>
      <c r="BE31" s="2">
        <f>COUNTIF(BE2:BE24,"no")</f>
        <v>3</v>
      </c>
      <c r="BF31" s="128"/>
      <c r="BG31" s="2">
        <f>COUNTIF(BG2:BG24,"no")</f>
        <v>20</v>
      </c>
      <c r="BL31" s="128"/>
      <c r="BM31" s="2">
        <f>COUNTIF(BM2:BM24,"no")</f>
        <v>19</v>
      </c>
      <c r="BR31" s="128"/>
      <c r="BS31" s="2">
        <f>COUNTIF(BS2:BS24,"no")</f>
        <v>20</v>
      </c>
      <c r="BX31" s="128"/>
      <c r="BY31" s="2">
        <f>COUNTIF(BY2:BY24,"no")</f>
        <v>21</v>
      </c>
      <c r="CH31" s="128"/>
      <c r="CI31" s="2">
        <f>COUNTIF(CI2:CI24,"no")</f>
        <v>9</v>
      </c>
      <c r="CT31" s="128"/>
      <c r="CU31" s="2">
        <f>COUNTIF(CU2:CU24,"no")</f>
        <v>5</v>
      </c>
      <c r="CV31" s="128"/>
      <c r="CW31" s="2">
        <f>COUNTIF(CW2:CW24,"no")</f>
        <v>10</v>
      </c>
      <c r="DB31" s="128"/>
      <c r="DC31" s="2">
        <f>COUNTIF(DC2:DC24,"no")</f>
        <v>21</v>
      </c>
      <c r="DH31" s="128"/>
      <c r="DI31" s="2">
        <f>COUNTIF(DI2:DI24,"no")</f>
        <v>16</v>
      </c>
      <c r="DN31" s="128"/>
      <c r="DO31" s="2">
        <f>COUNTIF(DO2:DO24,"no")</f>
        <v>22</v>
      </c>
      <c r="DT31" s="128"/>
      <c r="DU31" s="2">
        <f>COUNTIF(DU2:DU24,"no")</f>
        <v>16</v>
      </c>
      <c r="DZ31" s="128"/>
      <c r="EA31" s="2">
        <f>COUNTIF(EA2:EA24,"no")</f>
        <v>23</v>
      </c>
      <c r="EF31" s="128"/>
      <c r="EG31" s="2">
        <f>COUNTIF(EG2:EG24,"no")</f>
        <v>23</v>
      </c>
      <c r="EL31" s="128"/>
      <c r="EM31" s="2">
        <f>COUNTIF(EM2:EM24,"no")</f>
        <v>23</v>
      </c>
      <c r="ER31" s="128"/>
      <c r="ES31" s="2">
        <f>COUNTIF(ES2:ES24,"no")</f>
        <v>23</v>
      </c>
      <c r="EX31" s="128"/>
      <c r="EY31" s="2">
        <f>COUNTIF(EY2:EY24,"no")</f>
        <v>23</v>
      </c>
      <c r="FD31" s="128"/>
      <c r="FE31" s="2">
        <f>COUNTIF(FE2:FE24,"no")</f>
        <v>23</v>
      </c>
      <c r="FJ31" s="128"/>
      <c r="FK31" s="2">
        <f>COUNTIF(FK2:FK24,"no")</f>
        <v>9</v>
      </c>
      <c r="FL31" s="128"/>
      <c r="FM31" s="2">
        <f>COUNTIF(FM2:FM24,"no")</f>
        <v>14</v>
      </c>
      <c r="FP31" s="11"/>
      <c r="FV31" s="2">
        <f>COUNTIF(FV2:FV24,"no")</f>
        <v>7</v>
      </c>
      <c r="FW31" s="128"/>
      <c r="FX31" s="2">
        <f>COUNTIF(FX2:FX24,"no")</f>
        <v>19</v>
      </c>
      <c r="GA31" s="11"/>
      <c r="GF31" s="128"/>
      <c r="GG31" s="2">
        <f>COUNTIF(GG2:GG24,"no")</f>
        <v>14</v>
      </c>
      <c r="GJ31" s="11"/>
      <c r="GP31" s="128"/>
      <c r="GQ31" s="2">
        <f>COUNTIF(GQ2:GQ24,"no")</f>
        <v>23</v>
      </c>
      <c r="GT31" s="11"/>
      <c r="GY31" s="128"/>
      <c r="GZ31" s="2">
        <f>COUNTIF(GZ2:GZ24,"no")</f>
        <v>21</v>
      </c>
      <c r="HC31" s="11"/>
      <c r="HJ31" s="128"/>
      <c r="HK31" s="2">
        <f>COUNTIF(HK2:HK24,"no")</f>
        <v>21</v>
      </c>
      <c r="HN31" s="11"/>
      <c r="HS31" s="128"/>
      <c r="HT31" s="2">
        <f>COUNTIF(HT2:HT24,"no")</f>
        <v>22</v>
      </c>
      <c r="HW31" s="11"/>
      <c r="IB31" s="128"/>
      <c r="IC31" s="2">
        <f>COUNTIF(IC2:IC24,"no")</f>
        <v>23</v>
      </c>
      <c r="IF31" s="11"/>
      <c r="IJ31" s="128"/>
      <c r="IK31" s="2">
        <f>COUNTIF(IK2:IK24,"no")</f>
        <v>23</v>
      </c>
      <c r="IN31" s="11"/>
      <c r="IP31" s="128"/>
      <c r="IQ31" s="2">
        <f>COUNTIF(IQ2:IQ24,"no")</f>
        <v>22</v>
      </c>
      <c r="IT31" s="11"/>
      <c r="IY31" s="128"/>
      <c r="IZ31" s="2">
        <f>COUNTIF(IZ2:IZ24,"no")</f>
        <v>13</v>
      </c>
      <c r="JC31" s="11"/>
      <c r="JH31" s="128"/>
      <c r="JI31" s="2">
        <f>COUNTIF(JI2:JI24,"no")</f>
        <v>13</v>
      </c>
      <c r="JL31" s="11"/>
      <c r="JQ31" s="2">
        <f>COUNTIF(JQ2:JQ24,"no")</f>
        <v>4</v>
      </c>
      <c r="JR31" s="128"/>
      <c r="JS31" s="2">
        <f>COUNTIF(JS2:JS24,"no")</f>
        <v>18</v>
      </c>
      <c r="JV31" s="11"/>
      <c r="KC31" s="2">
        <f>COUNTIF(KC2:KC24,"no")</f>
        <v>3</v>
      </c>
      <c r="KD31" s="128"/>
      <c r="KE31" s="2">
        <f>COUNTIF(KE2:KE24,"no")</f>
        <v>23</v>
      </c>
      <c r="KH31" s="11"/>
      <c r="KK31" s="2">
        <f>COUNTIF(KK2:KK24,"no")</f>
        <v>0</v>
      </c>
      <c r="KL31" s="128"/>
      <c r="KM31" s="2">
        <f>COUNTIF(KM2:KM24,"no")</f>
        <v>23</v>
      </c>
      <c r="KQ31" s="128"/>
      <c r="KR31" s="2">
        <f>COUNTIF(KR2:KR24,"no")</f>
        <v>22</v>
      </c>
      <c r="KV31" s="128"/>
      <c r="KW31" s="2">
        <f>COUNTIF(KW2:KW24,"no")</f>
        <v>23</v>
      </c>
      <c r="LA31" s="128"/>
      <c r="LB31" s="2">
        <f>COUNTIF(LB2:LB24,"no")</f>
        <v>23</v>
      </c>
      <c r="LF31" s="128"/>
      <c r="LG31" s="2">
        <f>COUNTIF(LG2:LG24,"no")</f>
        <v>23</v>
      </c>
      <c r="LJ31" s="11"/>
      <c r="LK31" s="128"/>
      <c r="LL31" s="2">
        <f>COUNTIF(LL2:LL24,"no")</f>
        <v>14</v>
      </c>
      <c r="LN31" s="128"/>
      <c r="LO31" s="11"/>
      <c r="MA31" s="2">
        <f>COUNTIF(MA2:MA24,"no")</f>
        <v>12</v>
      </c>
      <c r="MC31" s="128"/>
      <c r="MD31" s="11"/>
      <c r="NA31" s="2">
        <f>COUNTIF(NA2:NA24,"n/a")</f>
        <v>11</v>
      </c>
      <c r="NB31" s="2">
        <f>COUNTIF(NB2:NB24,"No")</f>
        <v>20</v>
      </c>
      <c r="NC31" s="2">
        <f>COUNTIF(NC2:NC24,"No")</f>
        <v>11</v>
      </c>
      <c r="ND31" s="2">
        <f>COUNTIF(ND2:ND24,"No")</f>
        <v>21</v>
      </c>
      <c r="NE31" s="128"/>
      <c r="NF31" s="2">
        <f>COUNTIF(NF2:NF24,"no")</f>
        <v>17</v>
      </c>
      <c r="NG31" s="2">
        <f>COUNTIF(NG2:NG24,"no")</f>
        <v>21</v>
      </c>
      <c r="NI31" s="2">
        <f>COUNTIF(NI2:NI24,"no")</f>
        <v>16</v>
      </c>
      <c r="NJ31" s="128"/>
      <c r="NK31" s="11"/>
      <c r="NU31" s="128"/>
      <c r="NW31" s="2">
        <f>COUNTIF(NW2:NW24,"No")</f>
        <v>5</v>
      </c>
    </row>
    <row r="32" spans="1:396" s="1" customFormat="1" ht="17" x14ac:dyDescent="0.2">
      <c r="A32" s="8" t="s">
        <v>926</v>
      </c>
      <c r="D32" s="8"/>
      <c r="E32" s="4"/>
      <c r="F32" s="4"/>
      <c r="G32" s="4"/>
      <c r="H32" s="4">
        <f>H30/SUM(H30:H31)</f>
        <v>0.52173913043478259</v>
      </c>
      <c r="I32" s="4">
        <f>I30/SUM(I30:I31)</f>
        <v>0.2608695652173913</v>
      </c>
      <c r="J32" s="4">
        <f>J30/(SUM(J30:J31))</f>
        <v>0.52173913043478259</v>
      </c>
      <c r="K32" s="129"/>
      <c r="L32" s="12"/>
      <c r="M32" s="4">
        <f>M30/(SUM(M30:M31))</f>
        <v>0.30434782608695654</v>
      </c>
      <c r="N32" s="4">
        <f t="shared" ref="N32:V32" si="10">N30/(SUM(N30:N31))</f>
        <v>8.6956521739130432E-2</v>
      </c>
      <c r="O32" s="4">
        <f t="shared" si="10"/>
        <v>4.3478260869565216E-2</v>
      </c>
      <c r="P32" s="4">
        <f t="shared" si="10"/>
        <v>0.95652173913043481</v>
      </c>
      <c r="Q32" s="4">
        <f t="shared" si="10"/>
        <v>0.65217391304347827</v>
      </c>
      <c r="R32" s="4">
        <f t="shared" si="10"/>
        <v>8.6956521739130432E-2</v>
      </c>
      <c r="S32" s="4">
        <f t="shared" si="10"/>
        <v>4.3478260869565216E-2</v>
      </c>
      <c r="T32" s="4">
        <f t="shared" si="10"/>
        <v>8.6956521739130432E-2</v>
      </c>
      <c r="U32" s="4">
        <f t="shared" si="10"/>
        <v>8.6956521739130432E-2</v>
      </c>
      <c r="V32" s="4">
        <f t="shared" si="10"/>
        <v>0</v>
      </c>
      <c r="W32" s="4">
        <f>W30/(SUM(W30:W31))</f>
        <v>0</v>
      </c>
      <c r="X32" s="4">
        <f>X30/(SUM(X30:X31))</f>
        <v>0</v>
      </c>
      <c r="Y32" s="4">
        <f>Y30/(SUM(Y30:Y31))</f>
        <v>0.13043478260869565</v>
      </c>
      <c r="Z32" s="4">
        <f>Z30/(SUM(Z30:Z31))</f>
        <v>0</v>
      </c>
      <c r="AA32" s="12"/>
      <c r="AB32" s="4"/>
      <c r="AC32" s="4"/>
      <c r="AD32" s="4"/>
      <c r="AE32" s="4"/>
      <c r="AF32" s="4"/>
      <c r="AG32" s="4"/>
      <c r="AH32" s="4">
        <f>AH30/SUM(AH30:AH31)</f>
        <v>0.78260869565217395</v>
      </c>
      <c r="AI32" s="129"/>
      <c r="AJ32" s="4">
        <f>AJ30/SUM(AJ30:AJ31)</f>
        <v>0.43478260869565216</v>
      </c>
      <c r="AK32" s="12"/>
      <c r="AL32" s="4">
        <f>AL30/AJ30</f>
        <v>0.8</v>
      </c>
      <c r="AM32" s="4">
        <f>AM30/AJ30</f>
        <v>0.1</v>
      </c>
      <c r="AN32" s="4">
        <f>AN30/AJ30</f>
        <v>0.3</v>
      </c>
      <c r="AO32" s="4">
        <f>AO30/AJ30</f>
        <v>0.2</v>
      </c>
      <c r="AP32" s="4">
        <f>AP30/AJ30</f>
        <v>0.3</v>
      </c>
      <c r="AQ32" s="4">
        <f>AQ30/AJ30</f>
        <v>0.3</v>
      </c>
      <c r="AR32" s="4">
        <f>AR30/AJ30</f>
        <v>0</v>
      </c>
      <c r="AS32" s="4">
        <f>AS30/AJ30</f>
        <v>0.6</v>
      </c>
      <c r="AT32" s="4">
        <f>AT30/AJ30</f>
        <v>0</v>
      </c>
      <c r="AU32" s="4">
        <f>AU30/AJ30</f>
        <v>0</v>
      </c>
      <c r="AV32" s="4">
        <f>AV30/AJ30</f>
        <v>1</v>
      </c>
      <c r="AW32" s="4"/>
      <c r="AX32" s="4"/>
      <c r="AY32" s="129"/>
      <c r="AZ32" s="120">
        <f>AZ30/SUM(AZ30:AZ31)</f>
        <v>0.13043478260869565</v>
      </c>
      <c r="BA32" s="4"/>
      <c r="BB32" s="4"/>
      <c r="BC32" s="4"/>
      <c r="BD32" s="4"/>
      <c r="BE32" s="4">
        <f>BE30/SUM(BE30:BE31)</f>
        <v>0</v>
      </c>
      <c r="BF32" s="129"/>
      <c r="BG32" s="4">
        <f>BG30/SUM(BG30:BG31)</f>
        <v>0</v>
      </c>
      <c r="BH32" s="4"/>
      <c r="BI32" s="4"/>
      <c r="BJ32" s="4"/>
      <c r="BK32" s="4"/>
      <c r="BL32" s="129"/>
      <c r="BM32" s="4">
        <f>BM30/SUM(BM30:BM31)</f>
        <v>0.05</v>
      </c>
      <c r="BN32" s="4"/>
      <c r="BO32" s="4"/>
      <c r="BP32" s="4"/>
      <c r="BQ32" s="4"/>
      <c r="BR32" s="129"/>
      <c r="BS32" s="4">
        <f>BS30/SUM(BS30:BS31)</f>
        <v>0</v>
      </c>
      <c r="BT32" s="4"/>
      <c r="BU32" s="4"/>
      <c r="BV32" s="4"/>
      <c r="BW32" s="4"/>
      <c r="BX32" s="129"/>
      <c r="BY32" s="4">
        <f>BY30/SUM(BY30:BY31)</f>
        <v>8.6956521739130432E-2</v>
      </c>
      <c r="BZ32" s="4"/>
      <c r="CA32" s="4"/>
      <c r="CB32" s="4"/>
      <c r="CC32" s="4"/>
      <c r="CD32" s="4"/>
      <c r="CE32" s="4"/>
      <c r="CF32" s="4"/>
      <c r="CG32" s="4"/>
      <c r="CH32" s="129"/>
      <c r="CI32" s="4">
        <f>CI30/SUM(CI30:CI31)</f>
        <v>0.60869565217391308</v>
      </c>
      <c r="CJ32" s="4"/>
      <c r="CK32" s="4"/>
      <c r="CL32" s="4"/>
      <c r="CM32" s="4"/>
      <c r="CN32" s="4"/>
      <c r="CO32" s="4"/>
      <c r="CP32" s="4"/>
      <c r="CQ32" s="4"/>
      <c r="CR32" s="4"/>
      <c r="CS32" s="4"/>
      <c r="CT32" s="129"/>
      <c r="CU32" s="4">
        <f>CU30/SUM(CU30:CU31)</f>
        <v>0.78260869565217395</v>
      </c>
      <c r="CV32" s="129"/>
      <c r="CW32" s="4">
        <f>CW30/SUM(CW30:CW31)</f>
        <v>0.56521739130434778</v>
      </c>
      <c r="CX32" s="4"/>
      <c r="CY32" s="4"/>
      <c r="CZ32" s="4"/>
      <c r="DA32" s="4"/>
      <c r="DB32" s="129"/>
      <c r="DC32" s="4">
        <f>DC30/SUM(DC30:DC31)</f>
        <v>8.6956521739130432E-2</v>
      </c>
      <c r="DD32" s="4"/>
      <c r="DE32" s="4"/>
      <c r="DF32" s="4"/>
      <c r="DG32" s="4"/>
      <c r="DH32" s="129"/>
      <c r="DI32" s="4">
        <f>DI30/SUM(DI30:DI31)</f>
        <v>0.30434782608695654</v>
      </c>
      <c r="DJ32" s="4"/>
      <c r="DK32" s="4"/>
      <c r="DL32" s="4"/>
      <c r="DM32" s="4"/>
      <c r="DN32" s="129"/>
      <c r="DO32" s="4">
        <f>DO30/SUM(DO30:DO31)</f>
        <v>4.3478260869565216E-2</v>
      </c>
      <c r="DP32" s="4"/>
      <c r="DQ32" s="4"/>
      <c r="DR32" s="4"/>
      <c r="DS32" s="4"/>
      <c r="DT32" s="129"/>
      <c r="DU32" s="4">
        <f>DU30/SUM(DU30:DU31)</f>
        <v>0.30434782608695654</v>
      </c>
      <c r="DV32" s="4"/>
      <c r="DW32" s="4"/>
      <c r="DX32" s="4"/>
      <c r="DY32" s="4"/>
      <c r="DZ32" s="129"/>
      <c r="EA32" s="4">
        <f>EA30/SUM(EA30:EA31)</f>
        <v>0</v>
      </c>
      <c r="EB32" s="4"/>
      <c r="EC32" s="4"/>
      <c r="ED32" s="4"/>
      <c r="EE32" s="4"/>
      <c r="EF32" s="129"/>
      <c r="EG32" s="4">
        <f>EG30/SUM(EG30:EG31)</f>
        <v>0</v>
      </c>
      <c r="EH32" s="4"/>
      <c r="EI32" s="4"/>
      <c r="EJ32" s="4"/>
      <c r="EK32" s="4"/>
      <c r="EL32" s="129"/>
      <c r="EM32" s="4">
        <f>EM30/SUM(EM30:EM31)</f>
        <v>0</v>
      </c>
      <c r="EN32" s="4"/>
      <c r="EO32" s="4"/>
      <c r="EP32" s="4"/>
      <c r="EQ32" s="4"/>
      <c r="ER32" s="129"/>
      <c r="ES32" s="4">
        <f>ES30/SUM(ES30:ES31)</f>
        <v>0</v>
      </c>
      <c r="ET32" s="4"/>
      <c r="EU32" s="4"/>
      <c r="EV32" s="4"/>
      <c r="EW32" s="4"/>
      <c r="EX32" s="129"/>
      <c r="EY32" s="4">
        <f>EY30/SUM(EY30:EY31)</f>
        <v>0</v>
      </c>
      <c r="EZ32" s="4"/>
      <c r="FA32" s="4"/>
      <c r="FB32" s="4"/>
      <c r="FC32" s="4"/>
      <c r="FD32" s="129"/>
      <c r="FE32" s="4">
        <f>FE30/SUM(FE30:FE31)</f>
        <v>0</v>
      </c>
      <c r="FF32" s="4"/>
      <c r="FG32" s="4"/>
      <c r="FH32" s="4"/>
      <c r="FI32" s="4"/>
      <c r="FJ32" s="129"/>
      <c r="FK32" s="4">
        <f>FK30/SUM(FK30:FK31)</f>
        <v>0.60869565217391308</v>
      </c>
      <c r="FL32" s="129"/>
      <c r="FM32" s="4">
        <f>FM30/SUM(FM30:FM31)</f>
        <v>0.36363636363636365</v>
      </c>
      <c r="FN32" s="4"/>
      <c r="FO32" s="4"/>
      <c r="FP32" s="12"/>
      <c r="FQ32" s="4">
        <f>FQ30/FM30</f>
        <v>0.375</v>
      </c>
      <c r="FR32" s="4">
        <f>FR30/FM30</f>
        <v>0</v>
      </c>
      <c r="FS32" s="4">
        <f>FS30/FM30</f>
        <v>0</v>
      </c>
      <c r="FT32" s="4">
        <f>FT30/FM30</f>
        <v>0.625</v>
      </c>
      <c r="FU32" s="4">
        <f>FU30/FM30</f>
        <v>0.125</v>
      </c>
      <c r="FV32" s="4">
        <f>FV30/SUM(FV30:FV31)</f>
        <v>0.125</v>
      </c>
      <c r="FW32" s="129"/>
      <c r="FX32" s="4">
        <f>FX30/SUM(FX30:FX31)</f>
        <v>0.17391304347826086</v>
      </c>
      <c r="FY32" s="4"/>
      <c r="FZ32" s="4"/>
      <c r="GA32" s="12"/>
      <c r="GB32" s="4">
        <f>GB30/FX30</f>
        <v>0.5</v>
      </c>
      <c r="GC32" s="4">
        <f>GC30/FX30</f>
        <v>0</v>
      </c>
      <c r="GD32" s="4">
        <f>GD30/FX30</f>
        <v>0.5</v>
      </c>
      <c r="GE32" s="4">
        <f>GE30/FX30</f>
        <v>0</v>
      </c>
      <c r="GF32" s="129"/>
      <c r="GG32" s="4">
        <f>GG30/SUM(GG30:GG31)</f>
        <v>0.39130434782608697</v>
      </c>
      <c r="GH32" s="4"/>
      <c r="GI32" s="4"/>
      <c r="GJ32" s="12"/>
      <c r="GK32" s="4">
        <f>GK30/GG30</f>
        <v>0.22222222222222221</v>
      </c>
      <c r="GL32" s="4">
        <f>GL30/GG30</f>
        <v>0.22222222222222221</v>
      </c>
      <c r="GM32" s="4">
        <f>GM30/GG30</f>
        <v>0.33333333333333331</v>
      </c>
      <c r="GN32" s="4">
        <f>GN30/GG30</f>
        <v>0.33333333333333331</v>
      </c>
      <c r="GO32" s="4">
        <f>GO30/GG30</f>
        <v>0.55555555555555558</v>
      </c>
      <c r="GP32" s="129"/>
      <c r="GQ32" s="4">
        <f>GQ30/SUM(GQ30:GQ31)</f>
        <v>0</v>
      </c>
      <c r="GR32" s="4"/>
      <c r="GS32" s="4"/>
      <c r="GT32" s="12"/>
      <c r="GU32" s="4"/>
      <c r="GV32" s="4"/>
      <c r="GW32" s="4"/>
      <c r="GX32" s="4"/>
      <c r="GY32" s="129"/>
      <c r="GZ32" s="4">
        <f>GZ30/SUM(GZ30:GZ31)</f>
        <v>8.6956521739130432E-2</v>
      </c>
      <c r="HA32" s="4"/>
      <c r="HB32" s="4"/>
      <c r="HC32" s="12"/>
      <c r="HD32" s="4">
        <f>HD30/GZ30</f>
        <v>1</v>
      </c>
      <c r="HE32" s="4">
        <f>HE30/GZ30</f>
        <v>0</v>
      </c>
      <c r="HF32" s="4">
        <f>HF30/GZ30</f>
        <v>0</v>
      </c>
      <c r="HG32" s="4">
        <f>HG30/GZ30</f>
        <v>0</v>
      </c>
      <c r="HH32" s="4">
        <f>HH30/GZ30</f>
        <v>1</v>
      </c>
      <c r="HI32" s="4"/>
      <c r="HJ32" s="129"/>
      <c r="HK32" s="4">
        <f>HK30/SUM(HK30:HK31)</f>
        <v>8.6956521739130432E-2</v>
      </c>
      <c r="HL32" s="4"/>
      <c r="HM32" s="4"/>
      <c r="HN32" s="12"/>
      <c r="HO32" s="4">
        <f>HO30/HK30</f>
        <v>1</v>
      </c>
      <c r="HP32" s="4">
        <f>HP30/HK30</f>
        <v>0</v>
      </c>
      <c r="HQ32" s="4">
        <f>HQ30/HK30</f>
        <v>0</v>
      </c>
      <c r="HR32" s="4">
        <f>HR30/HK30</f>
        <v>0.5</v>
      </c>
      <c r="HS32" s="129"/>
      <c r="HT32" s="4">
        <f>HT30/SUM(HT30:HT31)</f>
        <v>4.3478260869565216E-2</v>
      </c>
      <c r="HU32" s="4"/>
      <c r="HV32" s="4"/>
      <c r="HW32" s="12"/>
      <c r="HX32" s="4">
        <f>HX30/HT30</f>
        <v>1</v>
      </c>
      <c r="HY32" s="4">
        <f>HY30/HT30</f>
        <v>0</v>
      </c>
      <c r="HZ32" s="4">
        <f>HZ30/HT30</f>
        <v>0</v>
      </c>
      <c r="IA32" s="4">
        <f>IA30/HT30</f>
        <v>0</v>
      </c>
      <c r="IB32" s="129"/>
      <c r="IC32" s="4">
        <f>IC30/SUM(IC30:IC31)</f>
        <v>0</v>
      </c>
      <c r="ID32" s="4"/>
      <c r="IE32" s="4"/>
      <c r="IF32" s="12"/>
      <c r="IG32" s="4"/>
      <c r="IH32" s="4"/>
      <c r="II32" s="4"/>
      <c r="IJ32" s="129"/>
      <c r="IK32" s="4">
        <f>IK30/SUM(IK30:IK31)</f>
        <v>0</v>
      </c>
      <c r="IL32" s="4"/>
      <c r="IM32" s="4"/>
      <c r="IN32" s="12"/>
      <c r="IO32" s="4"/>
      <c r="IP32" s="129"/>
      <c r="IQ32" s="4">
        <f>IQ30/SUM(IQ30:IQ31)</f>
        <v>4.3478260869565216E-2</v>
      </c>
      <c r="IR32" s="4"/>
      <c r="IS32" s="4"/>
      <c r="IT32" s="12"/>
      <c r="IU32" s="4">
        <f>IU30/IQ30</f>
        <v>1</v>
      </c>
      <c r="IV32" s="4">
        <f>IV30/IQ30</f>
        <v>0</v>
      </c>
      <c r="IW32" s="4">
        <f>IW30/IQ30</f>
        <v>1</v>
      </c>
      <c r="IX32" s="4">
        <f>IX30/IQ30</f>
        <v>1</v>
      </c>
      <c r="IY32" s="129"/>
      <c r="IZ32" s="4">
        <f>IZ30/SUM(IZ30:IZ31)</f>
        <v>0.43478260869565216</v>
      </c>
      <c r="JA32" s="4"/>
      <c r="JB32" s="4"/>
      <c r="JC32" s="12"/>
      <c r="JD32" s="4">
        <f>JD30/IZ30</f>
        <v>0.5</v>
      </c>
      <c r="JE32" s="4">
        <f>JE30/IZ30</f>
        <v>0.2</v>
      </c>
      <c r="JF32" s="4">
        <f>JF30/IZ30</f>
        <v>0.2</v>
      </c>
      <c r="JG32" s="4">
        <f>JG30/IZ30</f>
        <v>0.6</v>
      </c>
      <c r="JH32" s="129"/>
      <c r="JI32" s="4">
        <f>JI30/SUM(JI30:JI31)</f>
        <v>0.43478260869565216</v>
      </c>
      <c r="JJ32" s="4"/>
      <c r="JK32" s="4"/>
      <c r="JL32" s="12"/>
      <c r="JM32" s="4">
        <f>JM30/JI30</f>
        <v>0.2</v>
      </c>
      <c r="JN32" s="4">
        <f>JN30/JI30</f>
        <v>0.5</v>
      </c>
      <c r="JO32" s="4">
        <f>JO30/JI30</f>
        <v>0.4</v>
      </c>
      <c r="JP32" s="4"/>
      <c r="JQ32" s="4">
        <f>JQ30/SUM(JQ30:JQ31)</f>
        <v>0.6</v>
      </c>
      <c r="JR32" s="129"/>
      <c r="JS32" s="4">
        <f>JS30/SUM(JS30:JS31)</f>
        <v>0.21739130434782608</v>
      </c>
      <c r="JT32" s="4"/>
      <c r="JU32" s="4"/>
      <c r="JV32" s="12"/>
      <c r="JW32" s="4">
        <f>JW30/JS30</f>
        <v>0.2</v>
      </c>
      <c r="JX32" s="4">
        <f>JX30/JS30</f>
        <v>0.2</v>
      </c>
      <c r="JY32" s="4">
        <f>JY30/JS30</f>
        <v>0.2</v>
      </c>
      <c r="JZ32" s="4">
        <f>JZ30/JS30</f>
        <v>0.2</v>
      </c>
      <c r="KA32" s="4">
        <f>KA30/JS30</f>
        <v>0.4</v>
      </c>
      <c r="KB32" s="4"/>
      <c r="KC32" s="4">
        <f>KC30/SUM(KC30:KC31)</f>
        <v>0.4</v>
      </c>
      <c r="KD32" s="129"/>
      <c r="KE32" s="4">
        <f>KE30/SUM(KE30:KE31)</f>
        <v>0</v>
      </c>
      <c r="KF32" s="4"/>
      <c r="KG32" s="4"/>
      <c r="KH32" s="12"/>
      <c r="KI32" s="4"/>
      <c r="KJ32" s="4"/>
      <c r="KK32" s="4"/>
      <c r="KL32" s="129"/>
      <c r="KM32" s="4">
        <f>KM30/SUM(KM30:KM31)</f>
        <v>0</v>
      </c>
      <c r="KN32" s="4"/>
      <c r="KO32" s="4"/>
      <c r="KP32" s="4"/>
      <c r="KQ32" s="129"/>
      <c r="KR32" s="4">
        <f>KR30/SUM(KR30:KR31)</f>
        <v>4.3478260869565216E-2</v>
      </c>
      <c r="KS32" s="4"/>
      <c r="KT32" s="4"/>
      <c r="KU32" s="4"/>
      <c r="KV32" s="129"/>
      <c r="KW32" s="4">
        <f>KW30/SUM(KW30:KW31)</f>
        <v>0</v>
      </c>
      <c r="KX32" s="4"/>
      <c r="KY32" s="4"/>
      <c r="KZ32" s="4"/>
      <c r="LA32" s="129"/>
      <c r="LB32" s="4">
        <f>LB30/SUM(LB30:LB31)</f>
        <v>0</v>
      </c>
      <c r="LC32" s="4"/>
      <c r="LD32" s="4"/>
      <c r="LE32" s="4"/>
      <c r="LF32" s="129"/>
      <c r="LG32" s="4">
        <f>LG30/SUM(LG30:LG31)</f>
        <v>0</v>
      </c>
      <c r="LH32" s="4"/>
      <c r="LI32" s="4"/>
      <c r="LJ32" s="12"/>
      <c r="LK32" s="129"/>
      <c r="LL32" s="4">
        <f>LL30/SUM(LL30:LL31)</f>
        <v>0.39130434782608697</v>
      </c>
      <c r="LM32" s="4"/>
      <c r="LN32" s="129"/>
      <c r="LO32" s="12"/>
      <c r="LP32" s="4">
        <f>LP30/B34</f>
        <v>0.47826086956521741</v>
      </c>
      <c r="LQ32" s="4">
        <f>LQ30/B34</f>
        <v>0.47826086956521741</v>
      </c>
      <c r="LR32" s="4">
        <f>LR30/B34</f>
        <v>0.34782608695652173</v>
      </c>
      <c r="LS32" s="4">
        <f>LS30/B34</f>
        <v>0.39130434782608697</v>
      </c>
      <c r="LT32" s="4">
        <f>LT30/B34</f>
        <v>0.30434782608695654</v>
      </c>
      <c r="LU32" s="4">
        <f>LU30/B34</f>
        <v>0.2608695652173913</v>
      </c>
      <c r="LV32" s="4">
        <f>LV30/B34</f>
        <v>0.21739130434782608</v>
      </c>
      <c r="LW32" s="4">
        <f>LW30/B34</f>
        <v>0.13043478260869565</v>
      </c>
      <c r="LX32" s="4">
        <f>LX30/B34</f>
        <v>4.3478260869565216E-2</v>
      </c>
      <c r="LY32" s="4">
        <f>LY30/B34</f>
        <v>0.13043478260869565</v>
      </c>
      <c r="LZ32" s="4"/>
      <c r="MA32" s="4">
        <f>MA30/SUM(MA30:MA31)</f>
        <v>0.47826086956521741</v>
      </c>
      <c r="MB32" s="4"/>
      <c r="MC32" s="129"/>
      <c r="MD32" s="12"/>
      <c r="ME32" s="4">
        <f>ME30/B34</f>
        <v>0.91304347826086951</v>
      </c>
      <c r="MF32" s="4">
        <f>MF30/B34</f>
        <v>0.86956521739130432</v>
      </c>
      <c r="MG32" s="4">
        <f>MG30/B34</f>
        <v>0.60869565217391308</v>
      </c>
      <c r="MH32" s="4">
        <f>MH30/B34</f>
        <v>0.39130434782608697</v>
      </c>
      <c r="MI32" s="4">
        <f>MI30/B34</f>
        <v>0.52173913043478259</v>
      </c>
      <c r="MJ32" s="4">
        <f>MJ30/B34</f>
        <v>0.69565217391304346</v>
      </c>
      <c r="MK32" s="4">
        <f>MK30/B34</f>
        <v>0.86956521739130432</v>
      </c>
      <c r="ML32" s="4">
        <f>ML30/B34</f>
        <v>0.95652173913043481</v>
      </c>
      <c r="MM32" s="4">
        <f>MM30/B34</f>
        <v>0.56521739130434778</v>
      </c>
      <c r="MN32" s="4">
        <f>MN30/B34</f>
        <v>0.65217391304347827</v>
      </c>
      <c r="MO32" s="4">
        <f>MO30/B34</f>
        <v>0.56521739130434778</v>
      </c>
      <c r="MP32" s="4">
        <f>MP30/B34</f>
        <v>0.82608695652173914</v>
      </c>
      <c r="MQ32" s="4">
        <f>MQ30/B34</f>
        <v>0.91304347826086951</v>
      </c>
      <c r="MR32" s="4">
        <f>MR30/B34</f>
        <v>0.69565217391304346</v>
      </c>
      <c r="MS32" s="4">
        <f>MS30/B34</f>
        <v>0.30434782608695654</v>
      </c>
      <c r="MT32" s="4">
        <f>MT30/B34</f>
        <v>0.82608695652173914</v>
      </c>
      <c r="MU32" s="4">
        <f>MU30/B34</f>
        <v>0.82608695652173914</v>
      </c>
      <c r="MV32" s="4">
        <f>MV30/B34</f>
        <v>0.82608695652173914</v>
      </c>
      <c r="MW32" s="4">
        <f>MW30/B34</f>
        <v>0.78260869565217395</v>
      </c>
      <c r="MX32" s="4">
        <f>MX30/B34</f>
        <v>0.13043478260869565</v>
      </c>
      <c r="MY32" s="4"/>
      <c r="MZ32" s="4"/>
      <c r="NA32" s="4">
        <f>NA30/NA34</f>
        <v>0.52173913043478259</v>
      </c>
      <c r="NB32" s="4">
        <f>NB30/NB34</f>
        <v>0.13043478260869565</v>
      </c>
      <c r="NC32" s="4">
        <f>NC30/NC34</f>
        <v>0.52173913043478259</v>
      </c>
      <c r="ND32" s="4">
        <f>ND30/ND34</f>
        <v>8.6956521739130432E-2</v>
      </c>
      <c r="NE32" s="129"/>
      <c r="NF32" s="4">
        <f>NF30/SUM(NF30:NF31)</f>
        <v>0.2608695652173913</v>
      </c>
      <c r="NG32" s="4">
        <f>NG30/SUM(NG30:NG31)</f>
        <v>8.6956521739130432E-2</v>
      </c>
      <c r="NH32" s="4"/>
      <c r="NI32" s="4">
        <f>NI30/SUM(NI30:NI31)</f>
        <v>0.30434782608695654</v>
      </c>
      <c r="NJ32" s="129"/>
      <c r="NK32" s="12"/>
      <c r="NL32" s="4">
        <f>NL30/NI30</f>
        <v>1</v>
      </c>
      <c r="NM32" s="4">
        <f>NM30/NI30</f>
        <v>0.42857142857142855</v>
      </c>
      <c r="NN32" s="4">
        <f>NN30/NI30</f>
        <v>0.42857142857142855</v>
      </c>
      <c r="NO32" s="4">
        <f>NO30/NI30</f>
        <v>0.42857142857142855</v>
      </c>
      <c r="NP32" s="4">
        <f>NP30/NI30</f>
        <v>0.8571428571428571</v>
      </c>
      <c r="NQ32" s="4">
        <f>NQ30/NI30</f>
        <v>0.14285714285714285</v>
      </c>
      <c r="NR32" s="4">
        <f>NR30/NI30</f>
        <v>0.2857142857142857</v>
      </c>
      <c r="NS32" s="4">
        <f>NS30/NI30</f>
        <v>0.14285714285714285</v>
      </c>
      <c r="NT32" s="4">
        <f>NT30/NI30</f>
        <v>0.14285714285714285</v>
      </c>
      <c r="NU32" s="129"/>
      <c r="NW32" s="4">
        <f>NW30/NW34</f>
        <v>0.78260869565217395</v>
      </c>
    </row>
    <row r="33" spans="1:392" s="5" customFormat="1" ht="34" x14ac:dyDescent="0.2">
      <c r="A33" s="9" t="s">
        <v>927</v>
      </c>
      <c r="D33" s="9"/>
      <c r="G33" s="5">
        <f>COUNTIF(G2:G24,"&lt;8")</f>
        <v>17</v>
      </c>
      <c r="K33" s="128"/>
      <c r="L33" s="11"/>
      <c r="AA33" s="11"/>
      <c r="AI33" s="128"/>
      <c r="AK33" s="11"/>
      <c r="AY33" s="128"/>
      <c r="AZ33" s="121"/>
      <c r="BB33" s="139">
        <f>COUNTIF(BB2:BB24,"&lt;201")</f>
        <v>2</v>
      </c>
      <c r="BF33" s="128"/>
      <c r="BI33" s="5">
        <f>COUNTIF(BI2:BI24,"&lt;51")</f>
        <v>0</v>
      </c>
      <c r="BL33" s="128"/>
      <c r="BO33" s="5">
        <f>COUNTIF(BO2:BO24,"&lt;51")</f>
        <v>1</v>
      </c>
      <c r="BR33" s="128"/>
      <c r="BU33" s="5">
        <f>COUNTIF(BU2:BU24,"&lt;21")</f>
        <v>0</v>
      </c>
      <c r="BX33" s="128"/>
      <c r="CA33" s="5">
        <f>COUNTIF(CA2:CA24,"&lt;51")</f>
        <v>1</v>
      </c>
      <c r="CH33" s="128"/>
      <c r="CT33" s="128"/>
      <c r="CV33" s="128"/>
      <c r="DB33" s="128"/>
      <c r="DH33" s="128"/>
      <c r="DN33" s="128"/>
      <c r="DT33" s="128"/>
      <c r="DZ33" s="128"/>
      <c r="EF33" s="128"/>
      <c r="EL33" s="128"/>
      <c r="ER33" s="128"/>
      <c r="EX33" s="128"/>
      <c r="FD33" s="128"/>
      <c r="FJ33" s="128"/>
      <c r="FL33" s="128"/>
      <c r="FP33" s="11"/>
      <c r="FW33" s="128"/>
      <c r="GA33" s="11"/>
      <c r="GF33" s="128"/>
      <c r="GJ33" s="11"/>
      <c r="GP33" s="128"/>
      <c r="GT33" s="11"/>
      <c r="GY33" s="128"/>
      <c r="HC33" s="11"/>
      <c r="HJ33" s="128"/>
      <c r="HN33" s="11"/>
      <c r="HS33" s="128"/>
      <c r="HW33" s="11"/>
      <c r="IB33" s="128"/>
      <c r="IF33" s="11"/>
      <c r="IJ33" s="128"/>
      <c r="IN33" s="11"/>
      <c r="IP33" s="128"/>
      <c r="IT33" s="11"/>
      <c r="IY33" s="128"/>
      <c r="JC33" s="11"/>
      <c r="JH33" s="128"/>
      <c r="JL33" s="11"/>
      <c r="JR33" s="128"/>
      <c r="JV33" s="11"/>
      <c r="KD33" s="128"/>
      <c r="KH33" s="11"/>
      <c r="KL33" s="128"/>
      <c r="KQ33" s="128"/>
      <c r="KV33" s="128"/>
      <c r="LA33" s="128"/>
      <c r="LF33" s="128"/>
      <c r="LJ33" s="11"/>
      <c r="LK33" s="128"/>
      <c r="LN33" s="128"/>
      <c r="LO33" s="11"/>
      <c r="MC33" s="128"/>
      <c r="MD33" s="11"/>
      <c r="NE33" s="128"/>
      <c r="NJ33" s="128"/>
      <c r="NK33" s="11"/>
      <c r="NU33" s="128"/>
    </row>
    <row r="34" spans="1:392" s="13" customFormat="1" ht="17" x14ac:dyDescent="0.2">
      <c r="A34" s="10" t="s">
        <v>928</v>
      </c>
      <c r="B34" s="13">
        <f>COUNTA(B2:B24)</f>
        <v>23</v>
      </c>
      <c r="D34" s="13">
        <f>COUNTA(D2:D24)</f>
        <v>23</v>
      </c>
      <c r="E34" s="13">
        <f>COUNTA(E2:E24)</f>
        <v>23</v>
      </c>
      <c r="G34" s="13">
        <f>COUNTA(G2:G24)</f>
        <v>23</v>
      </c>
      <c r="H34" s="13">
        <f>COUNTA(H2:H24)</f>
        <v>23</v>
      </c>
      <c r="I34" s="13">
        <f>COUNTA(I2:I24)</f>
        <v>23</v>
      </c>
      <c r="J34" s="13">
        <f>COUNTA(J2:J24)</f>
        <v>23</v>
      </c>
      <c r="K34" s="130"/>
      <c r="L34" s="14"/>
      <c r="R34" s="15"/>
      <c r="AA34" s="14"/>
      <c r="AB34" s="13">
        <f>COUNTA(AB2:AB24)</f>
        <v>23</v>
      </c>
      <c r="AC34" s="13">
        <f>COUNTA(AC2:AC24)</f>
        <v>23</v>
      </c>
      <c r="AD34" s="13">
        <f>COUNTA(AD2:AD24)</f>
        <v>23</v>
      </c>
      <c r="AE34" s="13">
        <f>COUNTA(AE2:AE24)</f>
        <v>23</v>
      </c>
      <c r="AH34" s="13">
        <f>COUNTA(AH2:AH24)</f>
        <v>23</v>
      </c>
      <c r="AI34" s="130"/>
      <c r="AJ34" s="13">
        <f>COUNTA(AJ2:AJ24)</f>
        <v>23</v>
      </c>
      <c r="AK34" s="14"/>
      <c r="AV34" s="16">
        <f>COUNTA(AV2:AV24)</f>
        <v>10</v>
      </c>
      <c r="AW34" s="13">
        <f>COUNTA(AW2:AW24)</f>
        <v>10</v>
      </c>
      <c r="AX34" s="13">
        <f>COUNTA(AX2:AX24)</f>
        <v>10</v>
      </c>
      <c r="AY34" s="130"/>
      <c r="AZ34" s="122">
        <f t="shared" ref="AZ34:BE34" si="11">COUNTA(AZ2:AZ24)</f>
        <v>23</v>
      </c>
      <c r="BA34" s="13">
        <f t="shared" si="11"/>
        <v>3</v>
      </c>
      <c r="BB34" s="13">
        <f t="shared" si="11"/>
        <v>3</v>
      </c>
      <c r="BC34" s="13">
        <f t="shared" si="11"/>
        <v>3</v>
      </c>
      <c r="BD34" s="13">
        <f t="shared" si="11"/>
        <v>0</v>
      </c>
      <c r="BE34" s="13">
        <f t="shared" si="11"/>
        <v>3</v>
      </c>
      <c r="BF34" s="130"/>
      <c r="BG34" s="13">
        <f>COUNTA(BG2:BG24)</f>
        <v>20</v>
      </c>
      <c r="BH34" s="13">
        <f>COUNTA(BH2:BH24)</f>
        <v>1</v>
      </c>
      <c r="BI34" s="13">
        <f>COUNTA(BI2:BI24)</f>
        <v>1</v>
      </c>
      <c r="BJ34" s="13">
        <f>COUNTA(BJ2:BJ24)</f>
        <v>1</v>
      </c>
      <c r="BK34" s="13">
        <f>COUNTA(BK2:BK24)</f>
        <v>0</v>
      </c>
      <c r="BL34" s="130"/>
      <c r="BM34" s="13">
        <f>COUNTA(BM2:BM24)</f>
        <v>20</v>
      </c>
      <c r="BN34" s="13">
        <f>COUNTA(BN2:BN24)</f>
        <v>2</v>
      </c>
      <c r="BO34" s="13">
        <f>COUNTA(BO2:BO24)</f>
        <v>2</v>
      </c>
      <c r="BP34" s="13">
        <f>COUNTA(BP2:BP24)</f>
        <v>2</v>
      </c>
      <c r="BQ34" s="13">
        <f>COUNTA(BQ2:BQ24)</f>
        <v>0</v>
      </c>
      <c r="BR34" s="130"/>
      <c r="BS34" s="13">
        <f>COUNTA(BS2:BS24)</f>
        <v>20</v>
      </c>
      <c r="BT34" s="13">
        <f>COUNTA(BT2:BT24)</f>
        <v>0</v>
      </c>
      <c r="BU34" s="13">
        <f>COUNTA(BU2:BU24)</f>
        <v>0</v>
      </c>
      <c r="BV34" s="13">
        <f>COUNTA(BV2:BV24)</f>
        <v>0</v>
      </c>
      <c r="BW34" s="13">
        <f>COUNTA(BW2:BW24)</f>
        <v>0</v>
      </c>
      <c r="BX34" s="130"/>
      <c r="BY34" s="13">
        <f t="shared" ref="BY34:CG34" si="12">COUNTA(BY2:BY24)</f>
        <v>23</v>
      </c>
      <c r="BZ34" s="13">
        <f t="shared" si="12"/>
        <v>3</v>
      </c>
      <c r="CA34" s="13">
        <f t="shared" si="12"/>
        <v>3</v>
      </c>
      <c r="CB34" s="13">
        <f t="shared" si="12"/>
        <v>3</v>
      </c>
      <c r="CC34" s="13">
        <f t="shared" si="12"/>
        <v>0</v>
      </c>
      <c r="CD34" s="13">
        <f t="shared" si="12"/>
        <v>3</v>
      </c>
      <c r="CE34" s="13">
        <f t="shared" si="12"/>
        <v>0</v>
      </c>
      <c r="CF34" s="13">
        <f t="shared" si="12"/>
        <v>3</v>
      </c>
      <c r="CG34" s="13">
        <f t="shared" si="12"/>
        <v>0</v>
      </c>
      <c r="CH34" s="130"/>
      <c r="CI34" s="13">
        <f t="shared" ref="CI34:CS34" si="13">COUNTA(CI2:CI24)</f>
        <v>23</v>
      </c>
      <c r="CJ34" s="13">
        <f t="shared" si="13"/>
        <v>14</v>
      </c>
      <c r="CK34" s="13">
        <f t="shared" si="13"/>
        <v>14</v>
      </c>
      <c r="CL34" s="13">
        <f t="shared" si="13"/>
        <v>14</v>
      </c>
      <c r="CM34" s="13">
        <f t="shared" si="13"/>
        <v>1</v>
      </c>
      <c r="CN34" s="13">
        <f t="shared" si="13"/>
        <v>14</v>
      </c>
      <c r="CO34" s="13">
        <f t="shared" si="13"/>
        <v>2</v>
      </c>
      <c r="CP34" s="13">
        <f t="shared" si="13"/>
        <v>14</v>
      </c>
      <c r="CQ34" s="13">
        <f t="shared" si="13"/>
        <v>2</v>
      </c>
      <c r="CR34" s="13">
        <f t="shared" si="13"/>
        <v>14</v>
      </c>
      <c r="CS34" s="13">
        <f t="shared" si="13"/>
        <v>2</v>
      </c>
      <c r="CT34" s="130"/>
      <c r="CU34" s="13">
        <f>COUNTA(CU2:CU24)</f>
        <v>23</v>
      </c>
      <c r="CV34" s="130"/>
      <c r="CW34" s="13">
        <f>COUNTA(CW2:CW24)</f>
        <v>23</v>
      </c>
      <c r="CX34" s="13">
        <f>COUNTA(CX2:CX24)</f>
        <v>13</v>
      </c>
      <c r="CY34" s="13">
        <f>COUNTA(CY2:CY24)</f>
        <v>13</v>
      </c>
      <c r="CZ34" s="13">
        <f>COUNTA(CZ2:CZ24)</f>
        <v>13</v>
      </c>
      <c r="DA34" s="13">
        <f>COUNTA(DA2:DA24)</f>
        <v>13</v>
      </c>
      <c r="DB34" s="130"/>
      <c r="DC34" s="13">
        <f>COUNTA(DC2:DC24)</f>
        <v>23</v>
      </c>
      <c r="DD34" s="13">
        <f>COUNTA(DD2:DD24)</f>
        <v>2</v>
      </c>
      <c r="DE34" s="13">
        <f>COUNTA(DE2:DE24)</f>
        <v>2</v>
      </c>
      <c r="DF34" s="13">
        <f>COUNTA(DF2:DF24)</f>
        <v>2</v>
      </c>
      <c r="DG34" s="13">
        <f>COUNTA(DG2:DG24)</f>
        <v>2</v>
      </c>
      <c r="DH34" s="130"/>
      <c r="DI34" s="13">
        <f>COUNTA(DI2:DI24)</f>
        <v>23</v>
      </c>
      <c r="DJ34" s="13">
        <f>COUNTA(DJ2:DJ24)</f>
        <v>7</v>
      </c>
      <c r="DK34" s="13">
        <f>COUNTA(DK2:DK24)</f>
        <v>7</v>
      </c>
      <c r="DL34" s="13">
        <f>COUNTA(DL2:DL24)</f>
        <v>7</v>
      </c>
      <c r="DM34" s="13">
        <f>COUNTA(DM2:DM24)</f>
        <v>7</v>
      </c>
      <c r="DN34" s="130"/>
      <c r="DO34" s="13">
        <f>COUNTA(DO2:DO24)</f>
        <v>23</v>
      </c>
      <c r="DP34" s="13">
        <f>COUNTA(DP2:DP24)</f>
        <v>1</v>
      </c>
      <c r="DQ34" s="13">
        <f>COUNTA(DQ2:DQ24)</f>
        <v>1</v>
      </c>
      <c r="DR34" s="13">
        <f>COUNTA(DR2:DR24)</f>
        <v>1</v>
      </c>
      <c r="DS34" s="13">
        <f>COUNTA(DS2:DS24)</f>
        <v>1</v>
      </c>
      <c r="DT34" s="130"/>
      <c r="DU34" s="13">
        <f>COUNTA(DU2:DU24)</f>
        <v>23</v>
      </c>
      <c r="DV34" s="13">
        <f>COUNTA(DV2:DV24)</f>
        <v>7</v>
      </c>
      <c r="DW34" s="13">
        <f>COUNTA(DW2:DW24)</f>
        <v>7</v>
      </c>
      <c r="DX34" s="13">
        <f>COUNTA(DX2:DX24)</f>
        <v>7</v>
      </c>
      <c r="DY34" s="13">
        <f>COUNTA(DY2:DY24)</f>
        <v>7</v>
      </c>
      <c r="DZ34" s="130"/>
      <c r="EA34" s="13">
        <f>COUNTA(EA2:EA24)</f>
        <v>23</v>
      </c>
      <c r="EB34" s="13">
        <f>COUNTA(EB2:EB24)</f>
        <v>0</v>
      </c>
      <c r="EC34" s="13">
        <f>COUNTA(EC2:EC24)</f>
        <v>0</v>
      </c>
      <c r="ED34" s="13">
        <f>COUNTA(ED2:ED24)</f>
        <v>0</v>
      </c>
      <c r="EE34" s="13">
        <f>COUNTA(EE2:EE24)</f>
        <v>0</v>
      </c>
      <c r="EF34" s="130"/>
      <c r="EG34" s="13">
        <f>COUNTA(EG2:EG24)</f>
        <v>23</v>
      </c>
      <c r="EH34" s="13">
        <f>COUNTA(EH2:EH24)</f>
        <v>0</v>
      </c>
      <c r="EI34" s="13">
        <f>COUNTA(EI2:EI24)</f>
        <v>0</v>
      </c>
      <c r="EJ34" s="13">
        <f>COUNTA(EJ2:EJ24)</f>
        <v>0</v>
      </c>
      <c r="EK34" s="13">
        <f>COUNTA(EK2:EK24)</f>
        <v>0</v>
      </c>
      <c r="EL34" s="130"/>
      <c r="EM34" s="13">
        <f>COUNTA(EM2:EM24)</f>
        <v>23</v>
      </c>
      <c r="EN34" s="13">
        <f>COUNTA(EN2:EN24)</f>
        <v>0</v>
      </c>
      <c r="EO34" s="13">
        <f>COUNTA(EO2:EO24)</f>
        <v>0</v>
      </c>
      <c r="EP34" s="13">
        <f>COUNTA(EP2:EP24)</f>
        <v>0</v>
      </c>
      <c r="EQ34" s="13">
        <f>COUNTA(EQ2:EQ24)</f>
        <v>0</v>
      </c>
      <c r="ER34" s="130"/>
      <c r="ES34" s="13">
        <f>COUNTA(ES2:ES24)</f>
        <v>23</v>
      </c>
      <c r="ET34" s="13">
        <f>COUNTA(ET2:ET24)</f>
        <v>0</v>
      </c>
      <c r="EU34" s="13">
        <f>COUNTA(EU2:EU24)</f>
        <v>0</v>
      </c>
      <c r="EV34" s="13">
        <f>COUNTA(EV2:EV24)</f>
        <v>0</v>
      </c>
      <c r="EW34" s="13">
        <f>COUNTA(EW2:EW24)</f>
        <v>0</v>
      </c>
      <c r="EX34" s="130"/>
      <c r="EY34" s="13">
        <f>COUNTA(EY2:EY24)</f>
        <v>23</v>
      </c>
      <c r="EZ34" s="13">
        <f>COUNTA(EZ2:EZ24)</f>
        <v>0</v>
      </c>
      <c r="FA34" s="13">
        <f>COUNTA(FA2:FA24)</f>
        <v>0</v>
      </c>
      <c r="FB34" s="13">
        <f>COUNTA(FB2:FB24)</f>
        <v>0</v>
      </c>
      <c r="FC34" s="13">
        <f>COUNTA(FC2:FC24)</f>
        <v>0</v>
      </c>
      <c r="FD34" s="130"/>
      <c r="FE34" s="13">
        <f>COUNTA(FE2:FE24)</f>
        <v>23</v>
      </c>
      <c r="FF34" s="13">
        <f>COUNTA(FF2:FF24)</f>
        <v>0</v>
      </c>
      <c r="FG34" s="13">
        <f>COUNTA(FG2:FG24)</f>
        <v>0</v>
      </c>
      <c r="FH34" s="13">
        <f>COUNTA(FH2:FH24)</f>
        <v>0</v>
      </c>
      <c r="FI34" s="13">
        <f>COUNTA(FI2:FI24)</f>
        <v>0</v>
      </c>
      <c r="FJ34" s="130"/>
      <c r="FK34" s="13">
        <f>COUNTA(FK2:FK24)</f>
        <v>23</v>
      </c>
      <c r="FL34" s="130"/>
      <c r="FM34" s="13">
        <f>COUNTA(FM2:FM24)</f>
        <v>22</v>
      </c>
      <c r="FN34" s="13">
        <f>COUNTA(FN2:FN24)</f>
        <v>8</v>
      </c>
      <c r="FO34" s="13">
        <f>COUNTA(FO2:FO24)</f>
        <v>8</v>
      </c>
      <c r="FP34" s="14"/>
      <c r="FQ34" s="13">
        <f t="shared" ref="FQ34:FV34" si="14">COUNTA(FQ2:FQ24)</f>
        <v>3</v>
      </c>
      <c r="FR34" s="13">
        <f t="shared" si="14"/>
        <v>0</v>
      </c>
      <c r="FS34" s="13">
        <f t="shared" si="14"/>
        <v>0</v>
      </c>
      <c r="FT34" s="13">
        <f t="shared" si="14"/>
        <v>5</v>
      </c>
      <c r="FU34" s="13">
        <f t="shared" si="14"/>
        <v>1</v>
      </c>
      <c r="FV34" s="13">
        <f t="shared" si="14"/>
        <v>8</v>
      </c>
      <c r="FW34" s="130"/>
      <c r="FX34" s="13">
        <f>COUNTA(FX2:FX24)</f>
        <v>23</v>
      </c>
      <c r="FY34" s="13">
        <f>COUNTA(FY2:FY24)</f>
        <v>4</v>
      </c>
      <c r="FZ34" s="13">
        <f>COUNTA(FZ2:FZ24)</f>
        <v>4</v>
      </c>
      <c r="GA34" s="14"/>
      <c r="GB34" s="13">
        <f>COUNTA(GB2:GB24)</f>
        <v>2</v>
      </c>
      <c r="GC34" s="13">
        <f>COUNTA(GC2:GC24)</f>
        <v>0</v>
      </c>
      <c r="GD34" s="13">
        <f>COUNTA(GD2:GD24)</f>
        <v>2</v>
      </c>
      <c r="GE34" s="13">
        <f>COUNTA(GE2:GE24)</f>
        <v>0</v>
      </c>
      <c r="GF34" s="130"/>
      <c r="GG34" s="13">
        <f>COUNTA(GG2:GG24)</f>
        <v>23</v>
      </c>
      <c r="GH34" s="13">
        <f>COUNTA(GH2:GH24)</f>
        <v>9</v>
      </c>
      <c r="GI34" s="13">
        <f>COUNTA(GI2:GI24)</f>
        <v>9</v>
      </c>
      <c r="GJ34" s="14"/>
      <c r="GK34" s="13">
        <f>COUNTA(GK2:GK24)</f>
        <v>2</v>
      </c>
      <c r="GL34" s="13">
        <f>COUNTA(GL2:GL24)</f>
        <v>2</v>
      </c>
      <c r="GM34" s="13">
        <f>COUNTA(GM2:GM24)</f>
        <v>3</v>
      </c>
      <c r="GN34" s="13">
        <f>COUNTA(GN2:GN24)</f>
        <v>3</v>
      </c>
      <c r="GO34" s="13">
        <f>COUNTA(GO2:GO24)</f>
        <v>5</v>
      </c>
      <c r="GP34" s="130"/>
      <c r="GQ34" s="13">
        <f>COUNTA(GQ2:GQ24)</f>
        <v>23</v>
      </c>
      <c r="GR34" s="13">
        <f>COUNTA(GR2:GR24)</f>
        <v>0</v>
      </c>
      <c r="GS34" s="13">
        <f>COUNTA(GS2:GS24)</f>
        <v>0</v>
      </c>
      <c r="GT34" s="14"/>
      <c r="GU34" s="13">
        <f>COUNTA(GU2:GU24)</f>
        <v>0</v>
      </c>
      <c r="GV34" s="13">
        <f>COUNTA(GV2:GV24)</f>
        <v>0</v>
      </c>
      <c r="GW34" s="13">
        <f>COUNTA(GW2:GW24)</f>
        <v>0</v>
      </c>
      <c r="GX34" s="13">
        <f>COUNTA(GX2:GX24)</f>
        <v>0</v>
      </c>
      <c r="GY34" s="130"/>
      <c r="GZ34" s="13">
        <f>COUNTA(GZ2:GZ24)</f>
        <v>23</v>
      </c>
      <c r="HA34" s="13">
        <f>COUNTA(HA2:HA24)</f>
        <v>3</v>
      </c>
      <c r="HB34" s="13">
        <f>COUNTA(HB2:HB24)</f>
        <v>3</v>
      </c>
      <c r="HC34" s="14"/>
      <c r="HD34" s="13">
        <f t="shared" ref="HD34:HI34" si="15">COUNTA(HD2:HD24)</f>
        <v>2</v>
      </c>
      <c r="HE34" s="13">
        <f t="shared" si="15"/>
        <v>0</v>
      </c>
      <c r="HF34" s="13">
        <f t="shared" si="15"/>
        <v>0</v>
      </c>
      <c r="HG34" s="13">
        <f t="shared" si="15"/>
        <v>0</v>
      </c>
      <c r="HH34" s="13">
        <f t="shared" si="15"/>
        <v>2</v>
      </c>
      <c r="HI34" s="13">
        <f t="shared" si="15"/>
        <v>3</v>
      </c>
      <c r="HJ34" s="130"/>
      <c r="HK34" s="13">
        <f>COUNTA(HK2:HK24)</f>
        <v>23</v>
      </c>
      <c r="HL34" s="13">
        <f>COUNTA(HL2:HL24)</f>
        <v>2</v>
      </c>
      <c r="HM34" s="13">
        <f>COUNTA(HM2:HM24)</f>
        <v>2</v>
      </c>
      <c r="HN34" s="14"/>
      <c r="HO34" s="13">
        <f>COUNTA(HO2:HO24)</f>
        <v>2</v>
      </c>
      <c r="HP34" s="13">
        <f>COUNTA(HP2:HP24)</f>
        <v>0</v>
      </c>
      <c r="HQ34" s="13">
        <f>COUNTA(HQ2:HQ24)</f>
        <v>0</v>
      </c>
      <c r="HR34" s="13">
        <f>COUNTA(HR2:HR24)</f>
        <v>1</v>
      </c>
      <c r="HS34" s="130"/>
      <c r="HT34" s="13">
        <f>COUNTA(HT2:HT24)</f>
        <v>23</v>
      </c>
      <c r="HU34" s="13">
        <f>COUNTA(HU2:HU24)</f>
        <v>1</v>
      </c>
      <c r="HV34" s="13">
        <f>COUNTA(HV2:HV24)</f>
        <v>1</v>
      </c>
      <c r="HW34" s="14"/>
      <c r="HX34" s="13">
        <f>COUNTA(HX2:HX24)</f>
        <v>1</v>
      </c>
      <c r="HY34" s="13">
        <f>COUNTA(HY2:HY24)</f>
        <v>0</v>
      </c>
      <c r="HZ34" s="13">
        <f>COUNTA(HZ2:HZ24)</f>
        <v>0</v>
      </c>
      <c r="IA34" s="13">
        <f>COUNTA(IA2:IA24)</f>
        <v>0</v>
      </c>
      <c r="IB34" s="130"/>
      <c r="IC34" s="13">
        <f>COUNTA(IC2:IC24)</f>
        <v>23</v>
      </c>
      <c r="ID34" s="13">
        <f>COUNTA(ID2:ID24)</f>
        <v>0</v>
      </c>
      <c r="IE34" s="13">
        <f>COUNTA(IE2:IE24)</f>
        <v>0</v>
      </c>
      <c r="IF34" s="14"/>
      <c r="IG34" s="13">
        <f>COUNTA(IG2:IG24)</f>
        <v>0</v>
      </c>
      <c r="IH34" s="13">
        <f>COUNTA(IH2:IH24)</f>
        <v>0</v>
      </c>
      <c r="II34" s="13">
        <f>COUNTA(II2:II24)</f>
        <v>0</v>
      </c>
      <c r="IJ34" s="130"/>
      <c r="IK34" s="13">
        <f>COUNTA(IK2:IK24)</f>
        <v>23</v>
      </c>
      <c r="IL34" s="13">
        <f>COUNTA(IL2:IL24)</f>
        <v>0</v>
      </c>
      <c r="IM34" s="13">
        <f>COUNTA(IM2:IM24)</f>
        <v>0</v>
      </c>
      <c r="IN34" s="14"/>
      <c r="IO34" s="13">
        <f>COUNTA(IO2:IO24)</f>
        <v>0</v>
      </c>
      <c r="IP34" s="130"/>
      <c r="IQ34" s="13">
        <f>COUNTA(IQ2:IQ24)</f>
        <v>23</v>
      </c>
      <c r="IR34" s="13">
        <f>COUNTA(IR2:IR24)</f>
        <v>1</v>
      </c>
      <c r="IS34" s="13">
        <f>COUNTA(IS2:IS24)</f>
        <v>1</v>
      </c>
      <c r="IT34" s="14"/>
      <c r="IU34" s="13">
        <f>COUNTA(IU2:IU24)</f>
        <v>1</v>
      </c>
      <c r="IV34" s="13">
        <f>COUNTA(IV2:IV24)</f>
        <v>0</v>
      </c>
      <c r="IW34" s="13">
        <f>COUNTA(IW2:IW24)</f>
        <v>1</v>
      </c>
      <c r="IX34" s="13">
        <f>COUNTA(IX2:IX24)</f>
        <v>1</v>
      </c>
      <c r="IY34" s="130"/>
      <c r="IZ34" s="13">
        <f>COUNTA(IZ2:IZ24)</f>
        <v>23</v>
      </c>
      <c r="JA34" s="13">
        <f>COUNTA(JA2:JA24)</f>
        <v>10</v>
      </c>
      <c r="JB34" s="13">
        <f>COUNTA(JB2:JB24)</f>
        <v>10</v>
      </c>
      <c r="JC34" s="14"/>
      <c r="JD34" s="13">
        <f>COUNTA(JD2:JD24)</f>
        <v>5</v>
      </c>
      <c r="JE34" s="13">
        <f>COUNTA(JE2:JE24)</f>
        <v>2</v>
      </c>
      <c r="JF34" s="13">
        <f>COUNTA(JF2:JF24)</f>
        <v>2</v>
      </c>
      <c r="JG34" s="13">
        <f>COUNTA(JG2:JG24)</f>
        <v>6</v>
      </c>
      <c r="JH34" s="130"/>
      <c r="JI34" s="13">
        <f>COUNTA(JI2:JI24)</f>
        <v>23</v>
      </c>
      <c r="JJ34" s="13">
        <f>COUNTA(JJ2:JJ24)</f>
        <v>10</v>
      </c>
      <c r="JK34" s="13">
        <f>COUNTA(JK2:JK24)</f>
        <v>10</v>
      </c>
      <c r="JL34" s="14"/>
      <c r="JM34" s="13">
        <f>COUNTA(JM2:JM24)</f>
        <v>2</v>
      </c>
      <c r="JN34" s="13">
        <f>COUNTA(JN2:JN24)</f>
        <v>5</v>
      </c>
      <c r="JO34" s="13">
        <f>COUNTA(JO2:JO24)</f>
        <v>4</v>
      </c>
      <c r="JP34" s="13">
        <f>COUNTA(JP2:JP24)</f>
        <v>10</v>
      </c>
      <c r="JQ34" s="13">
        <f>COUNTA(JQ2:JQ24)</f>
        <v>10</v>
      </c>
      <c r="JR34" s="130"/>
      <c r="JS34" s="13">
        <f>COUNTA(JS2:JS24)</f>
        <v>23</v>
      </c>
      <c r="JT34" s="13">
        <f>COUNTA(JT2:JT24)</f>
        <v>5</v>
      </c>
      <c r="JU34" s="13">
        <f>COUNTA(JU2:JU24)</f>
        <v>5</v>
      </c>
      <c r="JV34" s="14"/>
      <c r="JW34" s="13">
        <f t="shared" ref="JW34:KC34" si="16">COUNTA(JW2:JW24)</f>
        <v>1</v>
      </c>
      <c r="JX34" s="13">
        <f t="shared" si="16"/>
        <v>1</v>
      </c>
      <c r="JY34" s="13">
        <f t="shared" si="16"/>
        <v>1</v>
      </c>
      <c r="JZ34" s="13">
        <f t="shared" si="16"/>
        <v>1</v>
      </c>
      <c r="KA34" s="13">
        <f t="shared" si="16"/>
        <v>2</v>
      </c>
      <c r="KB34" s="13">
        <f t="shared" si="16"/>
        <v>5</v>
      </c>
      <c r="KC34" s="13">
        <f t="shared" si="16"/>
        <v>5</v>
      </c>
      <c r="KD34" s="130"/>
      <c r="KE34" s="13">
        <f>COUNTA(KE2:KE24)</f>
        <v>23</v>
      </c>
      <c r="KF34" s="13">
        <f>COUNTA(KF2:KF24)</f>
        <v>0</v>
      </c>
      <c r="KG34" s="13">
        <f>COUNTA(KG2:KG24)</f>
        <v>0</v>
      </c>
      <c r="KH34" s="14"/>
      <c r="KI34" s="13">
        <f>COUNTA(KI2:KI24)</f>
        <v>0</v>
      </c>
      <c r="KJ34" s="13">
        <f>COUNTA(KJ2:KJ24)</f>
        <v>0</v>
      </c>
      <c r="KK34" s="13">
        <f>COUNTA(KK2:KK24)</f>
        <v>0</v>
      </c>
      <c r="KL34" s="130"/>
      <c r="KM34" s="13">
        <f>COUNTA(KM2:KM24)</f>
        <v>23</v>
      </c>
      <c r="KN34" s="13">
        <f>COUNTA(KN2:KN24)</f>
        <v>0</v>
      </c>
      <c r="KO34" s="13">
        <f>COUNTA(KO2:KO24)</f>
        <v>0</v>
      </c>
      <c r="KP34" s="13">
        <f>COUNTA(KP2:KP24)</f>
        <v>0</v>
      </c>
      <c r="KQ34" s="130"/>
      <c r="KR34" s="13">
        <f>COUNTA(KR2:KR24)</f>
        <v>23</v>
      </c>
      <c r="KS34" s="13">
        <f>COUNTA(KS2:KS24)</f>
        <v>1</v>
      </c>
      <c r="KT34" s="13">
        <f>COUNTA(KT2:KT24)</f>
        <v>1</v>
      </c>
      <c r="KU34" s="13">
        <f>COUNTA(KU2:KU24)</f>
        <v>1</v>
      </c>
      <c r="KV34" s="130"/>
      <c r="KW34" s="13">
        <f>COUNTA(KW2:KW24)</f>
        <v>23</v>
      </c>
      <c r="KX34" s="13">
        <f>COUNTA(KX2:KX24)</f>
        <v>0</v>
      </c>
      <c r="KY34" s="13">
        <f>COUNTA(KY2:KY24)</f>
        <v>0</v>
      </c>
      <c r="KZ34" s="13">
        <f>COUNTA(KZ2:KZ24)</f>
        <v>0</v>
      </c>
      <c r="LA34" s="130"/>
      <c r="LB34" s="13">
        <f>COUNTA(LB2:LB24)</f>
        <v>23</v>
      </c>
      <c r="LC34" s="13">
        <f>COUNTA(LC2:LC24)</f>
        <v>0</v>
      </c>
      <c r="LD34" s="13">
        <f>COUNTA(LD2:LD24)</f>
        <v>0</v>
      </c>
      <c r="LE34" s="13">
        <f>COUNTA(LE2:LE24)</f>
        <v>0</v>
      </c>
      <c r="LF34" s="130"/>
      <c r="LG34" s="13">
        <f>COUNTA(LG2:LG24)</f>
        <v>23</v>
      </c>
      <c r="LH34" s="13">
        <f>COUNTA(LH2:LH24)</f>
        <v>0</v>
      </c>
      <c r="LI34" s="13">
        <f>COUNTA(LI2:LI24)</f>
        <v>0</v>
      </c>
      <c r="LJ34" s="14"/>
      <c r="LK34" s="130"/>
      <c r="LL34" s="13">
        <f>COUNTA(LL2:LL24)</f>
        <v>23</v>
      </c>
      <c r="LM34" s="13">
        <f>COUNTA(LM2:LM24)</f>
        <v>9</v>
      </c>
      <c r="LN34" s="130"/>
      <c r="LO34" s="14"/>
      <c r="LP34" s="13">
        <f t="shared" ref="LP34:MB34" si="17">COUNTA(LP2:LP24)</f>
        <v>11</v>
      </c>
      <c r="LQ34" s="13">
        <f t="shared" si="17"/>
        <v>11</v>
      </c>
      <c r="LR34" s="13">
        <f t="shared" si="17"/>
        <v>8</v>
      </c>
      <c r="LS34" s="13">
        <f t="shared" si="17"/>
        <v>9</v>
      </c>
      <c r="LT34" s="13">
        <f t="shared" si="17"/>
        <v>7</v>
      </c>
      <c r="LU34" s="13">
        <f t="shared" si="17"/>
        <v>6</v>
      </c>
      <c r="LV34" s="13">
        <f t="shared" si="17"/>
        <v>5</v>
      </c>
      <c r="LW34" s="13">
        <f t="shared" si="17"/>
        <v>3</v>
      </c>
      <c r="LX34" s="13">
        <f t="shared" si="17"/>
        <v>1</v>
      </c>
      <c r="LY34" s="13">
        <f t="shared" si="17"/>
        <v>3</v>
      </c>
      <c r="LZ34" s="13">
        <f t="shared" si="17"/>
        <v>23</v>
      </c>
      <c r="MA34" s="13">
        <f t="shared" si="17"/>
        <v>23</v>
      </c>
      <c r="MB34" s="13">
        <f t="shared" si="17"/>
        <v>19</v>
      </c>
      <c r="MC34" s="130"/>
      <c r="MD34" s="14"/>
      <c r="ME34" s="13">
        <f t="shared" ref="ME34:ND34" si="18">COUNTA(ME2:ME24)</f>
        <v>21</v>
      </c>
      <c r="MF34" s="13">
        <f t="shared" si="18"/>
        <v>20</v>
      </c>
      <c r="MG34" s="13">
        <f t="shared" si="18"/>
        <v>14</v>
      </c>
      <c r="MH34" s="13">
        <f t="shared" si="18"/>
        <v>9</v>
      </c>
      <c r="MI34" s="13">
        <f t="shared" si="18"/>
        <v>12</v>
      </c>
      <c r="MJ34" s="13">
        <f t="shared" si="18"/>
        <v>16</v>
      </c>
      <c r="MK34" s="13">
        <f t="shared" si="18"/>
        <v>20</v>
      </c>
      <c r="ML34" s="13">
        <f t="shared" si="18"/>
        <v>22</v>
      </c>
      <c r="MM34" s="13">
        <f t="shared" si="18"/>
        <v>13</v>
      </c>
      <c r="MN34" s="13">
        <f t="shared" si="18"/>
        <v>15</v>
      </c>
      <c r="MO34" s="13">
        <f t="shared" si="18"/>
        <v>13</v>
      </c>
      <c r="MP34" s="13">
        <f t="shared" si="18"/>
        <v>19</v>
      </c>
      <c r="MQ34" s="13">
        <f t="shared" si="18"/>
        <v>21</v>
      </c>
      <c r="MR34" s="13">
        <f t="shared" si="18"/>
        <v>16</v>
      </c>
      <c r="MS34" s="13">
        <f t="shared" si="18"/>
        <v>7</v>
      </c>
      <c r="MT34" s="13">
        <f t="shared" si="18"/>
        <v>19</v>
      </c>
      <c r="MU34" s="13">
        <f t="shared" si="18"/>
        <v>19</v>
      </c>
      <c r="MV34" s="13">
        <f t="shared" si="18"/>
        <v>19</v>
      </c>
      <c r="MW34" s="13">
        <f t="shared" si="18"/>
        <v>18</v>
      </c>
      <c r="MX34" s="13">
        <f t="shared" si="18"/>
        <v>3</v>
      </c>
      <c r="MY34" s="13">
        <f t="shared" si="18"/>
        <v>23</v>
      </c>
      <c r="MZ34" s="13">
        <f t="shared" si="18"/>
        <v>23</v>
      </c>
      <c r="NA34" s="13">
        <f t="shared" si="18"/>
        <v>23</v>
      </c>
      <c r="NB34" s="13">
        <f t="shared" si="18"/>
        <v>23</v>
      </c>
      <c r="NC34" s="13">
        <f t="shared" si="18"/>
        <v>23</v>
      </c>
      <c r="ND34" s="13">
        <f t="shared" si="18"/>
        <v>23</v>
      </c>
      <c r="NE34" s="130"/>
      <c r="NF34" s="13">
        <f>COUNTA(NF2:NF24)</f>
        <v>23</v>
      </c>
      <c r="NG34" s="13">
        <f>COUNTA(NG2:NG24)</f>
        <v>23</v>
      </c>
      <c r="NH34" s="13">
        <f>COUNTA(NH2:NH24)</f>
        <v>17</v>
      </c>
      <c r="NI34" s="13">
        <f>COUNTA(NI2:NI24)</f>
        <v>23</v>
      </c>
      <c r="NJ34" s="130"/>
      <c r="NK34" s="14"/>
      <c r="NL34" s="13">
        <f t="shared" ref="NL34:NT34" si="19">COUNTA(NL2:NL24)</f>
        <v>7</v>
      </c>
      <c r="NM34" s="13">
        <f t="shared" si="19"/>
        <v>3</v>
      </c>
      <c r="NN34" s="13">
        <f t="shared" si="19"/>
        <v>3</v>
      </c>
      <c r="NO34" s="13">
        <f t="shared" si="19"/>
        <v>3</v>
      </c>
      <c r="NP34" s="13">
        <f t="shared" si="19"/>
        <v>6</v>
      </c>
      <c r="NQ34" s="13">
        <f t="shared" si="19"/>
        <v>1</v>
      </c>
      <c r="NR34" s="13">
        <f t="shared" si="19"/>
        <v>2</v>
      </c>
      <c r="NS34" s="13">
        <f t="shared" si="19"/>
        <v>1</v>
      </c>
      <c r="NT34" s="13">
        <f t="shared" si="19"/>
        <v>1</v>
      </c>
      <c r="NU34" s="130"/>
      <c r="NV34" s="13">
        <f t="shared" ref="NV34:OB34" si="20">COUNTA(NV2:NV24)</f>
        <v>5</v>
      </c>
      <c r="NW34" s="13">
        <f t="shared" si="20"/>
        <v>23</v>
      </c>
      <c r="NX34" s="13">
        <f t="shared" si="20"/>
        <v>3</v>
      </c>
      <c r="NY34" s="13">
        <f t="shared" si="20"/>
        <v>13</v>
      </c>
      <c r="NZ34" s="13">
        <f t="shared" si="20"/>
        <v>15</v>
      </c>
      <c r="OA34" s="13">
        <f t="shared" si="20"/>
        <v>17</v>
      </c>
      <c r="OB34" s="13">
        <f t="shared" si="20"/>
        <v>16</v>
      </c>
    </row>
    <row r="35" spans="1:392" s="132" customFormat="1" ht="34" x14ac:dyDescent="0.2">
      <c r="A35" s="131" t="s">
        <v>929</v>
      </c>
      <c r="D35" s="131"/>
      <c r="G35" s="133">
        <f>G33/G34</f>
        <v>0.73913043478260865</v>
      </c>
      <c r="K35" s="134"/>
      <c r="L35" s="135"/>
      <c r="M35" s="133"/>
      <c r="AA35" s="136"/>
      <c r="AI35" s="134"/>
      <c r="AK35" s="136"/>
      <c r="AY35" s="134"/>
      <c r="AZ35" s="137"/>
      <c r="BB35" s="133">
        <f>BB33/BB34</f>
        <v>0.66666666666666663</v>
      </c>
      <c r="BF35" s="134"/>
      <c r="BI35" s="133">
        <f>BI33/BI34</f>
        <v>0</v>
      </c>
      <c r="BL35" s="134"/>
      <c r="BO35" s="133">
        <f>BO33/BO34</f>
        <v>0.5</v>
      </c>
      <c r="BR35" s="134"/>
      <c r="BU35" s="133" t="e">
        <f>BU33/BU34</f>
        <v>#DIV/0!</v>
      </c>
      <c r="BX35" s="134"/>
      <c r="CA35" s="132">
        <f>CA33/CA34</f>
        <v>0.33333333333333331</v>
      </c>
      <c r="CE35" s="133"/>
      <c r="CH35" s="134"/>
      <c r="CL35" s="133"/>
      <c r="CQ35" s="133"/>
      <c r="CT35" s="134"/>
      <c r="CV35" s="134"/>
      <c r="CX35" s="133"/>
      <c r="CY35" s="133"/>
      <c r="CZ35" s="133"/>
      <c r="DA35" s="133"/>
      <c r="DB35" s="134"/>
      <c r="DC35" s="133"/>
      <c r="DD35" s="133"/>
      <c r="DE35" s="133"/>
      <c r="DF35" s="133"/>
      <c r="DG35" s="133"/>
      <c r="DH35" s="134"/>
      <c r="DI35" s="133"/>
      <c r="DJ35" s="133"/>
      <c r="DK35" s="133"/>
      <c r="DL35" s="133"/>
      <c r="DM35" s="133"/>
      <c r="DN35" s="134"/>
      <c r="DO35" s="133"/>
      <c r="DP35" s="133"/>
      <c r="DQ35" s="133"/>
      <c r="DR35" s="133"/>
      <c r="DS35" s="133"/>
      <c r="DT35" s="134"/>
      <c r="DU35" s="133"/>
      <c r="DV35" s="133"/>
      <c r="DW35" s="133"/>
      <c r="DX35" s="133"/>
      <c r="DY35" s="133"/>
      <c r="DZ35" s="134"/>
      <c r="EA35" s="133"/>
      <c r="EB35" s="133"/>
      <c r="EC35" s="133"/>
      <c r="ED35" s="133"/>
      <c r="EE35" s="133"/>
      <c r="EF35" s="134"/>
      <c r="EG35" s="133"/>
      <c r="EH35" s="133"/>
      <c r="EI35" s="133"/>
      <c r="EJ35" s="133"/>
      <c r="EK35" s="133"/>
      <c r="EL35" s="134"/>
      <c r="EM35" s="133"/>
      <c r="EN35" s="133"/>
      <c r="EO35" s="133"/>
      <c r="EP35" s="133"/>
      <c r="EQ35" s="133"/>
      <c r="ER35" s="134"/>
      <c r="ES35" s="133"/>
      <c r="ET35" s="133"/>
      <c r="EU35" s="133"/>
      <c r="EV35" s="133"/>
      <c r="EW35" s="133"/>
      <c r="EX35" s="134"/>
      <c r="EY35" s="133"/>
      <c r="EZ35" s="133"/>
      <c r="FA35" s="133"/>
      <c r="FB35" s="133"/>
      <c r="FC35" s="133"/>
      <c r="FD35" s="134"/>
      <c r="FE35" s="133"/>
      <c r="FF35" s="133"/>
      <c r="FG35" s="133"/>
      <c r="FH35" s="133"/>
      <c r="FI35" s="133"/>
      <c r="FJ35" s="134"/>
      <c r="FK35" s="133"/>
      <c r="FL35" s="134"/>
      <c r="FM35" s="133"/>
      <c r="FN35" s="133"/>
      <c r="FO35" s="133"/>
      <c r="FP35" s="135"/>
      <c r="FQ35" s="133"/>
      <c r="FR35" s="133"/>
      <c r="FS35" s="133"/>
      <c r="FT35" s="133"/>
      <c r="FU35" s="133"/>
      <c r="FV35" s="133"/>
      <c r="FW35" s="134"/>
      <c r="FX35" s="133"/>
      <c r="FY35" s="133"/>
      <c r="FZ35" s="133"/>
      <c r="GA35" s="135"/>
      <c r="GB35" s="133"/>
      <c r="GC35" s="133"/>
      <c r="GD35" s="133"/>
      <c r="GE35" s="133"/>
      <c r="GF35" s="134"/>
      <c r="GG35" s="133"/>
      <c r="GH35" s="133"/>
      <c r="GI35" s="133"/>
      <c r="GJ35" s="135"/>
      <c r="GK35" s="133"/>
      <c r="GL35" s="133"/>
      <c r="GM35" s="133"/>
      <c r="GN35" s="133"/>
      <c r="GO35" s="133"/>
      <c r="GP35" s="134"/>
      <c r="GQ35" s="133"/>
      <c r="GR35" s="133"/>
      <c r="GS35" s="133"/>
      <c r="GT35" s="135"/>
      <c r="GU35" s="133"/>
      <c r="GV35" s="133"/>
      <c r="GW35" s="133"/>
      <c r="GX35" s="133"/>
      <c r="GY35" s="134"/>
      <c r="GZ35" s="133"/>
      <c r="HA35" s="133"/>
      <c r="HB35" s="133"/>
      <c r="HC35" s="135"/>
      <c r="HD35" s="133"/>
      <c r="HE35" s="133"/>
      <c r="HF35" s="133"/>
      <c r="HG35" s="133"/>
      <c r="HH35" s="133"/>
      <c r="HI35" s="133"/>
      <c r="HJ35" s="134"/>
      <c r="HK35" s="133"/>
      <c r="HL35" s="133"/>
      <c r="HM35" s="133"/>
      <c r="HN35" s="135"/>
      <c r="HO35" s="133"/>
      <c r="HP35" s="133"/>
      <c r="HQ35" s="133"/>
      <c r="HR35" s="133"/>
      <c r="HS35" s="134"/>
      <c r="HT35" s="133"/>
      <c r="HU35" s="133"/>
      <c r="HV35" s="133"/>
      <c r="HW35" s="135"/>
      <c r="HX35" s="133"/>
      <c r="HY35" s="133"/>
      <c r="HZ35" s="133"/>
      <c r="IA35" s="133"/>
      <c r="IB35" s="134"/>
      <c r="IC35" s="133"/>
      <c r="ID35" s="133"/>
      <c r="IE35" s="133"/>
      <c r="IF35" s="135"/>
      <c r="IG35" s="133"/>
      <c r="IH35" s="133"/>
      <c r="II35" s="133"/>
      <c r="IJ35" s="134"/>
      <c r="IK35" s="133"/>
      <c r="IL35" s="133"/>
      <c r="IM35" s="133"/>
      <c r="IN35" s="135"/>
      <c r="IO35" s="133"/>
      <c r="IP35" s="134"/>
      <c r="IQ35" s="133"/>
      <c r="IR35" s="133"/>
      <c r="IS35" s="133"/>
      <c r="IT35" s="135"/>
      <c r="IU35" s="133"/>
      <c r="IV35" s="133"/>
      <c r="IW35" s="133"/>
      <c r="IX35" s="133"/>
      <c r="IY35" s="134"/>
      <c r="IZ35" s="133"/>
      <c r="JA35" s="133"/>
      <c r="JB35" s="133"/>
      <c r="JC35" s="135"/>
      <c r="JD35" s="133"/>
      <c r="JE35" s="133"/>
      <c r="JF35" s="133"/>
      <c r="JG35" s="133"/>
      <c r="JH35" s="134"/>
      <c r="JI35" s="133"/>
      <c r="JJ35" s="133"/>
      <c r="JK35" s="133"/>
      <c r="JL35" s="135"/>
      <c r="JM35" s="133"/>
      <c r="JN35" s="133"/>
      <c r="JO35" s="133"/>
      <c r="JP35" s="133"/>
      <c r="JQ35" s="133"/>
      <c r="JR35" s="134"/>
      <c r="JS35" s="133"/>
      <c r="JT35" s="133"/>
      <c r="JU35" s="133"/>
      <c r="JV35" s="135"/>
      <c r="JW35" s="133"/>
      <c r="JX35" s="133"/>
      <c r="JY35" s="133"/>
      <c r="JZ35" s="133"/>
      <c r="KA35" s="133"/>
      <c r="KB35" s="133"/>
      <c r="KC35" s="133"/>
      <c r="KD35" s="134"/>
      <c r="KE35" s="133"/>
      <c r="KF35" s="133"/>
      <c r="KG35" s="133"/>
      <c r="KH35" s="135"/>
      <c r="KI35" s="133"/>
      <c r="KJ35" s="133"/>
      <c r="KK35" s="133"/>
      <c r="KL35" s="134"/>
      <c r="KM35" s="133"/>
      <c r="KN35" s="133"/>
      <c r="KO35" s="133"/>
      <c r="KP35" s="133"/>
      <c r="KQ35" s="134"/>
      <c r="KR35" s="133"/>
      <c r="KS35" s="133"/>
      <c r="KT35" s="133"/>
      <c r="KU35" s="133"/>
      <c r="KV35" s="134"/>
      <c r="KW35" s="133"/>
      <c r="KX35" s="133"/>
      <c r="KY35" s="133"/>
      <c r="KZ35" s="133"/>
      <c r="LA35" s="134"/>
      <c r="LB35" s="133"/>
      <c r="LC35" s="133"/>
      <c r="LD35" s="133"/>
      <c r="LE35" s="133"/>
      <c r="LF35" s="134"/>
      <c r="LG35" s="133"/>
      <c r="LH35" s="133"/>
      <c r="LI35" s="133"/>
      <c r="LJ35" s="135"/>
      <c r="LK35" s="134"/>
      <c r="LL35" s="133"/>
      <c r="LM35" s="133"/>
      <c r="LN35" s="134"/>
      <c r="LO35" s="135"/>
      <c r="LP35" s="133"/>
      <c r="LQ35" s="133"/>
      <c r="LR35" s="133"/>
      <c r="LS35" s="133"/>
      <c r="LT35" s="133"/>
      <c r="LU35" s="133"/>
      <c r="LV35" s="133"/>
      <c r="LW35" s="133"/>
      <c r="LX35" s="133"/>
      <c r="LY35" s="133"/>
      <c r="LZ35" s="133"/>
      <c r="MA35" s="133"/>
      <c r="MB35" s="133"/>
      <c r="MC35" s="134"/>
      <c r="MD35" s="135"/>
      <c r="ME35" s="133"/>
      <c r="MF35" s="133"/>
      <c r="MG35" s="133"/>
      <c r="MH35" s="133"/>
      <c r="MI35" s="133"/>
      <c r="MJ35" s="133"/>
      <c r="MK35" s="133"/>
      <c r="ML35" s="133"/>
      <c r="MM35" s="133"/>
      <c r="MN35" s="133"/>
      <c r="MO35" s="133"/>
      <c r="MP35" s="133"/>
      <c r="MQ35" s="133"/>
      <c r="MR35" s="133"/>
      <c r="MS35" s="133"/>
      <c r="MT35" s="133"/>
      <c r="MU35" s="133"/>
      <c r="MV35" s="133"/>
      <c r="MW35" s="133"/>
      <c r="MX35" s="133"/>
      <c r="MY35" s="133"/>
      <c r="MZ35" s="133"/>
      <c r="NA35" s="133"/>
      <c r="NB35" s="133"/>
      <c r="NC35" s="133"/>
      <c r="ND35" s="133"/>
      <c r="NE35" s="134"/>
      <c r="NF35" s="133"/>
      <c r="NG35" s="133"/>
      <c r="NH35" s="133"/>
      <c r="NI35" s="133"/>
      <c r="NJ35" s="134"/>
      <c r="NK35" s="135"/>
      <c r="NL35" s="133"/>
      <c r="NM35" s="133"/>
      <c r="NN35" s="133"/>
      <c r="NO35" s="133"/>
      <c r="NP35" s="133"/>
      <c r="NU35" s="134"/>
    </row>
  </sheetData>
  <autoFilter ref="A1:OF35" xr:uid="{B15E1A94-C599-5C4B-B555-583B3E36FC9E}"/>
  <conditionalFormatting sqref="B36:B1048576 B2:B24">
    <cfRule type="duplicateValues" dxfId="2" priority="1"/>
  </conditionalFormatting>
  <pageMargins left="0.7" right="0.7" top="0.75" bottom="0.75" header="0.3" footer="0.3"/>
  <pageSetup orientation="portrait" horizontalDpi="0" verticalDpi="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67844-E6EC-654A-AFE5-B27D2A603A56}">
  <dimension ref="A1:OF16"/>
  <sheetViews>
    <sheetView zoomScale="90" zoomScaleNormal="90" workbookViewId="0">
      <pane xSplit="2" ySplit="1" topLeftCell="CY4" activePane="bottomRight" state="frozen"/>
      <selection activeCell="FE1" sqref="FE1"/>
      <selection pane="topRight" activeCell="FE1" sqref="FE1"/>
      <selection pane="bottomLeft" activeCell="FE1" sqref="FE1"/>
      <selection pane="bottomRight" activeCell="FE1" sqref="FE1"/>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1: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1:396" ht="68" x14ac:dyDescent="0.2">
      <c r="B2" s="19" t="s">
        <v>350</v>
      </c>
      <c r="C2" s="19">
        <v>7</v>
      </c>
      <c r="D2" s="19">
        <v>345</v>
      </c>
      <c r="E2" s="19">
        <v>6</v>
      </c>
      <c r="F2" s="84">
        <f>D2/E2</f>
        <v>57.5</v>
      </c>
      <c r="G2" s="19">
        <v>2</v>
      </c>
      <c r="H2" s="19" t="s">
        <v>271</v>
      </c>
      <c r="I2" s="19" t="s">
        <v>271</v>
      </c>
      <c r="J2" s="19">
        <v>0</v>
      </c>
      <c r="K2" s="126"/>
      <c r="L2" s="20"/>
      <c r="P2" s="19" t="s">
        <v>198</v>
      </c>
      <c r="Q2" s="19" t="s">
        <v>199</v>
      </c>
      <c r="AA2" s="20"/>
      <c r="AB2" s="19">
        <v>73</v>
      </c>
      <c r="AC2" s="19">
        <v>34</v>
      </c>
      <c r="AD2" s="19">
        <v>9</v>
      </c>
      <c r="AE2" s="19">
        <v>1</v>
      </c>
      <c r="AF2" s="19" t="s">
        <v>213</v>
      </c>
      <c r="AG2" s="19" t="s">
        <v>558</v>
      </c>
      <c r="AH2" s="19" t="s">
        <v>269</v>
      </c>
      <c r="AI2" s="126"/>
      <c r="AJ2" s="19" t="s">
        <v>269</v>
      </c>
      <c r="AK2" s="20"/>
      <c r="AY2" s="126"/>
      <c r="AZ2" s="112" t="s">
        <v>269</v>
      </c>
      <c r="BC2" s="156"/>
      <c r="BF2" s="126"/>
      <c r="BG2" s="19" t="s">
        <v>269</v>
      </c>
      <c r="BJ2" s="152"/>
      <c r="BL2" s="126"/>
      <c r="BM2" s="19" t="s">
        <v>269</v>
      </c>
      <c r="BP2" s="148"/>
      <c r="BR2" s="126"/>
      <c r="BS2" s="19" t="s">
        <v>269</v>
      </c>
      <c r="BV2" s="150"/>
      <c r="BX2" s="126"/>
      <c r="BY2" s="19" t="s">
        <v>269</v>
      </c>
      <c r="CB2" s="152"/>
      <c r="CD2" s="148"/>
      <c r="CF2" s="150"/>
      <c r="CH2" s="126"/>
      <c r="CI2" s="19" t="s">
        <v>271</v>
      </c>
      <c r="CJ2" s="19">
        <v>6</v>
      </c>
      <c r="CK2" s="19">
        <v>65</v>
      </c>
      <c r="CL2" s="156" t="s">
        <v>229</v>
      </c>
      <c r="CN2" s="152" t="s">
        <v>229</v>
      </c>
      <c r="CP2" s="148" t="s">
        <v>281</v>
      </c>
      <c r="CR2" s="150" t="s">
        <v>281</v>
      </c>
      <c r="CT2" s="126"/>
      <c r="CU2" s="170" t="s">
        <v>269</v>
      </c>
      <c r="CV2" s="126"/>
      <c r="CW2" s="174" t="s">
        <v>269</v>
      </c>
      <c r="DB2" s="126"/>
      <c r="DC2" s="174" t="s">
        <v>269</v>
      </c>
      <c r="DH2" s="126"/>
      <c r="DI2" s="174" t="s">
        <v>269</v>
      </c>
      <c r="DN2" s="126"/>
      <c r="DO2" s="174" t="s">
        <v>269</v>
      </c>
      <c r="DT2" s="126"/>
      <c r="DU2" s="174" t="s">
        <v>269</v>
      </c>
      <c r="DZ2" s="126"/>
      <c r="EA2" s="174" t="s">
        <v>269</v>
      </c>
      <c r="EF2" s="126"/>
      <c r="EG2" s="174" t="s">
        <v>269</v>
      </c>
      <c r="EL2" s="126"/>
      <c r="EM2" s="174" t="s">
        <v>269</v>
      </c>
      <c r="ER2" s="126"/>
      <c r="ES2" s="174" t="s">
        <v>269</v>
      </c>
      <c r="EX2" s="126"/>
      <c r="EY2" s="174" t="s">
        <v>269</v>
      </c>
      <c r="FD2" s="126"/>
      <c r="FE2" s="174" t="s">
        <v>269</v>
      </c>
      <c r="FJ2" s="126"/>
      <c r="FK2" s="19" t="s">
        <v>271</v>
      </c>
      <c r="FL2" s="126"/>
      <c r="FM2" s="19" t="s">
        <v>271</v>
      </c>
      <c r="FN2" s="19">
        <v>1</v>
      </c>
      <c r="FO2" s="19">
        <v>5</v>
      </c>
      <c r="FP2" s="20"/>
      <c r="FT2" s="19" t="s">
        <v>229</v>
      </c>
      <c r="FV2" s="19" t="s">
        <v>269</v>
      </c>
      <c r="FW2" s="126"/>
      <c r="FX2" s="19" t="s">
        <v>271</v>
      </c>
      <c r="FY2" s="19">
        <v>4</v>
      </c>
      <c r="FZ2" s="19">
        <v>65</v>
      </c>
      <c r="GA2" s="20"/>
      <c r="GD2" s="19" t="s">
        <v>229</v>
      </c>
      <c r="GF2" s="126"/>
      <c r="GG2" s="19" t="s">
        <v>269</v>
      </c>
      <c r="GJ2" s="20"/>
      <c r="GP2" s="126"/>
      <c r="GQ2" s="19" t="s">
        <v>269</v>
      </c>
      <c r="GT2" s="20"/>
      <c r="GY2" s="126"/>
      <c r="GZ2" s="19" t="s">
        <v>269</v>
      </c>
      <c r="HC2" s="20"/>
      <c r="HJ2" s="126"/>
      <c r="HK2" s="19" t="s">
        <v>269</v>
      </c>
      <c r="HN2" s="20"/>
      <c r="HS2" s="126"/>
      <c r="HT2" s="19" t="s">
        <v>269</v>
      </c>
      <c r="HW2" s="20"/>
      <c r="IB2" s="126"/>
      <c r="IC2" s="19" t="s">
        <v>269</v>
      </c>
      <c r="IF2" s="20"/>
      <c r="IJ2" s="126"/>
      <c r="IK2" s="19" t="s">
        <v>269</v>
      </c>
      <c r="IN2" s="20"/>
      <c r="IP2" s="126"/>
      <c r="IQ2" s="19" t="s">
        <v>269</v>
      </c>
      <c r="IT2" s="20"/>
      <c r="IY2" s="126"/>
      <c r="IZ2" s="19" t="s">
        <v>269</v>
      </c>
      <c r="JC2" s="20"/>
      <c r="JH2" s="126"/>
      <c r="JI2" s="19" t="s">
        <v>269</v>
      </c>
      <c r="JL2" s="20"/>
      <c r="JR2" s="126"/>
      <c r="JS2" s="19" t="s">
        <v>269</v>
      </c>
      <c r="JV2" s="20"/>
      <c r="KD2" s="126"/>
      <c r="KE2" s="19" t="s">
        <v>269</v>
      </c>
      <c r="KH2" s="20"/>
      <c r="KL2" s="126"/>
      <c r="KM2" s="171" t="s">
        <v>269</v>
      </c>
      <c r="KQ2" s="126"/>
      <c r="KR2" s="174" t="s">
        <v>269</v>
      </c>
      <c r="KV2" s="126"/>
      <c r="KW2" s="171" t="s">
        <v>269</v>
      </c>
      <c r="LA2" s="126"/>
      <c r="LB2" s="171" t="s">
        <v>269</v>
      </c>
      <c r="LF2" s="126"/>
      <c r="LG2" s="171" t="s">
        <v>269</v>
      </c>
      <c r="LJ2" s="20"/>
      <c r="LK2" s="126"/>
      <c r="LL2" s="19" t="s">
        <v>269</v>
      </c>
      <c r="LN2" s="126"/>
      <c r="LO2" s="20"/>
      <c r="LR2" s="19" t="s">
        <v>232</v>
      </c>
      <c r="LY2" s="19" t="s">
        <v>559</v>
      </c>
      <c r="LZ2" s="19">
        <v>51</v>
      </c>
      <c r="MA2" s="19" t="s">
        <v>269</v>
      </c>
      <c r="MB2" s="19">
        <v>4</v>
      </c>
      <c r="MC2" s="126"/>
      <c r="MD2" s="20"/>
      <c r="ME2" s="19" t="s">
        <v>238</v>
      </c>
      <c r="MF2" s="19" t="s">
        <v>239</v>
      </c>
      <c r="MG2" s="19" t="s">
        <v>240</v>
      </c>
      <c r="MI2" s="19" t="s">
        <v>242</v>
      </c>
      <c r="MJ2" s="19" t="s">
        <v>243</v>
      </c>
      <c r="MK2" s="19" t="s">
        <v>244</v>
      </c>
      <c r="ML2" s="19" t="s">
        <v>245</v>
      </c>
      <c r="MN2" s="19" t="s">
        <v>247</v>
      </c>
      <c r="MO2" s="19" t="s">
        <v>248</v>
      </c>
      <c r="MP2" s="19" t="s">
        <v>249</v>
      </c>
      <c r="MQ2" s="19" t="s">
        <v>250</v>
      </c>
      <c r="MR2" s="19" t="s">
        <v>251</v>
      </c>
      <c r="MT2" s="19" t="s">
        <v>253</v>
      </c>
      <c r="MU2" s="19" t="s">
        <v>254</v>
      </c>
      <c r="MV2" s="19" t="s">
        <v>255</v>
      </c>
      <c r="MW2" s="19" t="s">
        <v>256</v>
      </c>
      <c r="MY2" s="19" t="s">
        <v>314</v>
      </c>
      <c r="MZ2" s="19">
        <v>25</v>
      </c>
      <c r="NA2" s="19" t="s">
        <v>369</v>
      </c>
      <c r="NB2" s="19" t="s">
        <v>269</v>
      </c>
      <c r="NC2" s="19" t="s">
        <v>822</v>
      </c>
      <c r="ND2" s="19" t="s">
        <v>269</v>
      </c>
      <c r="NE2" s="126"/>
      <c r="NF2" s="19" t="s">
        <v>269</v>
      </c>
      <c r="NG2" s="19" t="s">
        <v>269</v>
      </c>
      <c r="NI2" s="19" t="s">
        <v>271</v>
      </c>
      <c r="NJ2" s="126"/>
      <c r="NK2" s="20"/>
      <c r="NL2" s="19" t="s">
        <v>257</v>
      </c>
      <c r="NM2" s="19" t="s">
        <v>258</v>
      </c>
      <c r="NN2" s="19" t="s">
        <v>259</v>
      </c>
      <c r="NO2" s="19" t="s">
        <v>260</v>
      </c>
      <c r="NP2" s="19" t="s">
        <v>261</v>
      </c>
      <c r="NS2" s="19" t="s">
        <v>264</v>
      </c>
      <c r="NU2" s="126"/>
      <c r="NW2" s="145" t="s">
        <v>271</v>
      </c>
      <c r="NX2" s="156"/>
      <c r="NY2" s="183" t="s">
        <v>229</v>
      </c>
      <c r="NZ2" s="152" t="s">
        <v>229</v>
      </c>
      <c r="OA2" s="185" t="s">
        <v>281</v>
      </c>
      <c r="OB2" s="186" t="s">
        <v>281</v>
      </c>
      <c r="OC2" s="89">
        <v>23403</v>
      </c>
      <c r="OD2" s="88">
        <v>391.4</v>
      </c>
      <c r="OE2" s="84">
        <f>OC2/OD2</f>
        <v>59.793050587634134</v>
      </c>
      <c r="OF2" s="91">
        <f>D2/OC2</f>
        <v>1.4741699782079221E-2</v>
      </c>
    </row>
    <row r="3" spans="1:396" ht="68" x14ac:dyDescent="0.2">
      <c r="B3" s="19" t="s">
        <v>915</v>
      </c>
      <c r="C3" s="19">
        <v>7</v>
      </c>
      <c r="D3" s="19">
        <v>355</v>
      </c>
      <c r="E3" s="19">
        <v>11</v>
      </c>
      <c r="F3" s="84">
        <f>D3/E3</f>
        <v>32.272727272727273</v>
      </c>
      <c r="G3" s="19">
        <v>5</v>
      </c>
      <c r="H3" s="19" t="s">
        <v>271</v>
      </c>
      <c r="I3" s="19" t="s">
        <v>269</v>
      </c>
      <c r="J3" s="19">
        <v>0</v>
      </c>
      <c r="K3" s="126"/>
      <c r="L3" s="20"/>
      <c r="P3" s="19" t="s">
        <v>198</v>
      </c>
      <c r="Q3" s="19" t="s">
        <v>199</v>
      </c>
      <c r="AA3" s="20"/>
      <c r="AB3" s="19">
        <v>82</v>
      </c>
      <c r="AC3" s="19">
        <v>34</v>
      </c>
      <c r="AD3" s="19">
        <v>8</v>
      </c>
      <c r="AE3" s="19">
        <v>0</v>
      </c>
      <c r="AF3" s="19" t="s">
        <v>213</v>
      </c>
      <c r="AG3" s="19" t="s">
        <v>918</v>
      </c>
      <c r="AH3" s="19" t="s">
        <v>271</v>
      </c>
      <c r="AI3" s="126"/>
      <c r="AJ3" s="19" t="s">
        <v>271</v>
      </c>
      <c r="AK3" s="20"/>
      <c r="AL3" s="19" t="s">
        <v>214</v>
      </c>
      <c r="AV3" s="19" t="s">
        <v>273</v>
      </c>
      <c r="AW3" s="19">
        <v>1</v>
      </c>
      <c r="AX3" s="19">
        <v>45</v>
      </c>
      <c r="AY3" s="126"/>
      <c r="AZ3" s="112" t="s">
        <v>269</v>
      </c>
      <c r="BC3" s="156"/>
      <c r="BF3" s="126"/>
      <c r="BG3" s="19" t="s">
        <v>269</v>
      </c>
      <c r="BJ3" s="152"/>
      <c r="BL3" s="126"/>
      <c r="BM3" s="19" t="s">
        <v>269</v>
      </c>
      <c r="BP3" s="148"/>
      <c r="BR3" s="126"/>
      <c r="BS3" s="19" t="s">
        <v>269</v>
      </c>
      <c r="BV3" s="150"/>
      <c r="BX3" s="126"/>
      <c r="BY3" s="19" t="s">
        <v>269</v>
      </c>
      <c r="CB3" s="152"/>
      <c r="CD3" s="148"/>
      <c r="CF3" s="150"/>
      <c r="CH3" s="126"/>
      <c r="CI3" s="19" t="s">
        <v>271</v>
      </c>
      <c r="CJ3" s="19">
        <v>9</v>
      </c>
      <c r="CK3" s="19">
        <v>30</v>
      </c>
      <c r="CL3" s="156" t="s">
        <v>489</v>
      </c>
      <c r="CN3" s="152" t="s">
        <v>325</v>
      </c>
      <c r="CP3" s="148" t="s">
        <v>281</v>
      </c>
      <c r="CR3" s="150" t="s">
        <v>515</v>
      </c>
      <c r="CT3" s="126"/>
      <c r="CU3" s="170" t="s">
        <v>271</v>
      </c>
      <c r="CV3" s="126"/>
      <c r="CW3" s="145" t="s">
        <v>271</v>
      </c>
      <c r="CX3" s="19">
        <v>2</v>
      </c>
      <c r="CY3" s="19">
        <v>15</v>
      </c>
      <c r="CZ3" s="181" t="s">
        <v>286</v>
      </c>
      <c r="DA3" s="181" t="s">
        <v>287</v>
      </c>
      <c r="DB3" s="126"/>
      <c r="DC3" s="19" t="s">
        <v>271</v>
      </c>
      <c r="DD3" s="19">
        <v>1</v>
      </c>
      <c r="DE3" s="19">
        <v>15</v>
      </c>
      <c r="DF3" s="19" t="s">
        <v>286</v>
      </c>
      <c r="DG3" s="181" t="s">
        <v>287</v>
      </c>
      <c r="DH3" s="126"/>
      <c r="DI3" s="19" t="s">
        <v>269</v>
      </c>
      <c r="DN3" s="126"/>
      <c r="DO3" s="19" t="s">
        <v>271</v>
      </c>
      <c r="DP3" s="19">
        <v>1</v>
      </c>
      <c r="DQ3" s="19">
        <v>15</v>
      </c>
      <c r="DR3" s="19" t="s">
        <v>286</v>
      </c>
      <c r="DS3" s="181" t="s">
        <v>287</v>
      </c>
      <c r="DT3" s="126"/>
      <c r="DU3" s="19" t="s">
        <v>269</v>
      </c>
      <c r="DZ3" s="126"/>
      <c r="EA3" s="19" t="s">
        <v>269</v>
      </c>
      <c r="EF3" s="126"/>
      <c r="EG3" s="174" t="s">
        <v>269</v>
      </c>
      <c r="EL3" s="126"/>
      <c r="EM3" s="174" t="s">
        <v>269</v>
      </c>
      <c r="ER3" s="126"/>
      <c r="ES3" s="174" t="s">
        <v>269</v>
      </c>
      <c r="EX3" s="126"/>
      <c r="EY3" s="174" t="s">
        <v>269</v>
      </c>
      <c r="FD3" s="126"/>
      <c r="FE3" s="174" t="s">
        <v>269</v>
      </c>
      <c r="FJ3" s="126"/>
      <c r="FK3" s="19" t="s">
        <v>271</v>
      </c>
      <c r="FL3" s="126"/>
      <c r="FM3" s="19" t="s">
        <v>271</v>
      </c>
      <c r="FN3" s="19">
        <v>1</v>
      </c>
      <c r="FO3" s="19">
        <v>40</v>
      </c>
      <c r="FP3" s="20"/>
      <c r="FT3" s="19" t="s">
        <v>229</v>
      </c>
      <c r="FV3" s="19" t="s">
        <v>271</v>
      </c>
      <c r="FW3" s="126"/>
      <c r="FX3" s="19" t="s">
        <v>269</v>
      </c>
      <c r="GA3" s="20"/>
      <c r="GF3" s="126"/>
      <c r="GG3" s="19" t="s">
        <v>271</v>
      </c>
      <c r="GH3" s="19">
        <v>1</v>
      </c>
      <c r="GI3" s="19">
        <v>15</v>
      </c>
      <c r="GJ3" s="20"/>
      <c r="GK3" s="19" t="s">
        <v>225</v>
      </c>
      <c r="GM3" s="19" t="s">
        <v>227</v>
      </c>
      <c r="GP3" s="126"/>
      <c r="GQ3" s="19" t="s">
        <v>269</v>
      </c>
      <c r="GT3" s="20"/>
      <c r="GY3" s="126"/>
      <c r="GZ3" s="19" t="s">
        <v>269</v>
      </c>
      <c r="HC3" s="20"/>
      <c r="HJ3" s="126"/>
      <c r="HK3" s="19" t="s">
        <v>269</v>
      </c>
      <c r="HN3" s="20"/>
      <c r="HS3" s="126"/>
      <c r="HT3" s="19" t="s">
        <v>269</v>
      </c>
      <c r="HW3" s="20"/>
      <c r="IB3" s="126"/>
      <c r="IC3" s="19" t="s">
        <v>269</v>
      </c>
      <c r="IF3" s="20"/>
      <c r="IJ3" s="126"/>
      <c r="IK3" s="19" t="s">
        <v>269</v>
      </c>
      <c r="IN3" s="20"/>
      <c r="IP3" s="126"/>
      <c r="IQ3" s="19" t="s">
        <v>269</v>
      </c>
      <c r="IT3" s="20"/>
      <c r="IY3" s="126"/>
      <c r="IZ3" s="19" t="s">
        <v>269</v>
      </c>
      <c r="JC3" s="20"/>
      <c r="JH3" s="126"/>
      <c r="JI3" s="19" t="s">
        <v>271</v>
      </c>
      <c r="JJ3" s="19">
        <v>1</v>
      </c>
      <c r="JK3" s="19">
        <v>45</v>
      </c>
      <c r="JL3" s="20"/>
      <c r="JO3" s="19" t="s">
        <v>229</v>
      </c>
      <c r="JP3" s="19" t="s">
        <v>273</v>
      </c>
      <c r="JQ3" s="19" t="s">
        <v>271</v>
      </c>
      <c r="JR3" s="126"/>
      <c r="JS3" s="19" t="s">
        <v>269</v>
      </c>
      <c r="JV3" s="20"/>
      <c r="KD3" s="126"/>
      <c r="KE3" s="19" t="s">
        <v>269</v>
      </c>
      <c r="KH3" s="20"/>
      <c r="KL3" s="126"/>
      <c r="KM3" s="171" t="s">
        <v>269</v>
      </c>
      <c r="KQ3" s="126"/>
      <c r="KR3" s="174" t="s">
        <v>269</v>
      </c>
      <c r="KV3" s="126"/>
      <c r="KW3" s="171" t="s">
        <v>269</v>
      </c>
      <c r="LA3" s="126"/>
      <c r="LB3" s="171" t="s">
        <v>269</v>
      </c>
      <c r="LF3" s="126"/>
      <c r="LG3" s="171" t="s">
        <v>269</v>
      </c>
      <c r="LJ3" s="20"/>
      <c r="LK3" s="126"/>
      <c r="LL3" s="19" t="s">
        <v>269</v>
      </c>
      <c r="LN3" s="126"/>
      <c r="LO3" s="20"/>
      <c r="LP3" s="19" t="s">
        <v>230</v>
      </c>
      <c r="LZ3" s="19">
        <v>200</v>
      </c>
      <c r="MA3" s="19" t="s">
        <v>269</v>
      </c>
      <c r="MC3" s="126"/>
      <c r="MD3" s="20"/>
      <c r="ME3" s="19" t="s">
        <v>238</v>
      </c>
      <c r="MF3" s="19" t="s">
        <v>239</v>
      </c>
      <c r="MG3" s="19" t="s">
        <v>240</v>
      </c>
      <c r="MH3" s="19" t="s">
        <v>241</v>
      </c>
      <c r="MI3" s="19" t="s">
        <v>242</v>
      </c>
      <c r="MJ3" s="19" t="s">
        <v>243</v>
      </c>
      <c r="MK3" s="19" t="s">
        <v>244</v>
      </c>
      <c r="ML3" s="19" t="s">
        <v>245</v>
      </c>
      <c r="MN3" s="19" t="s">
        <v>247</v>
      </c>
      <c r="MO3" s="19" t="s">
        <v>248</v>
      </c>
      <c r="MP3" s="19" t="s">
        <v>249</v>
      </c>
      <c r="MQ3" s="19" t="s">
        <v>250</v>
      </c>
      <c r="MR3" s="19" t="s">
        <v>251</v>
      </c>
      <c r="MS3" s="19" t="s">
        <v>252</v>
      </c>
      <c r="MT3" s="19" t="s">
        <v>253</v>
      </c>
      <c r="MU3" s="19" t="s">
        <v>254</v>
      </c>
      <c r="MV3" s="19" t="s">
        <v>255</v>
      </c>
      <c r="MW3" s="19" t="s">
        <v>256</v>
      </c>
      <c r="MY3" s="19">
        <v>40</v>
      </c>
      <c r="MZ3" s="19">
        <v>35</v>
      </c>
      <c r="NA3" s="19" t="s">
        <v>333</v>
      </c>
      <c r="NB3" s="19" t="s">
        <v>269</v>
      </c>
      <c r="NC3" s="19" t="s">
        <v>269</v>
      </c>
      <c r="ND3" s="19" t="s">
        <v>269</v>
      </c>
      <c r="NE3" s="126"/>
      <c r="NF3" s="19" t="s">
        <v>269</v>
      </c>
      <c r="NG3" s="19" t="s">
        <v>269</v>
      </c>
      <c r="NI3" s="181" t="s">
        <v>271</v>
      </c>
      <c r="NJ3" s="126"/>
      <c r="NK3" s="20"/>
      <c r="NL3" s="19" t="s">
        <v>257</v>
      </c>
      <c r="NM3" s="19" t="s">
        <v>258</v>
      </c>
      <c r="NN3" s="19" t="s">
        <v>259</v>
      </c>
      <c r="NO3" s="19" t="s">
        <v>260</v>
      </c>
      <c r="NP3" s="19" t="s">
        <v>261</v>
      </c>
      <c r="NQ3" s="19" t="s">
        <v>262</v>
      </c>
      <c r="NR3" s="19" t="s">
        <v>263</v>
      </c>
      <c r="NS3" s="19" t="s">
        <v>264</v>
      </c>
      <c r="NU3" s="126"/>
      <c r="NW3" s="145" t="s">
        <v>271</v>
      </c>
      <c r="NX3" s="156"/>
      <c r="NY3" s="183" t="s">
        <v>489</v>
      </c>
      <c r="NZ3" s="184" t="s">
        <v>325</v>
      </c>
      <c r="OA3" s="148" t="s">
        <v>281</v>
      </c>
      <c r="OB3" s="186" t="s">
        <v>515</v>
      </c>
      <c r="OC3" s="89">
        <v>39655</v>
      </c>
      <c r="OD3" s="88">
        <v>328.8</v>
      </c>
      <c r="OE3" s="84">
        <f>OC3/OD3</f>
        <v>120.6052311435523</v>
      </c>
      <c r="OF3" s="91">
        <f>D3/OC3</f>
        <v>8.9522128357079813E-3</v>
      </c>
    </row>
    <row r="4" spans="1:396" ht="221" x14ac:dyDescent="0.2">
      <c r="B4" s="19" t="s">
        <v>844</v>
      </c>
      <c r="C4" s="19">
        <v>7</v>
      </c>
      <c r="D4" s="19">
        <v>351</v>
      </c>
      <c r="E4" s="19">
        <v>9</v>
      </c>
      <c r="F4" s="84">
        <f>D4/E4</f>
        <v>39</v>
      </c>
      <c r="G4" s="19">
        <v>7</v>
      </c>
      <c r="H4" s="19" t="s">
        <v>271</v>
      </c>
      <c r="I4" s="19" t="s">
        <v>271</v>
      </c>
      <c r="J4" s="19">
        <v>0</v>
      </c>
      <c r="K4" s="126"/>
      <c r="L4" s="20"/>
      <c r="M4" s="19" t="s">
        <v>195</v>
      </c>
      <c r="P4" s="19" t="s">
        <v>198</v>
      </c>
      <c r="Q4" s="19" t="s">
        <v>199</v>
      </c>
      <c r="V4" s="19" t="s">
        <v>204</v>
      </c>
      <c r="AA4" s="20"/>
      <c r="AB4" s="19">
        <v>73</v>
      </c>
      <c r="AC4" s="19">
        <v>43</v>
      </c>
      <c r="AD4" s="19">
        <v>4</v>
      </c>
      <c r="AE4" s="19">
        <v>0</v>
      </c>
      <c r="AF4" s="19" t="s">
        <v>213</v>
      </c>
      <c r="AG4" s="19" t="s">
        <v>847</v>
      </c>
      <c r="AH4" s="19" t="s">
        <v>269</v>
      </c>
      <c r="AI4" s="126"/>
      <c r="AJ4" s="19" t="s">
        <v>271</v>
      </c>
      <c r="AK4" s="20"/>
      <c r="AL4" s="19" t="s">
        <v>214</v>
      </c>
      <c r="AS4" s="19" t="s">
        <v>221</v>
      </c>
      <c r="AV4" s="19" t="s">
        <v>273</v>
      </c>
      <c r="AW4" s="19">
        <v>1</v>
      </c>
      <c r="AX4" s="19">
        <v>167</v>
      </c>
      <c r="AY4" s="126"/>
      <c r="AZ4" s="112" t="s">
        <v>269</v>
      </c>
      <c r="BC4" s="156"/>
      <c r="BF4" s="126"/>
      <c r="BG4" s="19" t="s">
        <v>269</v>
      </c>
      <c r="BJ4" s="152"/>
      <c r="BL4" s="126"/>
      <c r="BM4" s="19" t="s">
        <v>269</v>
      </c>
      <c r="BP4" s="148"/>
      <c r="BR4" s="126"/>
      <c r="BS4" s="19" t="s">
        <v>269</v>
      </c>
      <c r="BV4" s="150"/>
      <c r="BX4" s="126"/>
      <c r="BY4" s="19" t="s">
        <v>269</v>
      </c>
      <c r="CB4" s="152"/>
      <c r="CD4" s="148"/>
      <c r="CF4" s="150"/>
      <c r="CH4" s="126"/>
      <c r="CI4" s="19" t="s">
        <v>271</v>
      </c>
      <c r="CJ4" s="19">
        <v>5</v>
      </c>
      <c r="CK4" s="19">
        <v>67</v>
      </c>
      <c r="CL4" s="156" t="s">
        <v>489</v>
      </c>
      <c r="CN4" s="152" t="s">
        <v>325</v>
      </c>
      <c r="CP4" s="148" t="s">
        <v>280</v>
      </c>
      <c r="CR4" s="150" t="s">
        <v>281</v>
      </c>
      <c r="CT4" s="126"/>
      <c r="CU4" s="170" t="s">
        <v>271</v>
      </c>
      <c r="CV4" s="126"/>
      <c r="CW4" s="145" t="s">
        <v>271</v>
      </c>
      <c r="CX4" s="19">
        <v>1</v>
      </c>
      <c r="CY4" s="19">
        <v>3</v>
      </c>
      <c r="CZ4" s="19" t="s">
        <v>429</v>
      </c>
      <c r="DA4" s="181" t="s">
        <v>281</v>
      </c>
      <c r="DB4" s="126"/>
      <c r="DC4" s="19" t="s">
        <v>271</v>
      </c>
      <c r="DD4" s="19">
        <v>1</v>
      </c>
      <c r="DE4" s="19">
        <v>3</v>
      </c>
      <c r="DF4" s="181" t="s">
        <v>429</v>
      </c>
      <c r="DG4" s="181" t="s">
        <v>281</v>
      </c>
      <c r="DH4" s="126"/>
      <c r="DI4" s="19" t="s">
        <v>269</v>
      </c>
      <c r="DN4" s="126"/>
      <c r="DO4" s="19" t="s">
        <v>271</v>
      </c>
      <c r="DP4" s="19">
        <v>1</v>
      </c>
      <c r="DQ4" s="19">
        <v>7</v>
      </c>
      <c r="DR4" s="181" t="s">
        <v>429</v>
      </c>
      <c r="DS4" s="181" t="s">
        <v>281</v>
      </c>
      <c r="DT4" s="126"/>
      <c r="DU4" s="19" t="s">
        <v>269</v>
      </c>
      <c r="DZ4" s="126"/>
      <c r="EA4" s="19" t="s">
        <v>269</v>
      </c>
      <c r="EF4" s="126"/>
      <c r="EG4" s="174" t="s">
        <v>269</v>
      </c>
      <c r="EL4" s="126"/>
      <c r="EM4" s="174" t="s">
        <v>269</v>
      </c>
      <c r="ER4" s="126"/>
      <c r="ES4" s="174" t="s">
        <v>269</v>
      </c>
      <c r="EX4" s="126"/>
      <c r="EY4" s="174" t="s">
        <v>269</v>
      </c>
      <c r="FD4" s="126"/>
      <c r="FE4" s="174" t="s">
        <v>269</v>
      </c>
      <c r="FJ4" s="126"/>
      <c r="FK4" s="19" t="s">
        <v>269</v>
      </c>
      <c r="FL4" s="126"/>
      <c r="FM4" s="174" t="s">
        <v>269</v>
      </c>
      <c r="FP4" s="20"/>
      <c r="FW4" s="126"/>
      <c r="FX4" s="174" t="s">
        <v>269</v>
      </c>
      <c r="GA4" s="20"/>
      <c r="GF4" s="126"/>
      <c r="GG4" s="174" t="s">
        <v>269</v>
      </c>
      <c r="GJ4" s="20"/>
      <c r="GP4" s="126"/>
      <c r="GQ4" s="174" t="s">
        <v>269</v>
      </c>
      <c r="GT4" s="20"/>
      <c r="GY4" s="126"/>
      <c r="GZ4" s="174" t="s">
        <v>269</v>
      </c>
      <c r="HC4" s="20"/>
      <c r="HJ4" s="126"/>
      <c r="HK4" s="174" t="s">
        <v>269</v>
      </c>
      <c r="HN4" s="20"/>
      <c r="HS4" s="126"/>
      <c r="HT4" s="174" t="s">
        <v>269</v>
      </c>
      <c r="HW4" s="20"/>
      <c r="IB4" s="126"/>
      <c r="IC4" s="174" t="s">
        <v>269</v>
      </c>
      <c r="IF4" s="20"/>
      <c r="IJ4" s="126"/>
      <c r="IK4" s="174" t="s">
        <v>269</v>
      </c>
      <c r="IN4" s="20"/>
      <c r="IP4" s="126"/>
      <c r="IQ4" s="174" t="s">
        <v>269</v>
      </c>
      <c r="IT4" s="20"/>
      <c r="IY4" s="126"/>
      <c r="IZ4" s="174" t="s">
        <v>269</v>
      </c>
      <c r="JC4" s="20"/>
      <c r="JH4" s="126"/>
      <c r="JI4" s="174" t="s">
        <v>269</v>
      </c>
      <c r="JL4" s="20"/>
      <c r="JR4" s="126"/>
      <c r="JS4" s="174" t="s">
        <v>269</v>
      </c>
      <c r="JV4" s="20"/>
      <c r="KD4" s="126"/>
      <c r="KE4" s="174" t="s">
        <v>269</v>
      </c>
      <c r="KH4" s="20"/>
      <c r="KL4" s="126"/>
      <c r="KM4" s="171" t="s">
        <v>269</v>
      </c>
      <c r="KQ4" s="126"/>
      <c r="KR4" s="174" t="s">
        <v>269</v>
      </c>
      <c r="KV4" s="126"/>
      <c r="KW4" s="171" t="s">
        <v>269</v>
      </c>
      <c r="LA4" s="126"/>
      <c r="LB4" s="171" t="s">
        <v>269</v>
      </c>
      <c r="LF4" s="126"/>
      <c r="LG4" s="171" t="s">
        <v>269</v>
      </c>
      <c r="LJ4" s="20"/>
      <c r="LK4" s="126"/>
      <c r="LL4" s="19" t="s">
        <v>269</v>
      </c>
      <c r="LN4" s="126"/>
      <c r="LO4" s="20"/>
      <c r="LP4" s="19" t="s">
        <v>230</v>
      </c>
      <c r="LZ4" s="19">
        <v>193</v>
      </c>
      <c r="MA4" s="19" t="s">
        <v>269</v>
      </c>
      <c r="MB4" s="19">
        <v>8</v>
      </c>
      <c r="MC4" s="126"/>
      <c r="MD4" s="20"/>
      <c r="ME4" s="19" t="s">
        <v>238</v>
      </c>
      <c r="MF4" s="19" t="s">
        <v>239</v>
      </c>
      <c r="MG4" s="19" t="s">
        <v>240</v>
      </c>
      <c r="MI4" s="19" t="s">
        <v>242</v>
      </c>
      <c r="MJ4" s="19" t="s">
        <v>243</v>
      </c>
      <c r="MK4" s="19" t="s">
        <v>244</v>
      </c>
      <c r="ML4" s="19" t="s">
        <v>245</v>
      </c>
      <c r="MN4" s="19" t="s">
        <v>247</v>
      </c>
      <c r="MO4" s="19" t="s">
        <v>248</v>
      </c>
      <c r="MP4" s="19" t="s">
        <v>249</v>
      </c>
      <c r="MQ4" s="19" t="s">
        <v>250</v>
      </c>
      <c r="MR4" s="19" t="s">
        <v>251</v>
      </c>
      <c r="MS4" s="19" t="s">
        <v>252</v>
      </c>
      <c r="MU4" s="19" t="s">
        <v>254</v>
      </c>
      <c r="MV4" s="19" t="s">
        <v>255</v>
      </c>
      <c r="MW4" s="19" t="s">
        <v>256</v>
      </c>
      <c r="MY4" s="19">
        <v>40</v>
      </c>
      <c r="MZ4" s="19">
        <v>30</v>
      </c>
      <c r="NA4" s="19" t="s">
        <v>369</v>
      </c>
      <c r="NB4" s="19" t="s">
        <v>269</v>
      </c>
      <c r="NC4" s="19" t="s">
        <v>269</v>
      </c>
      <c r="ND4" s="19" t="s">
        <v>269</v>
      </c>
      <c r="NE4" s="126"/>
      <c r="NF4" s="19" t="s">
        <v>271</v>
      </c>
      <c r="NG4" s="19" t="s">
        <v>1274</v>
      </c>
      <c r="NH4" s="19" t="s">
        <v>849</v>
      </c>
      <c r="NI4" s="19" t="s">
        <v>271</v>
      </c>
      <c r="NJ4" s="126"/>
      <c r="NK4" s="20"/>
      <c r="NL4" s="19" t="s">
        <v>257</v>
      </c>
      <c r="NP4" s="19" t="s">
        <v>261</v>
      </c>
      <c r="NU4" s="126"/>
      <c r="NV4" s="19" t="s">
        <v>850</v>
      </c>
      <c r="NW4" s="145" t="s">
        <v>271</v>
      </c>
      <c r="NX4" s="156"/>
      <c r="NY4" s="163" t="s">
        <v>489</v>
      </c>
      <c r="NZ4" s="152" t="s">
        <v>325</v>
      </c>
      <c r="OA4" s="185" t="s">
        <v>280</v>
      </c>
      <c r="OB4" s="150" t="s">
        <v>281</v>
      </c>
      <c r="OC4" s="89">
        <v>42313</v>
      </c>
      <c r="OD4" s="88">
        <v>316</v>
      </c>
      <c r="OE4" s="84">
        <f>OC4/OD4</f>
        <v>133.90189873417722</v>
      </c>
      <c r="OF4" s="91">
        <f>D4/OC4</f>
        <v>8.2953229503934956E-3</v>
      </c>
    </row>
    <row r="5" spans="1:396" ht="68" x14ac:dyDescent="0.2">
      <c r="B5" s="19" t="s">
        <v>633</v>
      </c>
      <c r="C5" s="19">
        <v>7</v>
      </c>
      <c r="D5" s="19">
        <v>471</v>
      </c>
      <c r="E5" s="19">
        <v>7</v>
      </c>
      <c r="F5" s="84">
        <f>D5/E5</f>
        <v>67.285714285714292</v>
      </c>
      <c r="G5" s="19">
        <v>7</v>
      </c>
      <c r="H5" s="19" t="s">
        <v>269</v>
      </c>
      <c r="I5" s="19" t="s">
        <v>271</v>
      </c>
      <c r="J5" s="19">
        <v>0</v>
      </c>
      <c r="K5" s="126"/>
      <c r="L5" s="20"/>
      <c r="Y5" s="19" t="s">
        <v>207</v>
      </c>
      <c r="AA5" s="20"/>
      <c r="AB5" s="19">
        <v>88</v>
      </c>
      <c r="AC5" s="19">
        <v>300</v>
      </c>
      <c r="AD5" s="19">
        <v>51</v>
      </c>
      <c r="AE5" s="19">
        <v>0</v>
      </c>
      <c r="AF5" s="138" t="s">
        <v>357</v>
      </c>
      <c r="AH5" s="19" t="s">
        <v>271</v>
      </c>
      <c r="AI5" s="126"/>
      <c r="AJ5" s="19" t="s">
        <v>271</v>
      </c>
      <c r="AK5" s="20"/>
      <c r="AL5" s="19" t="s">
        <v>214</v>
      </c>
      <c r="AS5" s="19" t="s">
        <v>221</v>
      </c>
      <c r="AV5" s="19" t="s">
        <v>273</v>
      </c>
      <c r="AW5" s="19">
        <v>2</v>
      </c>
      <c r="AX5" s="19">
        <v>60</v>
      </c>
      <c r="AY5" s="126"/>
      <c r="AZ5" s="112" t="s">
        <v>269</v>
      </c>
      <c r="BC5" s="156"/>
      <c r="BF5" s="126"/>
      <c r="BG5" s="19" t="s">
        <v>269</v>
      </c>
      <c r="BJ5" s="152"/>
      <c r="BL5" s="126"/>
      <c r="BM5" s="19" t="s">
        <v>269</v>
      </c>
      <c r="BP5" s="148"/>
      <c r="BR5" s="126"/>
      <c r="BS5" s="19" t="s">
        <v>269</v>
      </c>
      <c r="BV5" s="150"/>
      <c r="BX5" s="126"/>
      <c r="BY5" s="19" t="s">
        <v>271</v>
      </c>
      <c r="BZ5" s="19">
        <v>3</v>
      </c>
      <c r="CA5" s="19">
        <v>35</v>
      </c>
      <c r="CB5" s="152" t="s">
        <v>325</v>
      </c>
      <c r="CD5" s="148" t="s">
        <v>280</v>
      </c>
      <c r="CF5" s="150" t="s">
        <v>326</v>
      </c>
      <c r="CH5" s="126"/>
      <c r="CI5" s="19" t="s">
        <v>271</v>
      </c>
      <c r="CJ5" s="19">
        <v>2</v>
      </c>
      <c r="CK5" s="19">
        <v>50</v>
      </c>
      <c r="CL5" s="156" t="s">
        <v>465</v>
      </c>
      <c r="CN5" s="152" t="s">
        <v>325</v>
      </c>
      <c r="CP5" s="148" t="s">
        <v>280</v>
      </c>
      <c r="CR5" s="150" t="s">
        <v>281</v>
      </c>
      <c r="CT5" s="126"/>
      <c r="CU5" s="170" t="s">
        <v>271</v>
      </c>
      <c r="CV5" s="126"/>
      <c r="CW5" s="145" t="s">
        <v>271</v>
      </c>
      <c r="CX5" s="19">
        <v>2</v>
      </c>
      <c r="CY5" s="19">
        <v>35</v>
      </c>
      <c r="CZ5" s="19" t="s">
        <v>429</v>
      </c>
      <c r="DA5" s="19" t="s">
        <v>281</v>
      </c>
      <c r="DB5" s="126"/>
      <c r="DC5" s="19" t="s">
        <v>269</v>
      </c>
      <c r="DH5" s="126"/>
      <c r="DI5" s="19" t="s">
        <v>269</v>
      </c>
      <c r="DN5" s="126"/>
      <c r="DO5" s="19" t="s">
        <v>271</v>
      </c>
      <c r="DP5" s="19">
        <v>2</v>
      </c>
      <c r="DQ5" s="19">
        <v>35</v>
      </c>
      <c r="DR5" s="19" t="s">
        <v>429</v>
      </c>
      <c r="DS5" s="19" t="s">
        <v>281</v>
      </c>
      <c r="DT5" s="126"/>
      <c r="DU5" s="19" t="s">
        <v>271</v>
      </c>
      <c r="DV5" s="19">
        <v>2</v>
      </c>
      <c r="DW5" s="19">
        <v>35</v>
      </c>
      <c r="DX5" s="181" t="s">
        <v>429</v>
      </c>
      <c r="DY5" s="181" t="s">
        <v>281</v>
      </c>
      <c r="DZ5" s="126"/>
      <c r="EA5" s="19" t="s">
        <v>269</v>
      </c>
      <c r="EF5" s="126"/>
      <c r="EG5" s="174" t="s">
        <v>269</v>
      </c>
      <c r="EL5" s="126"/>
      <c r="EM5" s="174" t="s">
        <v>269</v>
      </c>
      <c r="ER5" s="126"/>
      <c r="ES5" s="174" t="s">
        <v>269</v>
      </c>
      <c r="EX5" s="126"/>
      <c r="EY5" s="174" t="s">
        <v>269</v>
      </c>
      <c r="FD5" s="126"/>
      <c r="FE5" s="174" t="s">
        <v>269</v>
      </c>
      <c r="FJ5" s="126"/>
      <c r="FK5" s="19" t="s">
        <v>271</v>
      </c>
      <c r="FL5" s="126"/>
      <c r="FM5" s="19" t="s">
        <v>271</v>
      </c>
      <c r="FN5" s="19">
        <v>1</v>
      </c>
      <c r="FO5" s="19">
        <v>1</v>
      </c>
      <c r="FP5" s="20"/>
      <c r="FR5" s="19" t="s">
        <v>227</v>
      </c>
      <c r="FV5" s="19" t="s">
        <v>269</v>
      </c>
      <c r="FW5" s="126"/>
      <c r="FX5" s="19" t="s">
        <v>269</v>
      </c>
      <c r="GA5" s="20"/>
      <c r="GF5" s="126"/>
      <c r="GG5" s="19" t="s">
        <v>271</v>
      </c>
      <c r="GH5" s="19">
        <v>1</v>
      </c>
      <c r="GI5" s="19">
        <v>15</v>
      </c>
      <c r="GJ5" s="20"/>
      <c r="GM5" s="19" t="s">
        <v>227</v>
      </c>
      <c r="GP5" s="126"/>
      <c r="GQ5" s="19" t="s">
        <v>269</v>
      </c>
      <c r="GT5" s="20"/>
      <c r="GY5" s="126"/>
      <c r="GZ5" s="19" t="s">
        <v>269</v>
      </c>
      <c r="HC5" s="20"/>
      <c r="HJ5" s="126"/>
      <c r="HK5" s="19" t="s">
        <v>269</v>
      </c>
      <c r="HN5" s="20"/>
      <c r="HS5" s="126"/>
      <c r="HT5" s="19" t="s">
        <v>269</v>
      </c>
      <c r="HW5" s="20"/>
      <c r="IB5" s="126"/>
      <c r="IC5" s="19" t="s">
        <v>269</v>
      </c>
      <c r="IF5" s="20"/>
      <c r="IJ5" s="126"/>
      <c r="IK5" s="19" t="s">
        <v>269</v>
      </c>
      <c r="IN5" s="20"/>
      <c r="IP5" s="126"/>
      <c r="IQ5" s="19" t="s">
        <v>269</v>
      </c>
      <c r="IT5" s="20"/>
      <c r="IY5" s="126"/>
      <c r="IZ5" s="19" t="s">
        <v>271</v>
      </c>
      <c r="JA5" s="19">
        <v>3</v>
      </c>
      <c r="JB5" s="19">
        <v>35</v>
      </c>
      <c r="JC5" s="20"/>
      <c r="JE5" s="19" t="s">
        <v>227</v>
      </c>
      <c r="JH5" s="126"/>
      <c r="JI5" s="19" t="s">
        <v>271</v>
      </c>
      <c r="JJ5" s="19">
        <v>2</v>
      </c>
      <c r="JK5" s="19">
        <v>60</v>
      </c>
      <c r="JL5" s="20"/>
      <c r="JM5" s="19" t="s">
        <v>225</v>
      </c>
      <c r="JP5" s="19" t="s">
        <v>273</v>
      </c>
      <c r="JQ5" s="19" t="s">
        <v>269</v>
      </c>
      <c r="JR5" s="126"/>
      <c r="JS5" s="19" t="s">
        <v>269</v>
      </c>
      <c r="JV5" s="20"/>
      <c r="KD5" s="126"/>
      <c r="KE5" s="19" t="s">
        <v>271</v>
      </c>
      <c r="KF5" s="19">
        <v>1</v>
      </c>
      <c r="KG5" s="19">
        <v>672</v>
      </c>
      <c r="KH5" s="20"/>
      <c r="KI5" s="19" t="s">
        <v>229</v>
      </c>
      <c r="KJ5" s="19" t="s">
        <v>452</v>
      </c>
      <c r="KK5" s="19" t="s">
        <v>269</v>
      </c>
      <c r="KL5" s="126"/>
      <c r="KM5" s="171" t="s">
        <v>269</v>
      </c>
      <c r="KQ5" s="126"/>
      <c r="KR5" s="174" t="s">
        <v>269</v>
      </c>
      <c r="KV5" s="126"/>
      <c r="KW5" s="171" t="s">
        <v>269</v>
      </c>
      <c r="LA5" s="126"/>
      <c r="LB5" s="171" t="s">
        <v>269</v>
      </c>
      <c r="LF5" s="126"/>
      <c r="LG5" s="171" t="s">
        <v>269</v>
      </c>
      <c r="LJ5" s="20"/>
      <c r="LK5" s="126"/>
      <c r="LL5" s="19" t="s">
        <v>269</v>
      </c>
      <c r="LM5" s="19" t="s">
        <v>369</v>
      </c>
      <c r="LN5" s="126"/>
      <c r="LO5" s="20"/>
      <c r="LP5" s="19" t="s">
        <v>230</v>
      </c>
      <c r="LZ5" s="19">
        <v>471</v>
      </c>
      <c r="MA5" s="19" t="s">
        <v>269</v>
      </c>
      <c r="MC5" s="126"/>
      <c r="MD5" s="20"/>
      <c r="ME5" s="19" t="s">
        <v>238</v>
      </c>
      <c r="MF5" s="19" t="s">
        <v>239</v>
      </c>
      <c r="MG5" s="19" t="s">
        <v>240</v>
      </c>
      <c r="MH5" s="19" t="s">
        <v>241</v>
      </c>
      <c r="MI5" s="19" t="s">
        <v>242</v>
      </c>
      <c r="MJ5" s="19" t="s">
        <v>243</v>
      </c>
      <c r="MK5" s="19" t="s">
        <v>244</v>
      </c>
      <c r="MN5" s="19" t="s">
        <v>247</v>
      </c>
      <c r="MO5" s="19" t="s">
        <v>248</v>
      </c>
      <c r="MP5" s="19" t="s">
        <v>249</v>
      </c>
      <c r="MQ5" s="19" t="s">
        <v>250</v>
      </c>
      <c r="MR5" s="19" t="s">
        <v>251</v>
      </c>
      <c r="MT5" s="19" t="s">
        <v>253</v>
      </c>
      <c r="MU5" s="19" t="s">
        <v>254</v>
      </c>
      <c r="MV5" s="19" t="s">
        <v>255</v>
      </c>
      <c r="MW5" s="19" t="s">
        <v>256</v>
      </c>
      <c r="MY5" s="19">
        <v>35</v>
      </c>
      <c r="MZ5" s="19">
        <v>25</v>
      </c>
      <c r="NA5" s="19" t="s">
        <v>369</v>
      </c>
      <c r="NB5" s="19" t="s">
        <v>269</v>
      </c>
      <c r="NC5" s="19" t="s">
        <v>634</v>
      </c>
      <c r="ND5" s="19" t="s">
        <v>635</v>
      </c>
      <c r="NE5" s="126"/>
      <c r="NF5" s="19" t="s">
        <v>269</v>
      </c>
      <c r="NG5" s="19" t="s">
        <v>269</v>
      </c>
      <c r="NH5" s="19" t="s">
        <v>636</v>
      </c>
      <c r="NI5" s="19" t="s">
        <v>269</v>
      </c>
      <c r="NJ5" s="126"/>
      <c r="NK5" s="20"/>
      <c r="NT5" s="19" t="s">
        <v>637</v>
      </c>
      <c r="NU5" s="126"/>
      <c r="NW5" s="145" t="s">
        <v>271</v>
      </c>
      <c r="NX5" s="156"/>
      <c r="NY5" s="183" t="s">
        <v>465</v>
      </c>
      <c r="NZ5" s="152" t="s">
        <v>325</v>
      </c>
      <c r="OA5" s="148" t="s">
        <v>280</v>
      </c>
      <c r="OB5" s="157" t="s">
        <v>281</v>
      </c>
      <c r="OC5" s="89">
        <v>25790</v>
      </c>
      <c r="OD5" s="88">
        <v>397.3</v>
      </c>
      <c r="OE5" s="84">
        <f>OC5/OD5</f>
        <v>64.913163856028191</v>
      </c>
      <c r="OF5" s="91">
        <f>D5/OC5</f>
        <v>1.8262892594028694E-2</v>
      </c>
    </row>
    <row r="6" spans="1:396" s="94" customFormat="1" ht="17" x14ac:dyDescent="0.2">
      <c r="A6" s="93" t="s">
        <v>919</v>
      </c>
      <c r="D6" s="93">
        <f>SUM(D2:D5)</f>
        <v>1522</v>
      </c>
      <c r="E6" s="93">
        <f>SUM(E2:E5)</f>
        <v>33</v>
      </c>
      <c r="F6" s="93"/>
      <c r="G6" s="93"/>
      <c r="J6" s="93">
        <f>SUM(J2:J5)</f>
        <v>0</v>
      </c>
      <c r="K6" s="127"/>
      <c r="L6" s="95"/>
      <c r="AA6" s="95"/>
      <c r="AB6" s="93">
        <f>SUM(AB2:AB5)</f>
        <v>316</v>
      </c>
      <c r="AC6" s="93">
        <f>SUM(AC2:AC5)</f>
        <v>411</v>
      </c>
      <c r="AD6" s="93">
        <f>SUM(AD2:AD5)</f>
        <v>72</v>
      </c>
      <c r="AE6" s="93">
        <f>SUM(AE2:AE5)</f>
        <v>1</v>
      </c>
      <c r="AI6" s="127"/>
      <c r="AK6" s="95"/>
      <c r="AN6" s="96"/>
      <c r="AP6" s="96"/>
      <c r="AR6" s="96"/>
      <c r="AT6" s="96"/>
      <c r="AW6" s="93">
        <f>SUM(AW2:AW5)</f>
        <v>4</v>
      </c>
      <c r="AX6" s="93">
        <f>SUM(AX2:AX5)</f>
        <v>272</v>
      </c>
      <c r="AY6" s="127"/>
      <c r="AZ6" s="113"/>
      <c r="BA6" s="93">
        <f>SUM(BA2:BA5)</f>
        <v>0</v>
      </c>
      <c r="BB6" s="93">
        <f>SUM(BB2:BB5)</f>
        <v>0</v>
      </c>
      <c r="BF6" s="127"/>
      <c r="BH6" s="93">
        <f>SUM(BH2:BH5)</f>
        <v>0</v>
      </c>
      <c r="BI6" s="93">
        <f>SUM(BI2:BI5)</f>
        <v>0</v>
      </c>
      <c r="BL6" s="127"/>
      <c r="BN6" s="93">
        <f>SUM(BN2:BN5)</f>
        <v>0</v>
      </c>
      <c r="BO6" s="93">
        <f>SUM(BO2:BO5)</f>
        <v>0</v>
      </c>
      <c r="BR6" s="127"/>
      <c r="BT6" s="93">
        <f>SUM(BT2:BT5)</f>
        <v>0</v>
      </c>
      <c r="BU6" s="93">
        <f>SUM(BU2:BU5)</f>
        <v>0</v>
      </c>
      <c r="BX6" s="127"/>
      <c r="BZ6" s="93">
        <f>SUM(BZ2:BZ5)</f>
        <v>3</v>
      </c>
      <c r="CA6" s="93">
        <f>SUM(CA2:CA5)</f>
        <v>35</v>
      </c>
      <c r="CH6" s="127"/>
      <c r="CJ6" s="93">
        <f>SUM(CJ2:CJ5)</f>
        <v>22</v>
      </c>
      <c r="CK6" s="93">
        <f>SUM(CK2:CK5)</f>
        <v>212</v>
      </c>
      <c r="CT6" s="127"/>
      <c r="CV6" s="127"/>
      <c r="CX6" s="93">
        <f>SUM(CX2:CX5)</f>
        <v>5</v>
      </c>
      <c r="CY6" s="93">
        <f>SUM(CY2:CY5)</f>
        <v>53</v>
      </c>
      <c r="DB6" s="127"/>
      <c r="DD6" s="93">
        <f>SUM(DD2:DD5)</f>
        <v>2</v>
      </c>
      <c r="DE6" s="93">
        <f>SUM(DE2:DE5)</f>
        <v>18</v>
      </c>
      <c r="DH6" s="127"/>
      <c r="DJ6" s="93">
        <f>SUM(DJ2:DJ5)</f>
        <v>0</v>
      </c>
      <c r="DK6" s="93">
        <f>SUM(DK2:DK5)</f>
        <v>0</v>
      </c>
      <c r="DN6" s="127"/>
      <c r="DP6" s="93">
        <f>SUM(DP2:DP5)</f>
        <v>4</v>
      </c>
      <c r="DQ6" s="93">
        <f>SUM(DQ2:DQ5)</f>
        <v>57</v>
      </c>
      <c r="DT6" s="127"/>
      <c r="DV6" s="93">
        <f>SUM(DV2:DV5)</f>
        <v>2</v>
      </c>
      <c r="DW6" s="93">
        <f>SUM(DW2:DW5)</f>
        <v>35</v>
      </c>
      <c r="DZ6" s="127"/>
      <c r="EB6" s="93">
        <f>SUM(EB2:EB5)</f>
        <v>0</v>
      </c>
      <c r="EC6" s="93">
        <f>SUM(EC2:EC5)</f>
        <v>0</v>
      </c>
      <c r="EF6" s="127"/>
      <c r="EG6" s="93"/>
      <c r="EH6" s="93">
        <f>SUM(EH2:EH5)</f>
        <v>0</v>
      </c>
      <c r="EI6" s="93">
        <f>SUM(EI2:EI5)</f>
        <v>0</v>
      </c>
      <c r="EL6" s="127"/>
      <c r="EN6" s="93">
        <f>SUM(EN2:EN5)</f>
        <v>0</v>
      </c>
      <c r="EO6" s="93">
        <f>SUM(EO2:EO5)</f>
        <v>0</v>
      </c>
      <c r="ER6" s="127"/>
      <c r="ET6" s="93">
        <f>SUM(ET2:ET5)</f>
        <v>0</v>
      </c>
      <c r="EU6" s="93">
        <f>SUM(EU2:EU5)</f>
        <v>0</v>
      </c>
      <c r="EX6" s="127"/>
      <c r="EZ6" s="93">
        <f>SUM(EZ2:EZ5)</f>
        <v>0</v>
      </c>
      <c r="FA6" s="93">
        <f>SUM(FA2:FA5)</f>
        <v>0</v>
      </c>
      <c r="FD6" s="127"/>
      <c r="FF6" s="93">
        <f>SUM(FF2:FF5)</f>
        <v>0</v>
      </c>
      <c r="FG6" s="93">
        <f>SUM(FG2:FG5)</f>
        <v>0</v>
      </c>
      <c r="FJ6" s="127"/>
      <c r="FL6" s="127"/>
      <c r="FN6" s="93">
        <f>SUM(FN2:FN5)</f>
        <v>3</v>
      </c>
      <c r="FO6" s="93">
        <f>SUM(FO2:FO5)</f>
        <v>46</v>
      </c>
      <c r="FP6" s="95"/>
      <c r="FW6" s="127"/>
      <c r="FY6" s="93">
        <f>SUM(FY2:FY5)</f>
        <v>4</v>
      </c>
      <c r="FZ6" s="93">
        <f>SUM(FZ2:FZ5)</f>
        <v>65</v>
      </c>
      <c r="GA6" s="95"/>
      <c r="GF6" s="127"/>
      <c r="GH6" s="93">
        <f>SUM(GH2:GH5)</f>
        <v>2</v>
      </c>
      <c r="GI6" s="93">
        <f>SUM(GI2:GI5)</f>
        <v>30</v>
      </c>
      <c r="GJ6" s="95"/>
      <c r="GP6" s="127"/>
      <c r="GR6" s="93">
        <f>SUM(GR2:GR5)</f>
        <v>0</v>
      </c>
      <c r="GS6" s="93">
        <f>SUM(GS2:GS5)</f>
        <v>0</v>
      </c>
      <c r="GT6" s="95"/>
      <c r="GY6" s="127"/>
      <c r="HA6" s="93">
        <f>SUM(HA2:HA5)</f>
        <v>0</v>
      </c>
      <c r="HB6" s="93">
        <f>SUM(HB2:HB5)</f>
        <v>0</v>
      </c>
      <c r="HC6" s="95"/>
      <c r="HJ6" s="127"/>
      <c r="HL6" s="93">
        <f>SUM(HL2:HL5)</f>
        <v>0</v>
      </c>
      <c r="HM6" s="93">
        <f>SUM(HM2:HM5)</f>
        <v>0</v>
      </c>
      <c r="HN6" s="95"/>
      <c r="HS6" s="127"/>
      <c r="HU6" s="93">
        <f>SUM(HU2:HU5)</f>
        <v>0</v>
      </c>
      <c r="HV6" s="93">
        <f>SUM(HV2:HV5)</f>
        <v>0</v>
      </c>
      <c r="HW6" s="95"/>
      <c r="IB6" s="127"/>
      <c r="ID6" s="93">
        <f>SUM(ID2:ID5)</f>
        <v>0</v>
      </c>
      <c r="IE6" s="93">
        <f>SUM(IE2:IE5)</f>
        <v>0</v>
      </c>
      <c r="IF6" s="95"/>
      <c r="IJ6" s="127"/>
      <c r="IL6" s="93">
        <f>SUM(IL2:IL5)</f>
        <v>0</v>
      </c>
      <c r="IM6" s="93">
        <f>SUM(IM2:IM5)</f>
        <v>0</v>
      </c>
      <c r="IN6" s="95"/>
      <c r="IP6" s="127"/>
      <c r="IR6" s="93">
        <f>SUM(IR2:IR5)</f>
        <v>0</v>
      </c>
      <c r="IS6" s="93">
        <f>SUM(IS2:IS5)</f>
        <v>0</v>
      </c>
      <c r="IT6" s="95"/>
      <c r="IY6" s="127"/>
      <c r="JA6" s="93">
        <f>SUM(JA2:JA5)</f>
        <v>3</v>
      </c>
      <c r="JB6" s="93">
        <f>SUM(JB2:JB5)</f>
        <v>35</v>
      </c>
      <c r="JC6" s="95"/>
      <c r="JH6" s="127"/>
      <c r="JJ6" s="93">
        <f>SUM(JJ2:JJ5)</f>
        <v>3</v>
      </c>
      <c r="JK6" s="93">
        <f>SUM(JK2:JK5)</f>
        <v>105</v>
      </c>
      <c r="JL6" s="95"/>
      <c r="JR6" s="127"/>
      <c r="JT6" s="93">
        <f>SUM(JT2:JT5)</f>
        <v>0</v>
      </c>
      <c r="JU6" s="93">
        <f>SUM(JU2:JU5)</f>
        <v>0</v>
      </c>
      <c r="JV6" s="95"/>
      <c r="KD6" s="127"/>
      <c r="KF6" s="93">
        <f>SUM(KF2:KF5)</f>
        <v>1</v>
      </c>
      <c r="KG6" s="93">
        <f>SUM(KG2:KG5)</f>
        <v>672</v>
      </c>
      <c r="KH6" s="95"/>
      <c r="KL6" s="127"/>
      <c r="KN6" s="93">
        <f>SUM(KN2:KN5)</f>
        <v>0</v>
      </c>
      <c r="KO6" s="93">
        <f>SUM(KO2:KO5)</f>
        <v>0</v>
      </c>
      <c r="KP6" s="93"/>
      <c r="KQ6" s="127"/>
      <c r="KS6" s="93">
        <f>SUM(KS2:KS5)</f>
        <v>0</v>
      </c>
      <c r="KT6" s="93">
        <f>SUM(KT2:KT5)</f>
        <v>0</v>
      </c>
      <c r="KU6" s="93"/>
      <c r="KV6" s="127"/>
      <c r="KX6" s="93">
        <f>SUM(KX2:KX5)</f>
        <v>0</v>
      </c>
      <c r="KY6" s="93">
        <f>SUM(KY2:KY5)</f>
        <v>0</v>
      </c>
      <c r="KZ6" s="93"/>
      <c r="LA6" s="127"/>
      <c r="LC6" s="93">
        <f>SUM(LC2:LC5)</f>
        <v>0</v>
      </c>
      <c r="LD6" s="93">
        <f>SUM(LD2:LD5)</f>
        <v>0</v>
      </c>
      <c r="LE6" s="93"/>
      <c r="LF6" s="127"/>
      <c r="LH6" s="93">
        <f>SUM(LH2:LH5)</f>
        <v>0</v>
      </c>
      <c r="LI6" s="93">
        <f>SUM(LI2:LI5)</f>
        <v>0</v>
      </c>
      <c r="LJ6" s="95"/>
      <c r="LK6" s="127"/>
      <c r="LN6" s="127"/>
      <c r="LO6" s="95"/>
      <c r="LZ6" s="93">
        <f>SUM(LZ2:LZ5)</f>
        <v>915</v>
      </c>
      <c r="MB6" s="93">
        <f>SUM(MB2:MB5)</f>
        <v>12</v>
      </c>
      <c r="MC6" s="127"/>
      <c r="MD6" s="95"/>
      <c r="NE6" s="127"/>
      <c r="NJ6" s="127"/>
      <c r="NK6" s="95"/>
      <c r="NP6" s="96"/>
      <c r="NU6" s="127"/>
    </row>
    <row r="7" spans="1:396" s="98" customFormat="1" ht="17" x14ac:dyDescent="0.2">
      <c r="A7" s="97" t="s">
        <v>920</v>
      </c>
      <c r="D7" s="97">
        <f>AVERAGE(D2:D5)</f>
        <v>380.5</v>
      </c>
      <c r="E7" s="97">
        <f>AVERAGE(E2:E5)</f>
        <v>8.25</v>
      </c>
      <c r="F7" s="97">
        <f>AVERAGE(F2:F5)</f>
        <v>49.014610389610397</v>
      </c>
      <c r="G7" s="97">
        <f>AVERAGE(G2:G5)</f>
        <v>5.25</v>
      </c>
      <c r="J7" s="97">
        <f>AVERAGE(J2:J5)</f>
        <v>0</v>
      </c>
      <c r="K7" s="127"/>
      <c r="L7" s="95"/>
      <c r="AA7" s="95"/>
      <c r="AB7" s="97">
        <f>AVERAGE(AB2:AB5)</f>
        <v>79</v>
      </c>
      <c r="AC7" s="97">
        <f>AVERAGE(AC2:AC5)</f>
        <v>102.75</v>
      </c>
      <c r="AD7" s="97">
        <f>AVERAGE(AD2:AD5)</f>
        <v>18</v>
      </c>
      <c r="AE7" s="97">
        <f>AVERAGE(AE2:AE5)</f>
        <v>0.25</v>
      </c>
      <c r="AI7" s="127"/>
      <c r="AK7" s="95"/>
      <c r="AN7" s="99"/>
      <c r="AP7" s="99"/>
      <c r="AR7" s="99"/>
      <c r="AT7" s="99"/>
      <c r="AW7" s="97">
        <f>AVERAGE(AW2:AW5)</f>
        <v>1.3333333333333333</v>
      </c>
      <c r="AX7" s="97">
        <f>AVERAGE(AX2:AX5)</f>
        <v>90.666666666666671</v>
      </c>
      <c r="AY7" s="127"/>
      <c r="AZ7" s="114"/>
      <c r="BA7" s="97"/>
      <c r="BB7" s="97"/>
      <c r="BF7" s="127"/>
      <c r="BH7" s="97"/>
      <c r="BI7" s="97"/>
      <c r="BL7" s="127"/>
      <c r="BN7" s="97"/>
      <c r="BO7" s="97"/>
      <c r="BR7" s="127"/>
      <c r="BT7" s="97"/>
      <c r="BU7" s="97"/>
      <c r="BX7" s="127"/>
      <c r="BZ7" s="97">
        <f>AVERAGE(BZ2:BZ5)</f>
        <v>3</v>
      </c>
      <c r="CA7" s="97">
        <f>AVERAGE(CA2:CA5)</f>
        <v>35</v>
      </c>
      <c r="CH7" s="127"/>
      <c r="CJ7" s="97">
        <f>AVERAGE(CJ2:CJ5)</f>
        <v>5.5</v>
      </c>
      <c r="CK7" s="97">
        <f>AVERAGE(CK2:CK5)</f>
        <v>53</v>
      </c>
      <c r="CT7" s="127"/>
      <c r="CV7" s="127"/>
      <c r="CX7" s="97">
        <f>AVERAGE(CX2:CX5)</f>
        <v>1.6666666666666667</v>
      </c>
      <c r="CY7" s="97">
        <f>AVERAGE(CY2:CY5)</f>
        <v>17.666666666666668</v>
      </c>
      <c r="DB7" s="127"/>
      <c r="DD7" s="97">
        <f>AVERAGE(DD2:DD5)</f>
        <v>1</v>
      </c>
      <c r="DE7" s="97">
        <f>AVERAGE(DE2:DE5)</f>
        <v>9</v>
      </c>
      <c r="DH7" s="127"/>
      <c r="DJ7" s="97"/>
      <c r="DK7" s="97"/>
      <c r="DN7" s="127"/>
      <c r="DP7" s="97">
        <f>AVERAGE(DP2:DP5)</f>
        <v>1.3333333333333333</v>
      </c>
      <c r="DQ7" s="97">
        <f>AVERAGE(DQ2:DQ5)</f>
        <v>19</v>
      </c>
      <c r="DT7" s="127"/>
      <c r="DV7" s="97">
        <f>AVERAGE(DV2:DV5)</f>
        <v>2</v>
      </c>
      <c r="DW7" s="97">
        <f>AVERAGE(DW2:DW5)</f>
        <v>35</v>
      </c>
      <c r="DZ7" s="127"/>
      <c r="EB7" s="97"/>
      <c r="EC7" s="97"/>
      <c r="EF7" s="127"/>
      <c r="EG7" s="97"/>
      <c r="EH7" s="97"/>
      <c r="EI7" s="97"/>
      <c r="EL7" s="127"/>
      <c r="EN7" s="97"/>
      <c r="EO7" s="97"/>
      <c r="ER7" s="127"/>
      <c r="ET7" s="97"/>
      <c r="EU7" s="97"/>
      <c r="EX7" s="127"/>
      <c r="EZ7" s="97"/>
      <c r="FA7" s="97"/>
      <c r="FD7" s="127"/>
      <c r="FF7" s="97"/>
      <c r="FG7" s="97"/>
      <c r="FJ7" s="127"/>
      <c r="FL7" s="127"/>
      <c r="FN7" s="97">
        <f>AVERAGE(FN2:FN5)</f>
        <v>1</v>
      </c>
      <c r="FO7" s="97">
        <f>AVERAGE(FO2:FO5)</f>
        <v>15.333333333333334</v>
      </c>
      <c r="FP7" s="95"/>
      <c r="FW7" s="127"/>
      <c r="FY7" s="97">
        <f>AVERAGE(FY2:FY5)</f>
        <v>4</v>
      </c>
      <c r="FZ7" s="97">
        <f>AVERAGE(FZ2:FZ5)</f>
        <v>65</v>
      </c>
      <c r="GA7" s="95"/>
      <c r="GF7" s="127"/>
      <c r="GH7" s="97">
        <f>AVERAGE(GH2:GH5)</f>
        <v>1</v>
      </c>
      <c r="GI7" s="97">
        <f>AVERAGE(GI2:GI5)</f>
        <v>15</v>
      </c>
      <c r="GJ7" s="95"/>
      <c r="GP7" s="127"/>
      <c r="GR7" s="97"/>
      <c r="GS7" s="97"/>
      <c r="GT7" s="95"/>
      <c r="GY7" s="127"/>
      <c r="HA7" s="97"/>
      <c r="HB7" s="97"/>
      <c r="HC7" s="95"/>
      <c r="HJ7" s="127"/>
      <c r="HL7" s="97"/>
      <c r="HM7" s="97"/>
      <c r="HN7" s="95"/>
      <c r="HS7" s="127"/>
      <c r="HU7" s="97"/>
      <c r="HV7" s="97"/>
      <c r="HW7" s="95"/>
      <c r="IB7" s="127"/>
      <c r="ID7" s="97"/>
      <c r="IE7" s="97"/>
      <c r="IF7" s="95"/>
      <c r="IJ7" s="127"/>
      <c r="IL7" s="97"/>
      <c r="IM7" s="97"/>
      <c r="IN7" s="95"/>
      <c r="IP7" s="127"/>
      <c r="IR7" s="97"/>
      <c r="IS7" s="97"/>
      <c r="IT7" s="95"/>
      <c r="IY7" s="127"/>
      <c r="JA7" s="97">
        <f>AVERAGE(JA2:JA5)</f>
        <v>3</v>
      </c>
      <c r="JB7" s="97">
        <f>AVERAGE(JB2:JB5)</f>
        <v>35</v>
      </c>
      <c r="JC7" s="95"/>
      <c r="JH7" s="127"/>
      <c r="JJ7" s="97">
        <f>AVERAGE(JJ2:JJ5)</f>
        <v>1.5</v>
      </c>
      <c r="JK7" s="97">
        <f>AVERAGE(JK2:JK5)</f>
        <v>52.5</v>
      </c>
      <c r="JL7" s="95"/>
      <c r="JR7" s="127"/>
      <c r="JT7" s="97"/>
      <c r="JU7" s="97"/>
      <c r="JV7" s="95"/>
      <c r="KD7" s="127"/>
      <c r="KF7" s="97">
        <f>AVERAGE(KF2:KF5)</f>
        <v>1</v>
      </c>
      <c r="KG7" s="97">
        <f>AVERAGE(KG2:KG5)</f>
        <v>672</v>
      </c>
      <c r="KH7" s="95"/>
      <c r="KL7" s="127"/>
      <c r="KN7" s="97"/>
      <c r="KO7" s="97"/>
      <c r="KP7" s="97"/>
      <c r="KQ7" s="127"/>
      <c r="KS7" s="97"/>
      <c r="KT7" s="97"/>
      <c r="KU7" s="97"/>
      <c r="KV7" s="127"/>
      <c r="KX7" s="97"/>
      <c r="KY7" s="97"/>
      <c r="KZ7" s="97"/>
      <c r="LA7" s="127"/>
      <c r="LC7" s="97"/>
      <c r="LD7" s="97"/>
      <c r="LE7" s="97"/>
      <c r="LF7" s="127"/>
      <c r="LH7" s="97"/>
      <c r="LI7" s="97"/>
      <c r="LJ7" s="95"/>
      <c r="LK7" s="127"/>
      <c r="LN7" s="127"/>
      <c r="LO7" s="95"/>
      <c r="LZ7" s="97">
        <f>AVERAGE(LZ2:LZ5)</f>
        <v>228.75</v>
      </c>
      <c r="MB7" s="97">
        <f>AVERAGE(MB2:MB5)</f>
        <v>6</v>
      </c>
      <c r="MC7" s="127"/>
      <c r="MD7" s="95"/>
      <c r="MY7" s="97">
        <f>AVERAGE(MY2:MY5)</f>
        <v>38.333333333333336</v>
      </c>
      <c r="MZ7" s="97">
        <f>AVERAGE(MZ2:MZ5)</f>
        <v>28.75</v>
      </c>
      <c r="NE7" s="127"/>
      <c r="NJ7" s="127"/>
      <c r="NK7" s="95"/>
      <c r="NP7" s="99"/>
      <c r="NU7" s="127"/>
    </row>
    <row r="8" spans="1:396" s="101" customFormat="1" ht="17" x14ac:dyDescent="0.2">
      <c r="A8" s="100" t="s">
        <v>921</v>
      </c>
      <c r="D8" s="100">
        <f>MEDIAN(D2:D5)</f>
        <v>353</v>
      </c>
      <c r="E8" s="100">
        <f>MEDIAN(E2:E5)</f>
        <v>8</v>
      </c>
      <c r="F8" s="100">
        <f>MEDIAN(F2:F5)</f>
        <v>48.25</v>
      </c>
      <c r="G8" s="100">
        <f>MEDIAN(G2:G5)</f>
        <v>6</v>
      </c>
      <c r="J8" s="100">
        <f>MEDIAN(J2:J5)</f>
        <v>0</v>
      </c>
      <c r="K8" s="127"/>
      <c r="L8" s="95"/>
      <c r="AA8" s="95"/>
      <c r="AB8" s="100">
        <f>MEDIAN(AB2:AB5)</f>
        <v>77.5</v>
      </c>
      <c r="AC8" s="100">
        <f>MEDIAN(AC2:AC5)</f>
        <v>38.5</v>
      </c>
      <c r="AD8" s="100">
        <f>MEDIAN(AD2:AD5)</f>
        <v>8.5</v>
      </c>
      <c r="AE8" s="100">
        <f>MEDIAN(AE2:AE5)</f>
        <v>0</v>
      </c>
      <c r="AI8" s="127"/>
      <c r="AK8" s="95"/>
      <c r="AN8" s="102"/>
      <c r="AP8" s="102"/>
      <c r="AR8" s="102"/>
      <c r="AT8" s="102"/>
      <c r="AW8" s="100">
        <f>MEDIAN(AW2:AW5)</f>
        <v>1</v>
      </c>
      <c r="AX8" s="100">
        <f>MEDIAN(AX2:AX5)</f>
        <v>60</v>
      </c>
      <c r="AY8" s="127"/>
      <c r="AZ8" s="115"/>
      <c r="BA8" s="100"/>
      <c r="BB8" s="100"/>
      <c r="BF8" s="127"/>
      <c r="BH8" s="100"/>
      <c r="BI8" s="100"/>
      <c r="BL8" s="127"/>
      <c r="BN8" s="100"/>
      <c r="BO8" s="100"/>
      <c r="BR8" s="127"/>
      <c r="BT8" s="100"/>
      <c r="BU8" s="100"/>
      <c r="BX8" s="127"/>
      <c r="BZ8" s="100">
        <f>MEDIAN(BZ2:BZ5)</f>
        <v>3</v>
      </c>
      <c r="CA8" s="100">
        <f>MEDIAN(CA2:CA5)</f>
        <v>35</v>
      </c>
      <c r="CH8" s="127"/>
      <c r="CJ8" s="100">
        <f>MEDIAN(CJ2:CJ5)</f>
        <v>5.5</v>
      </c>
      <c r="CK8" s="100">
        <f>MEDIAN(CK2:CK5)</f>
        <v>57.5</v>
      </c>
      <c r="CT8" s="127"/>
      <c r="CV8" s="127"/>
      <c r="CX8" s="100">
        <f>MEDIAN(CX2:CX5)</f>
        <v>2</v>
      </c>
      <c r="CY8" s="100">
        <f>MEDIAN(CY2:CY5)</f>
        <v>15</v>
      </c>
      <c r="DB8" s="127"/>
      <c r="DD8" s="100">
        <f>MEDIAN(DD2:DD5)</f>
        <v>1</v>
      </c>
      <c r="DE8" s="100">
        <f>MEDIAN(DE2:DE5)</f>
        <v>9</v>
      </c>
      <c r="DH8" s="127"/>
      <c r="DJ8" s="100"/>
      <c r="DK8" s="100"/>
      <c r="DN8" s="127"/>
      <c r="DP8" s="100">
        <f>MEDIAN(DP2:DP5)</f>
        <v>1</v>
      </c>
      <c r="DQ8" s="100">
        <f>MEDIAN(DQ2:DQ5)</f>
        <v>15</v>
      </c>
      <c r="DT8" s="127"/>
      <c r="DV8" s="100">
        <f>MEDIAN(DV2:DV5)</f>
        <v>2</v>
      </c>
      <c r="DW8" s="100">
        <f>MEDIAN(DW2:DW5)</f>
        <v>35</v>
      </c>
      <c r="DZ8" s="127"/>
      <c r="EB8" s="100"/>
      <c r="EC8" s="100"/>
      <c r="EF8" s="127"/>
      <c r="EG8" s="100"/>
      <c r="EH8" s="100"/>
      <c r="EI8" s="100"/>
      <c r="EL8" s="127"/>
      <c r="EN8" s="100"/>
      <c r="EO8" s="100"/>
      <c r="ER8" s="127"/>
      <c r="ET8" s="100"/>
      <c r="EU8" s="100"/>
      <c r="EX8" s="127"/>
      <c r="EZ8" s="100"/>
      <c r="FA8" s="100"/>
      <c r="FD8" s="127"/>
      <c r="FF8" s="100"/>
      <c r="FG8" s="100"/>
      <c r="FJ8" s="127"/>
      <c r="FL8" s="127"/>
      <c r="FN8" s="100">
        <f>MEDIAN(FN2:FN5)</f>
        <v>1</v>
      </c>
      <c r="FO8" s="100">
        <f>MEDIAN(FO2:FO5)</f>
        <v>5</v>
      </c>
      <c r="FP8" s="95"/>
      <c r="FW8" s="127"/>
      <c r="FY8" s="100">
        <f>MEDIAN(FY2:FY5)</f>
        <v>4</v>
      </c>
      <c r="FZ8" s="100">
        <f>MEDIAN(FZ2:FZ5)</f>
        <v>65</v>
      </c>
      <c r="GA8" s="95"/>
      <c r="GF8" s="127"/>
      <c r="GH8" s="100">
        <f>MEDIAN(GH2:GH5)</f>
        <v>1</v>
      </c>
      <c r="GI8" s="100">
        <f>MEDIAN(GI2:GI5)</f>
        <v>15</v>
      </c>
      <c r="GJ8" s="95"/>
      <c r="GP8" s="127"/>
      <c r="GR8" s="100"/>
      <c r="GS8" s="100"/>
      <c r="GT8" s="95"/>
      <c r="GY8" s="127"/>
      <c r="HA8" s="100"/>
      <c r="HB8" s="100"/>
      <c r="HC8" s="95"/>
      <c r="HJ8" s="127"/>
      <c r="HL8" s="100"/>
      <c r="HM8" s="100"/>
      <c r="HN8" s="95"/>
      <c r="HS8" s="127"/>
      <c r="HU8" s="100"/>
      <c r="HV8" s="100"/>
      <c r="HW8" s="95"/>
      <c r="IB8" s="127"/>
      <c r="ID8" s="100"/>
      <c r="IE8" s="100"/>
      <c r="IF8" s="95"/>
      <c r="IJ8" s="127"/>
      <c r="IL8" s="100"/>
      <c r="IM8" s="100"/>
      <c r="IN8" s="95"/>
      <c r="IP8" s="127"/>
      <c r="IR8" s="100"/>
      <c r="IS8" s="100"/>
      <c r="IT8" s="95"/>
      <c r="IY8" s="127"/>
      <c r="JA8" s="100">
        <f>MEDIAN(JA2:JA5)</f>
        <v>3</v>
      </c>
      <c r="JB8" s="100">
        <f>MEDIAN(JB2:JB5)</f>
        <v>35</v>
      </c>
      <c r="JC8" s="95"/>
      <c r="JH8" s="127"/>
      <c r="JJ8" s="100">
        <f>MEDIAN(JJ2:JJ5)</f>
        <v>1.5</v>
      </c>
      <c r="JK8" s="100">
        <f>MEDIAN(JK2:JK5)</f>
        <v>52.5</v>
      </c>
      <c r="JL8" s="95"/>
      <c r="JR8" s="127"/>
      <c r="JT8" s="100"/>
      <c r="JU8" s="100"/>
      <c r="JV8" s="95"/>
      <c r="KD8" s="127"/>
      <c r="KF8" s="100">
        <f>MEDIAN(KF2:KF5)</f>
        <v>1</v>
      </c>
      <c r="KG8" s="100">
        <f>MEDIAN(KG2:KG5)</f>
        <v>672</v>
      </c>
      <c r="KH8" s="95"/>
      <c r="KL8" s="127"/>
      <c r="KN8" s="100"/>
      <c r="KO8" s="100"/>
      <c r="KP8" s="100"/>
      <c r="KQ8" s="127"/>
      <c r="KS8" s="100"/>
      <c r="KT8" s="100"/>
      <c r="KU8" s="100"/>
      <c r="KV8" s="127"/>
      <c r="KX8" s="100"/>
      <c r="KY8" s="100"/>
      <c r="KZ8" s="100"/>
      <c r="LA8" s="127"/>
      <c r="LC8" s="100"/>
      <c r="LD8" s="100"/>
      <c r="LE8" s="100"/>
      <c r="LF8" s="127"/>
      <c r="LH8" s="100"/>
      <c r="LI8" s="100"/>
      <c r="LJ8" s="95"/>
      <c r="LK8" s="127"/>
      <c r="LN8" s="127"/>
      <c r="LO8" s="95"/>
      <c r="LZ8" s="100">
        <f>MEDIAN(LZ2:LZ5)</f>
        <v>196.5</v>
      </c>
      <c r="MB8" s="100">
        <f>MEDIAN(MB2:MB5)</f>
        <v>6</v>
      </c>
      <c r="MC8" s="127"/>
      <c r="MD8" s="95"/>
      <c r="MY8" s="100">
        <f>MEDIAN(MY2:MY5)</f>
        <v>40</v>
      </c>
      <c r="MZ8" s="100">
        <f>MEDIAN(MZ2:MZ5)</f>
        <v>27.5</v>
      </c>
      <c r="NE8" s="127"/>
      <c r="NJ8" s="127"/>
      <c r="NK8" s="95"/>
      <c r="NP8" s="102"/>
      <c r="NU8" s="127"/>
    </row>
    <row r="9" spans="1:396" s="104" customFormat="1" ht="17" x14ac:dyDescent="0.2">
      <c r="A9" s="103" t="s">
        <v>922</v>
      </c>
      <c r="D9" s="103">
        <f>MIN(D2:D5)</f>
        <v>345</v>
      </c>
      <c r="E9" s="103">
        <f>MIN(E2:E5)</f>
        <v>6</v>
      </c>
      <c r="F9" s="103">
        <f>MIN(F2:F5)</f>
        <v>32.272727272727273</v>
      </c>
      <c r="G9" s="103">
        <f>MIN(G2:G5)</f>
        <v>2</v>
      </c>
      <c r="J9" s="103">
        <f>MIN(J2:J5)</f>
        <v>0</v>
      </c>
      <c r="K9" s="127"/>
      <c r="L9" s="95"/>
      <c r="AA9" s="95"/>
      <c r="AB9" s="103">
        <f>MIN(AB2:AB5)</f>
        <v>73</v>
      </c>
      <c r="AC9" s="103">
        <f>MIN(AC2:AC5)</f>
        <v>34</v>
      </c>
      <c r="AD9" s="103">
        <f>MIN(AD2:AD5)</f>
        <v>4</v>
      </c>
      <c r="AE9" s="103">
        <f>MIN(AE2:AE5)</f>
        <v>0</v>
      </c>
      <c r="AI9" s="127"/>
      <c r="AK9" s="95"/>
      <c r="AN9" s="105"/>
      <c r="AP9" s="105"/>
      <c r="AR9" s="105"/>
      <c r="AT9" s="105"/>
      <c r="AW9" s="103">
        <f>MIN(AW2:AW5)</f>
        <v>1</v>
      </c>
      <c r="AX9" s="103">
        <f>MIN(AX2:AX5)</f>
        <v>45</v>
      </c>
      <c r="AY9" s="127"/>
      <c r="AZ9" s="116"/>
      <c r="BA9" s="103">
        <f>MIN(BA2:BA5)</f>
        <v>0</v>
      </c>
      <c r="BB9" s="103">
        <f>MIN(BB2:BB5)</f>
        <v>0</v>
      </c>
      <c r="BF9" s="127"/>
      <c r="BH9" s="103">
        <f>MIN(BH2:BH5)</f>
        <v>0</v>
      </c>
      <c r="BI9" s="103">
        <f>MIN(BI2:BI5)</f>
        <v>0</v>
      </c>
      <c r="BL9" s="127"/>
      <c r="BN9" s="103">
        <f>MIN(BN2:BN5)</f>
        <v>0</v>
      </c>
      <c r="BO9" s="103">
        <f>MIN(BO2:BO5)</f>
        <v>0</v>
      </c>
      <c r="BR9" s="127"/>
      <c r="BT9" s="103">
        <f>MIN(BT2:BT5)</f>
        <v>0</v>
      </c>
      <c r="BU9" s="103">
        <f>MIN(BU2:BU5)</f>
        <v>0</v>
      </c>
      <c r="BX9" s="127"/>
      <c r="BZ9" s="103">
        <f>MIN(BZ2:BZ5)</f>
        <v>3</v>
      </c>
      <c r="CA9" s="103">
        <f>MIN(CA2:CA5)</f>
        <v>35</v>
      </c>
      <c r="CH9" s="127"/>
      <c r="CJ9" s="103">
        <f>MIN(CJ2:CJ5)</f>
        <v>2</v>
      </c>
      <c r="CK9" s="103">
        <f>MIN(CK2:CK5)</f>
        <v>30</v>
      </c>
      <c r="CT9" s="127"/>
      <c r="CV9" s="127"/>
      <c r="CX9" s="103">
        <f>MIN(CX2:CX5)</f>
        <v>1</v>
      </c>
      <c r="CY9" s="103">
        <f>MIN(CY2:CY5)</f>
        <v>3</v>
      </c>
      <c r="DB9" s="127"/>
      <c r="DD9" s="103">
        <f>MIN(DD2:DD5)</f>
        <v>1</v>
      </c>
      <c r="DE9" s="103">
        <f>MIN(DE2:DE5)</f>
        <v>3</v>
      </c>
      <c r="DH9" s="127"/>
      <c r="DJ9" s="103">
        <f>MIN(DJ2:DJ5)</f>
        <v>0</v>
      </c>
      <c r="DK9" s="103">
        <f>MIN(DK2:DK5)</f>
        <v>0</v>
      </c>
      <c r="DN9" s="127"/>
      <c r="DP9" s="103">
        <f>MIN(DP2:DP5)</f>
        <v>1</v>
      </c>
      <c r="DQ9" s="103">
        <f>MIN(DQ2:DQ5)</f>
        <v>7</v>
      </c>
      <c r="DT9" s="127"/>
      <c r="DV9" s="103">
        <f>MIN(DV2:DV5)</f>
        <v>2</v>
      </c>
      <c r="DW9" s="103">
        <f>MIN(DW2:DW5)</f>
        <v>35</v>
      </c>
      <c r="DZ9" s="127"/>
      <c r="EB9" s="103">
        <f>MIN(EB2:EB5)</f>
        <v>0</v>
      </c>
      <c r="EC9" s="103">
        <f>MIN(EC2:EC5)</f>
        <v>0</v>
      </c>
      <c r="EF9" s="127"/>
      <c r="EG9" s="103"/>
      <c r="EH9" s="103">
        <f>MIN(EH2:EH5)</f>
        <v>0</v>
      </c>
      <c r="EI9" s="103">
        <f>MIN(EI2:EI5)</f>
        <v>0</v>
      </c>
      <c r="EL9" s="127"/>
      <c r="EN9" s="103">
        <f>MIN(EN2:EN5)</f>
        <v>0</v>
      </c>
      <c r="EO9" s="103">
        <f>MIN(EO2:EO5)</f>
        <v>0</v>
      </c>
      <c r="ER9" s="127"/>
      <c r="ET9" s="103">
        <f>MIN(ET2:ET5)</f>
        <v>0</v>
      </c>
      <c r="EU9" s="103">
        <f>MIN(EU2:EU5)</f>
        <v>0</v>
      </c>
      <c r="EX9" s="127"/>
      <c r="EZ9" s="103">
        <f>MIN(EZ2:EZ5)</f>
        <v>0</v>
      </c>
      <c r="FA9" s="103">
        <f>MIN(FA2:FA5)</f>
        <v>0</v>
      </c>
      <c r="FD9" s="127"/>
      <c r="FF9" s="103">
        <f>MIN(FF2:FF5)</f>
        <v>0</v>
      </c>
      <c r="FG9" s="103">
        <f>MIN(FG2:FG5)</f>
        <v>0</v>
      </c>
      <c r="FJ9" s="127"/>
      <c r="FL9" s="127"/>
      <c r="FN9" s="103">
        <f>MIN(FN2:FN5)</f>
        <v>1</v>
      </c>
      <c r="FO9" s="103">
        <f>MIN(FO2:FO5)</f>
        <v>1</v>
      </c>
      <c r="FP9" s="95"/>
      <c r="FW9" s="127"/>
      <c r="FY9" s="103">
        <f>MIN(FY2:FY5)</f>
        <v>4</v>
      </c>
      <c r="FZ9" s="103">
        <f>MIN(FZ2:FZ5)</f>
        <v>65</v>
      </c>
      <c r="GA9" s="95"/>
      <c r="GF9" s="127"/>
      <c r="GH9" s="103">
        <f>MIN(GH2:GH5)</f>
        <v>1</v>
      </c>
      <c r="GI9" s="103">
        <f>MIN(GI2:GI5)</f>
        <v>15</v>
      </c>
      <c r="GJ9" s="95"/>
      <c r="GP9" s="127"/>
      <c r="GR9" s="103">
        <f>MIN(GR2:GR5)</f>
        <v>0</v>
      </c>
      <c r="GS9" s="103">
        <f>MIN(GS2:GS5)</f>
        <v>0</v>
      </c>
      <c r="GT9" s="95"/>
      <c r="GY9" s="127"/>
      <c r="HA9" s="103">
        <f>MIN(HA2:HA5)</f>
        <v>0</v>
      </c>
      <c r="HB9" s="103">
        <f>MIN(HB2:HB5)</f>
        <v>0</v>
      </c>
      <c r="HC9" s="95"/>
      <c r="HJ9" s="127"/>
      <c r="HL9" s="103">
        <f>MIN(HL2:HL5)</f>
        <v>0</v>
      </c>
      <c r="HM9" s="103">
        <f>MIN(HM2:HM5)</f>
        <v>0</v>
      </c>
      <c r="HN9" s="95"/>
      <c r="HS9" s="127"/>
      <c r="HU9" s="103">
        <f>MIN(HU2:HU5)</f>
        <v>0</v>
      </c>
      <c r="HV9" s="103">
        <f>MIN(HV2:HV5)</f>
        <v>0</v>
      </c>
      <c r="HW9" s="95"/>
      <c r="IB9" s="127"/>
      <c r="ID9" s="103">
        <f>MIN(ID2:ID5)</f>
        <v>0</v>
      </c>
      <c r="IE9" s="103">
        <f>MIN(IE2:IE5)</f>
        <v>0</v>
      </c>
      <c r="IF9" s="95"/>
      <c r="IJ9" s="127"/>
      <c r="IL9" s="103">
        <f>MIN(IL2:IL5)</f>
        <v>0</v>
      </c>
      <c r="IM9" s="103">
        <f>MIN(IM2:IM5)</f>
        <v>0</v>
      </c>
      <c r="IN9" s="95"/>
      <c r="IP9" s="127"/>
      <c r="IR9" s="103">
        <f>MIN(IR2:IR5)</f>
        <v>0</v>
      </c>
      <c r="IS9" s="103">
        <f>MIN(IS2:IS5)</f>
        <v>0</v>
      </c>
      <c r="IT9" s="95"/>
      <c r="IY9" s="127"/>
      <c r="JA9" s="103">
        <f>MIN(JA2:JA5)</f>
        <v>3</v>
      </c>
      <c r="JB9" s="103">
        <f>MIN(JB2:JB5)</f>
        <v>35</v>
      </c>
      <c r="JC9" s="95"/>
      <c r="JH9" s="127"/>
      <c r="JJ9" s="103">
        <f>MIN(JJ2:JJ5)</f>
        <v>1</v>
      </c>
      <c r="JK9" s="103">
        <f>MIN(JK2:JK5)</f>
        <v>45</v>
      </c>
      <c r="JL9" s="95"/>
      <c r="JR9" s="127"/>
      <c r="JT9" s="103">
        <f>MIN(JT2:JT5)</f>
        <v>0</v>
      </c>
      <c r="JU9" s="103">
        <f>MIN(JU2:JU5)</f>
        <v>0</v>
      </c>
      <c r="JV9" s="95"/>
      <c r="KD9" s="127"/>
      <c r="KF9" s="103">
        <f>MIN(KF2:KF5)</f>
        <v>1</v>
      </c>
      <c r="KG9" s="103">
        <f>MIN(KG2:KG5)</f>
        <v>672</v>
      </c>
      <c r="KH9" s="95"/>
      <c r="KL9" s="127"/>
      <c r="KN9" s="103">
        <f>MIN(KN2:KN5)</f>
        <v>0</v>
      </c>
      <c r="KO9" s="103">
        <f>MIN(KO2:KO5)</f>
        <v>0</v>
      </c>
      <c r="KP9" s="103"/>
      <c r="KQ9" s="127"/>
      <c r="KS9" s="103">
        <f>MIN(KS2:KS5)</f>
        <v>0</v>
      </c>
      <c r="KT9" s="103">
        <f>MIN(KT2:KT5)</f>
        <v>0</v>
      </c>
      <c r="KU9" s="103"/>
      <c r="KV9" s="127"/>
      <c r="KX9" s="103">
        <f>MIN(KX2:KX5)</f>
        <v>0</v>
      </c>
      <c r="KY9" s="103">
        <f>MIN(KY2:KY5)</f>
        <v>0</v>
      </c>
      <c r="KZ9" s="103"/>
      <c r="LA9" s="127"/>
      <c r="LC9" s="103">
        <f>MIN(LC2:LC5)</f>
        <v>0</v>
      </c>
      <c r="LD9" s="103">
        <f>MIN(LD2:LD5)</f>
        <v>0</v>
      </c>
      <c r="LE9" s="103"/>
      <c r="LF9" s="127"/>
      <c r="LH9" s="103">
        <f>MIN(LH2:LH5)</f>
        <v>0</v>
      </c>
      <c r="LI9" s="103">
        <f>MIN(LI2:LI5)</f>
        <v>0</v>
      </c>
      <c r="LJ9" s="95"/>
      <c r="LK9" s="127"/>
      <c r="LN9" s="127"/>
      <c r="LO9" s="95"/>
      <c r="LZ9" s="103">
        <f>MIN(LZ2:LZ5)</f>
        <v>51</v>
      </c>
      <c r="MB9" s="103">
        <f>MIN(MB2:MB5)</f>
        <v>4</v>
      </c>
      <c r="MC9" s="127"/>
      <c r="MD9" s="95"/>
      <c r="MY9" s="103">
        <f>MIN(MY2:MY5)</f>
        <v>35</v>
      </c>
      <c r="MZ9" s="103">
        <f>MIN(MZ2:MZ5)</f>
        <v>25</v>
      </c>
      <c r="NE9" s="127"/>
      <c r="NJ9" s="127"/>
      <c r="NK9" s="95"/>
      <c r="NP9" s="105"/>
      <c r="NU9" s="127"/>
    </row>
    <row r="10" spans="1:396" s="107" customFormat="1" ht="17" x14ac:dyDescent="0.2">
      <c r="A10" s="106" t="s">
        <v>923</v>
      </c>
      <c r="D10" s="106">
        <f>MAX(D2:D5)</f>
        <v>471</v>
      </c>
      <c r="E10" s="106">
        <f>MAX(E2:E5)</f>
        <v>11</v>
      </c>
      <c r="F10" s="106">
        <f>MAX(F2:F5)</f>
        <v>67.285714285714292</v>
      </c>
      <c r="G10" s="106">
        <f>MAX(G2:G5)</f>
        <v>7</v>
      </c>
      <c r="J10" s="106">
        <f>MAX(J2:J5)</f>
        <v>0</v>
      </c>
      <c r="K10" s="127"/>
      <c r="L10" s="95"/>
      <c r="AA10" s="95"/>
      <c r="AB10" s="106">
        <f>MAX(AB2:AB5)</f>
        <v>88</v>
      </c>
      <c r="AC10" s="106">
        <f>MAX(AC2:AC5)</f>
        <v>300</v>
      </c>
      <c r="AD10" s="106">
        <f>MAX(AD2:AD5)</f>
        <v>51</v>
      </c>
      <c r="AE10" s="106">
        <f>MAX(AE2:AE5)</f>
        <v>1</v>
      </c>
      <c r="AI10" s="127"/>
      <c r="AK10" s="95"/>
      <c r="AN10" s="108"/>
      <c r="AP10" s="108"/>
      <c r="AR10" s="108"/>
      <c r="AT10" s="108"/>
      <c r="AW10" s="106">
        <f>MAX(AW2:AW5)</f>
        <v>2</v>
      </c>
      <c r="AX10" s="106">
        <f>MAX(AX2:AX5)</f>
        <v>167</v>
      </c>
      <c r="AY10" s="127"/>
      <c r="AZ10" s="117"/>
      <c r="BA10" s="106">
        <f>MAX(BA2:BA5)</f>
        <v>0</v>
      </c>
      <c r="BB10" s="106">
        <f>MAX(BB2:BB5)</f>
        <v>0</v>
      </c>
      <c r="BF10" s="127"/>
      <c r="BH10" s="106">
        <f>MAX(BH2:BH5)</f>
        <v>0</v>
      </c>
      <c r="BI10" s="106">
        <f>MAX(BI2:BI5)</f>
        <v>0</v>
      </c>
      <c r="BL10" s="127"/>
      <c r="BN10" s="106">
        <f>MAX(BN2:BN5)</f>
        <v>0</v>
      </c>
      <c r="BO10" s="106">
        <f>MAX(BO2:BO5)</f>
        <v>0</v>
      </c>
      <c r="BR10" s="127"/>
      <c r="BT10" s="106">
        <f>MAX(BT2:BT5)</f>
        <v>0</v>
      </c>
      <c r="BU10" s="106">
        <f>MAX(BU2:BU5)</f>
        <v>0</v>
      </c>
      <c r="BX10" s="127"/>
      <c r="BZ10" s="106">
        <f>MAX(BZ2:BZ5)</f>
        <v>3</v>
      </c>
      <c r="CA10" s="106">
        <f>MAX(CA2:CA5)</f>
        <v>35</v>
      </c>
      <c r="CH10" s="127"/>
      <c r="CJ10" s="106">
        <f>MAX(CJ2:CJ5)</f>
        <v>9</v>
      </c>
      <c r="CK10" s="106">
        <f>MAX(CK2:CK5)</f>
        <v>67</v>
      </c>
      <c r="CT10" s="127"/>
      <c r="CV10" s="127"/>
      <c r="CX10" s="106">
        <f>MAX(CX2:CX5)</f>
        <v>2</v>
      </c>
      <c r="CY10" s="106">
        <f>MAX(CY2:CY5)</f>
        <v>35</v>
      </c>
      <c r="DB10" s="127"/>
      <c r="DD10" s="106">
        <f>MAX(DD2:DD5)</f>
        <v>1</v>
      </c>
      <c r="DE10" s="106">
        <f>MAX(DE2:DE5)</f>
        <v>15</v>
      </c>
      <c r="DH10" s="127"/>
      <c r="DJ10" s="106">
        <f>MAX(DJ2:DJ5)</f>
        <v>0</v>
      </c>
      <c r="DK10" s="106">
        <f>MAX(DK2:DK5)</f>
        <v>0</v>
      </c>
      <c r="DN10" s="127"/>
      <c r="DP10" s="106">
        <f>MAX(DP2:DP5)</f>
        <v>2</v>
      </c>
      <c r="DQ10" s="106">
        <f>MAX(DQ2:DQ5)</f>
        <v>35</v>
      </c>
      <c r="DT10" s="127"/>
      <c r="DV10" s="106">
        <f>MAX(DV2:DV5)</f>
        <v>2</v>
      </c>
      <c r="DW10" s="106">
        <f>MAX(DW2:DW5)</f>
        <v>35</v>
      </c>
      <c r="DZ10" s="127"/>
      <c r="EB10" s="106">
        <f>MAX(EB2:EB5)</f>
        <v>0</v>
      </c>
      <c r="EC10" s="106">
        <f>MAX(EC2:EC5)</f>
        <v>0</v>
      </c>
      <c r="EF10" s="127"/>
      <c r="EG10" s="106"/>
      <c r="EH10" s="106">
        <f>MAX(EH2:EH5)</f>
        <v>0</v>
      </c>
      <c r="EI10" s="106">
        <f>MAX(EI2:EI5)</f>
        <v>0</v>
      </c>
      <c r="EL10" s="127"/>
      <c r="EN10" s="106">
        <f>MAX(EN2:EN5)</f>
        <v>0</v>
      </c>
      <c r="EO10" s="106">
        <f>MAX(EO2:EO5)</f>
        <v>0</v>
      </c>
      <c r="ER10" s="127"/>
      <c r="ET10" s="106">
        <f>MAX(ET2:ET5)</f>
        <v>0</v>
      </c>
      <c r="EU10" s="106">
        <f>MAX(EU2:EU5)</f>
        <v>0</v>
      </c>
      <c r="EX10" s="127"/>
      <c r="EZ10" s="106">
        <f>MAX(EZ2:EZ5)</f>
        <v>0</v>
      </c>
      <c r="FA10" s="106">
        <f>MAX(FA2:FA5)</f>
        <v>0</v>
      </c>
      <c r="FD10" s="127"/>
      <c r="FF10" s="106">
        <f>MAX(FF2:FF5)</f>
        <v>0</v>
      </c>
      <c r="FG10" s="106">
        <f>MAX(FG2:FG5)</f>
        <v>0</v>
      </c>
      <c r="FJ10" s="127"/>
      <c r="FL10" s="127"/>
      <c r="FN10" s="106">
        <f>MAX(FN2:FN5)</f>
        <v>1</v>
      </c>
      <c r="FO10" s="106">
        <f>MAX(FO2:FO5)</f>
        <v>40</v>
      </c>
      <c r="FP10" s="95"/>
      <c r="FW10" s="127"/>
      <c r="FY10" s="106">
        <f>MAX(FY2:FY5)</f>
        <v>4</v>
      </c>
      <c r="FZ10" s="106">
        <f>MAX(FZ2:FZ5)</f>
        <v>65</v>
      </c>
      <c r="GA10" s="95"/>
      <c r="GF10" s="127"/>
      <c r="GH10" s="106">
        <f>MAX(GH2:GH5)</f>
        <v>1</v>
      </c>
      <c r="GI10" s="106">
        <f>MAX(GI2:GI5)</f>
        <v>15</v>
      </c>
      <c r="GJ10" s="95"/>
      <c r="GP10" s="127"/>
      <c r="GR10" s="106">
        <f>MAX(GR2:GR5)</f>
        <v>0</v>
      </c>
      <c r="GS10" s="106">
        <f>MAX(GS2:GS5)</f>
        <v>0</v>
      </c>
      <c r="GT10" s="95"/>
      <c r="GY10" s="127"/>
      <c r="HA10" s="106">
        <f>MAX(HA2:HA5)</f>
        <v>0</v>
      </c>
      <c r="HB10" s="106">
        <f>MAX(HB2:HB5)</f>
        <v>0</v>
      </c>
      <c r="HC10" s="95"/>
      <c r="HJ10" s="127"/>
      <c r="HL10" s="106">
        <f>MAX(HL2:HL5)</f>
        <v>0</v>
      </c>
      <c r="HM10" s="106">
        <f>MAX(HM2:HM5)</f>
        <v>0</v>
      </c>
      <c r="HN10" s="95"/>
      <c r="HS10" s="127"/>
      <c r="HU10" s="106">
        <f>MAX(HU2:HU5)</f>
        <v>0</v>
      </c>
      <c r="HV10" s="106">
        <f>MAX(HV2:HV5)</f>
        <v>0</v>
      </c>
      <c r="HW10" s="95"/>
      <c r="IB10" s="127"/>
      <c r="ID10" s="106">
        <f>MAX(ID2:ID5)</f>
        <v>0</v>
      </c>
      <c r="IE10" s="106">
        <f>MAX(IE2:IE5)</f>
        <v>0</v>
      </c>
      <c r="IF10" s="95"/>
      <c r="IJ10" s="127"/>
      <c r="IL10" s="106">
        <f>MAX(IL2:IL5)</f>
        <v>0</v>
      </c>
      <c r="IM10" s="106">
        <f>MAX(IM2:IM5)</f>
        <v>0</v>
      </c>
      <c r="IN10" s="95"/>
      <c r="IP10" s="127"/>
      <c r="IR10" s="106">
        <f>MAX(IR2:IR5)</f>
        <v>0</v>
      </c>
      <c r="IS10" s="106">
        <f>MAX(IS2:IS5)</f>
        <v>0</v>
      </c>
      <c r="IT10" s="95"/>
      <c r="IY10" s="127"/>
      <c r="JA10" s="106">
        <f>MAX(JA2:JA5)</f>
        <v>3</v>
      </c>
      <c r="JB10" s="106">
        <f>MAX(JB2:JB5)</f>
        <v>35</v>
      </c>
      <c r="JC10" s="95"/>
      <c r="JH10" s="127"/>
      <c r="JJ10" s="106">
        <f>MAX(JJ2:JJ5)</f>
        <v>2</v>
      </c>
      <c r="JK10" s="106">
        <f>MAX(JK2:JK5)</f>
        <v>60</v>
      </c>
      <c r="JL10" s="95"/>
      <c r="JR10" s="127"/>
      <c r="JT10" s="106">
        <f>MAX(JT2:JT5)</f>
        <v>0</v>
      </c>
      <c r="JU10" s="106">
        <f>MAX(JU2:JU5)</f>
        <v>0</v>
      </c>
      <c r="JV10" s="95"/>
      <c r="KD10" s="127"/>
      <c r="KF10" s="106">
        <f>MAX(KF2:KF5)</f>
        <v>1</v>
      </c>
      <c r="KG10" s="106">
        <f>MAX(KG2:KG5)</f>
        <v>672</v>
      </c>
      <c r="KH10" s="95"/>
      <c r="KL10" s="127"/>
      <c r="KN10" s="106">
        <f>MAX(KN2:KN5)</f>
        <v>0</v>
      </c>
      <c r="KO10" s="106">
        <f>MAX(KO2:KO5)</f>
        <v>0</v>
      </c>
      <c r="KP10" s="106"/>
      <c r="KQ10" s="127"/>
      <c r="KS10" s="106">
        <f>MAX(KS2:KS5)</f>
        <v>0</v>
      </c>
      <c r="KT10" s="106">
        <f>MAX(KT2:KT5)</f>
        <v>0</v>
      </c>
      <c r="KU10" s="106"/>
      <c r="KV10" s="127"/>
      <c r="KX10" s="106">
        <f>MAX(KX2:KX5)</f>
        <v>0</v>
      </c>
      <c r="KY10" s="106">
        <f>MAX(KY2:KY5)</f>
        <v>0</v>
      </c>
      <c r="KZ10" s="106"/>
      <c r="LA10" s="127"/>
      <c r="LC10" s="106">
        <f>MAX(LC2:LC5)</f>
        <v>0</v>
      </c>
      <c r="LD10" s="106">
        <f>MAX(LD2:LD5)</f>
        <v>0</v>
      </c>
      <c r="LE10" s="106"/>
      <c r="LF10" s="127"/>
      <c r="LH10" s="106">
        <f>MAX(LH2:LH5)</f>
        <v>0</v>
      </c>
      <c r="LI10" s="106">
        <f>MAX(LI2:LI5)</f>
        <v>0</v>
      </c>
      <c r="LJ10" s="95"/>
      <c r="LK10" s="127"/>
      <c r="LN10" s="127"/>
      <c r="LO10" s="95"/>
      <c r="LZ10" s="106">
        <f>MAX(LZ2:LZ5)</f>
        <v>471</v>
      </c>
      <c r="MB10" s="106">
        <f>MAX(MB2:MB5)</f>
        <v>8</v>
      </c>
      <c r="MC10" s="127"/>
      <c r="MD10" s="95"/>
      <c r="MY10" s="106">
        <f>MAX(MY2:MY5)</f>
        <v>40</v>
      </c>
      <c r="MZ10" s="106">
        <f>MAX(MZ2:MZ5)</f>
        <v>35</v>
      </c>
      <c r="NE10" s="127"/>
      <c r="NJ10" s="127"/>
      <c r="NK10" s="95"/>
      <c r="NP10" s="108"/>
      <c r="NU10" s="127"/>
    </row>
    <row r="11" spans="1:396" s="3" customFormat="1" ht="17" x14ac:dyDescent="0.2">
      <c r="A11" s="6" t="s">
        <v>924</v>
      </c>
      <c r="D11" s="6"/>
      <c r="H11" s="3">
        <f>COUNTIF(H2:H5,"yes")</f>
        <v>3</v>
      </c>
      <c r="I11" s="3">
        <f>COUNTIF(I2:I5,"yes")</f>
        <v>3</v>
      </c>
      <c r="J11" s="3">
        <f>COUNTIF(J2:J5,"&gt;0")</f>
        <v>0</v>
      </c>
      <c r="K11" s="128"/>
      <c r="L11" s="11"/>
      <c r="M11" s="3">
        <f t="shared" ref="M11:Z11" si="0">COUNTA(M2:M5)</f>
        <v>1</v>
      </c>
      <c r="N11" s="3">
        <f t="shared" si="0"/>
        <v>0</v>
      </c>
      <c r="O11" s="3">
        <f t="shared" si="0"/>
        <v>0</v>
      </c>
      <c r="P11" s="3">
        <f t="shared" si="0"/>
        <v>3</v>
      </c>
      <c r="Q11" s="3">
        <f t="shared" si="0"/>
        <v>3</v>
      </c>
      <c r="R11" s="3">
        <f t="shared" si="0"/>
        <v>0</v>
      </c>
      <c r="S11" s="3">
        <f t="shared" si="0"/>
        <v>0</v>
      </c>
      <c r="T11" s="3">
        <f t="shared" si="0"/>
        <v>0</v>
      </c>
      <c r="U11" s="3">
        <f t="shared" si="0"/>
        <v>0</v>
      </c>
      <c r="V11" s="3">
        <f t="shared" si="0"/>
        <v>1</v>
      </c>
      <c r="W11" s="3">
        <f t="shared" si="0"/>
        <v>0</v>
      </c>
      <c r="X11" s="3">
        <f t="shared" si="0"/>
        <v>0</v>
      </c>
      <c r="Y11" s="3">
        <f t="shared" si="0"/>
        <v>1</v>
      </c>
      <c r="Z11" s="3">
        <f t="shared" si="0"/>
        <v>0</v>
      </c>
      <c r="AA11" s="11"/>
      <c r="AH11" s="3">
        <f>COUNTIF(AH2:AH5,"yes")</f>
        <v>2</v>
      </c>
      <c r="AI11" s="128"/>
      <c r="AJ11" s="3">
        <f>COUNTIF(AJ2:AJ5,"yes")</f>
        <v>3</v>
      </c>
      <c r="AK11" s="11"/>
      <c r="AL11" s="3">
        <f t="shared" ref="AL11:AV11" si="1">COUNTA(AL2:AL5)</f>
        <v>3</v>
      </c>
      <c r="AM11" s="3">
        <f t="shared" si="1"/>
        <v>0</v>
      </c>
      <c r="AN11" s="3">
        <f t="shared" si="1"/>
        <v>0</v>
      </c>
      <c r="AO11" s="3">
        <f t="shared" si="1"/>
        <v>0</v>
      </c>
      <c r="AP11" s="3">
        <f t="shared" si="1"/>
        <v>0</v>
      </c>
      <c r="AQ11" s="3">
        <f t="shared" si="1"/>
        <v>0</v>
      </c>
      <c r="AR11" s="3">
        <f t="shared" si="1"/>
        <v>0</v>
      </c>
      <c r="AS11" s="3">
        <f t="shared" si="1"/>
        <v>2</v>
      </c>
      <c r="AT11" s="3">
        <f t="shared" si="1"/>
        <v>0</v>
      </c>
      <c r="AU11" s="3">
        <f t="shared" si="1"/>
        <v>0</v>
      </c>
      <c r="AV11" s="3">
        <f t="shared" si="1"/>
        <v>3</v>
      </c>
      <c r="AY11" s="128"/>
      <c r="AZ11" s="118">
        <f>COUNTIF(AZ2:AZ5,"yes")</f>
        <v>0</v>
      </c>
      <c r="BE11" s="3">
        <f>COUNTIF(BE2:BE5,"yes")</f>
        <v>0</v>
      </c>
      <c r="BF11" s="128"/>
      <c r="BG11" s="3">
        <f>COUNTIF(BG2:BG5,"yes")</f>
        <v>0</v>
      </c>
      <c r="BL11" s="128"/>
      <c r="BM11" s="3">
        <f>COUNTIF(BM2:BM5,"yes")</f>
        <v>0</v>
      </c>
      <c r="BR11" s="128"/>
      <c r="BS11" s="3">
        <f>COUNTIF(BS2:BS5,"yes")</f>
        <v>0</v>
      </c>
      <c r="BX11" s="128"/>
      <c r="BY11" s="3">
        <f>COUNTIF(BY2:BY5,"yes")</f>
        <v>1</v>
      </c>
      <c r="CH11" s="128"/>
      <c r="CI11" s="3">
        <f>COUNTIF(CI2:CI5,"yes")</f>
        <v>4</v>
      </c>
      <c r="CT11" s="128"/>
      <c r="CU11" s="3">
        <f>COUNTIF(CU2:CU5,"yes")</f>
        <v>3</v>
      </c>
      <c r="CV11" s="128"/>
      <c r="CW11" s="3">
        <f>COUNTIF(CW2:CW5,"Yes")</f>
        <v>3</v>
      </c>
      <c r="DB11" s="128"/>
      <c r="DC11" s="3">
        <f>COUNTIF(DC2:DC5,"yes")</f>
        <v>2</v>
      </c>
      <c r="DH11" s="128"/>
      <c r="DI11" s="3">
        <f>COUNTIF(DI2:DI5,"yes")</f>
        <v>0</v>
      </c>
      <c r="DN11" s="128"/>
      <c r="DO11" s="3">
        <f>COUNTIF(DO2:DO5,"yes")</f>
        <v>3</v>
      </c>
      <c r="DT11" s="128"/>
      <c r="DU11" s="3">
        <f>COUNTIF(DU2:DU5,"yes")</f>
        <v>1</v>
      </c>
      <c r="DZ11" s="128"/>
      <c r="EA11" s="3">
        <f>COUNTIF(EA2:EA5,"yes")</f>
        <v>0</v>
      </c>
      <c r="EF11" s="128"/>
      <c r="EG11" s="3">
        <f>COUNTIF(EG2:EG5,"yes")</f>
        <v>0</v>
      </c>
      <c r="EL11" s="128"/>
      <c r="EM11" s="3">
        <f>COUNTIF(EM2:EM5,"yes")</f>
        <v>0</v>
      </c>
      <c r="ER11" s="128"/>
      <c r="ES11" s="3">
        <f>COUNTIF(ES2:ES5,"yes")</f>
        <v>0</v>
      </c>
      <c r="EX11" s="128"/>
      <c r="EY11" s="3">
        <f>COUNTIF(EY2:EY5,"yes")</f>
        <v>0</v>
      </c>
      <c r="FD11" s="128"/>
      <c r="FE11" s="3">
        <f>COUNTIF(FE2:FE5,"yes")</f>
        <v>0</v>
      </c>
      <c r="FJ11" s="128"/>
      <c r="FK11" s="3">
        <f>COUNTIF(FK2:FK5,"yes")</f>
        <v>3</v>
      </c>
      <c r="FL11" s="128"/>
      <c r="FM11" s="3">
        <f>COUNTIF(FM2:FM5,"yes")</f>
        <v>3</v>
      </c>
      <c r="FP11" s="11"/>
      <c r="FQ11" s="3">
        <f>COUNTA(FQ2:FQ5)</f>
        <v>0</v>
      </c>
      <c r="FR11" s="3">
        <f>COUNTA(FR2:FR5)</f>
        <v>1</v>
      </c>
      <c r="FS11" s="3">
        <f>COUNTA(FS2:FS5)</f>
        <v>0</v>
      </c>
      <c r="FT11" s="3">
        <f>COUNTA(FT2:FT5)</f>
        <v>2</v>
      </c>
      <c r="FU11" s="3">
        <f>COUNTA(FU2:FU5)</f>
        <v>0</v>
      </c>
      <c r="FV11" s="3">
        <f>COUNTIF(FV2:FV5,"yes")</f>
        <v>1</v>
      </c>
      <c r="FW11" s="128"/>
      <c r="FX11" s="3">
        <f>COUNTIF(FX2:FX5,"yes")</f>
        <v>1</v>
      </c>
      <c r="GA11" s="11"/>
      <c r="GB11" s="3">
        <f>COUNTA(GB2:GB5)</f>
        <v>0</v>
      </c>
      <c r="GC11" s="3">
        <f>COUNTA(GC2:GC5)</f>
        <v>0</v>
      </c>
      <c r="GD11" s="3">
        <f>COUNTA(GD2:GD5)</f>
        <v>1</v>
      </c>
      <c r="GE11" s="3">
        <f>COUNTA(GE2:GE5)</f>
        <v>0</v>
      </c>
      <c r="GF11" s="128"/>
      <c r="GG11" s="3">
        <f>COUNTIF(GG2:GG5,"yes")</f>
        <v>2</v>
      </c>
      <c r="GJ11" s="11"/>
      <c r="GK11" s="3">
        <f>COUNTA(GK2:GK5)</f>
        <v>1</v>
      </c>
      <c r="GL11" s="3">
        <f>COUNTA(GL2:GL5)</f>
        <v>0</v>
      </c>
      <c r="GM11" s="3">
        <f>COUNTA(GM2:GM5)</f>
        <v>2</v>
      </c>
      <c r="GN11" s="3">
        <f>COUNTA(GN2:GN5)</f>
        <v>0</v>
      </c>
      <c r="GO11" s="3">
        <f>COUNTA(GO2:GO5)</f>
        <v>0</v>
      </c>
      <c r="GP11" s="128"/>
      <c r="GQ11" s="3">
        <f>COUNTIF(GQ2:GQ5,"yes")</f>
        <v>0</v>
      </c>
      <c r="GT11" s="11"/>
      <c r="GU11" s="3">
        <f>COUNTA(GU2:GU5)</f>
        <v>0</v>
      </c>
      <c r="GV11" s="3">
        <f>COUNTA(GV2:GV5)</f>
        <v>0</v>
      </c>
      <c r="GW11" s="3">
        <f>COUNTA(GW2:GW5)</f>
        <v>0</v>
      </c>
      <c r="GX11" s="3">
        <f>COUNTA(GX2:GX5)</f>
        <v>0</v>
      </c>
      <c r="GY11" s="128"/>
      <c r="GZ11" s="3">
        <f>COUNTIF(GZ2:GZ5,"yes")</f>
        <v>0</v>
      </c>
      <c r="HC11" s="11"/>
      <c r="HD11" s="3">
        <f>COUNTA(HD2:HD5)</f>
        <v>0</v>
      </c>
      <c r="HE11" s="3">
        <f>COUNTA(HE2:HE5)</f>
        <v>0</v>
      </c>
      <c r="HF11" s="3">
        <f>COUNTA(HF2:HF5)</f>
        <v>0</v>
      </c>
      <c r="HG11" s="3">
        <f>COUNTA(HG2:HG5)</f>
        <v>0</v>
      </c>
      <c r="HH11" s="3">
        <f>COUNTA(HH2:HH5)</f>
        <v>0</v>
      </c>
      <c r="HJ11" s="128"/>
      <c r="HK11" s="3">
        <f>COUNTIF(HK2:HK5,"yes")</f>
        <v>0</v>
      </c>
      <c r="HN11" s="11"/>
      <c r="HO11" s="3">
        <f>COUNTA(HO2:HO5)</f>
        <v>0</v>
      </c>
      <c r="HP11" s="3">
        <f>COUNTA(HP2:HP5)</f>
        <v>0</v>
      </c>
      <c r="HQ11" s="3">
        <f>COUNTA(HQ2:HQ5)</f>
        <v>0</v>
      </c>
      <c r="HR11" s="3">
        <f>COUNTA(HR2:HR5)</f>
        <v>0</v>
      </c>
      <c r="HS11" s="128"/>
      <c r="HT11" s="3">
        <f>COUNTIF(HT2:HT5,"yes")</f>
        <v>0</v>
      </c>
      <c r="HW11" s="11"/>
      <c r="HX11" s="3">
        <f>COUNTA(HX2:HX5)</f>
        <v>0</v>
      </c>
      <c r="HY11" s="3">
        <f>COUNTA(HY2:HY5)</f>
        <v>0</v>
      </c>
      <c r="HZ11" s="3">
        <f>COUNTA(HZ2:HZ5)</f>
        <v>0</v>
      </c>
      <c r="IA11" s="3">
        <f>COUNTA(IA2:IA5)</f>
        <v>0</v>
      </c>
      <c r="IB11" s="128"/>
      <c r="IC11" s="3">
        <f>COUNTIF(IC2:IC5,"yes")</f>
        <v>0</v>
      </c>
      <c r="IF11" s="11"/>
      <c r="IG11" s="3">
        <f>COUNTA(IG2:IG5)</f>
        <v>0</v>
      </c>
      <c r="IH11" s="3">
        <f>COUNTA(IH2:IH5)</f>
        <v>0</v>
      </c>
      <c r="II11" s="3">
        <f>COUNTA(II2:II5)</f>
        <v>0</v>
      </c>
      <c r="IJ11" s="128"/>
      <c r="IK11" s="3">
        <f>COUNTIF(IK2:IK5,"yes")</f>
        <v>0</v>
      </c>
      <c r="IN11" s="11"/>
      <c r="IO11" s="3">
        <f>COUNTA(IO2:IO5)</f>
        <v>0</v>
      </c>
      <c r="IP11" s="128"/>
      <c r="IQ11" s="3">
        <f>COUNTIF(IQ2:IQ5,"yes")</f>
        <v>0</v>
      </c>
      <c r="IT11" s="11"/>
      <c r="IU11" s="3">
        <f>COUNTA(IU2:IU5)</f>
        <v>0</v>
      </c>
      <c r="IV11" s="3">
        <f>COUNTA(IV2:IV5)</f>
        <v>0</v>
      </c>
      <c r="IW11" s="3">
        <f>COUNTA(IW2:IW5)</f>
        <v>0</v>
      </c>
      <c r="IX11" s="3">
        <f>COUNTA(IX2:IX5)</f>
        <v>0</v>
      </c>
      <c r="IY11" s="128"/>
      <c r="IZ11" s="3">
        <f>COUNTIF(IZ2:IZ5,"yes")</f>
        <v>1</v>
      </c>
      <c r="JC11" s="11"/>
      <c r="JD11" s="3">
        <f>COUNTA(JD2:JD5)</f>
        <v>0</v>
      </c>
      <c r="JE11" s="3">
        <f>COUNTA(JE2:JE5)</f>
        <v>1</v>
      </c>
      <c r="JF11" s="3">
        <f>COUNTA(JF2:JF5)</f>
        <v>0</v>
      </c>
      <c r="JG11" s="3">
        <f>COUNTA(JG2:JG5)</f>
        <v>0</v>
      </c>
      <c r="JH11" s="128"/>
      <c r="JI11" s="3">
        <f>COUNTIF(JI2:JI5,"yes")</f>
        <v>2</v>
      </c>
      <c r="JL11" s="11"/>
      <c r="JM11" s="3">
        <f>COUNTA(JM2:JM5)</f>
        <v>1</v>
      </c>
      <c r="JN11" s="3">
        <f>COUNTA(JN2:JN5)</f>
        <v>0</v>
      </c>
      <c r="JO11" s="3">
        <f>COUNTA(JO2:JO5)</f>
        <v>1</v>
      </c>
      <c r="JQ11" s="3">
        <f>COUNTIF(JQ2:JQ5,"yes")</f>
        <v>1</v>
      </c>
      <c r="JR11" s="128"/>
      <c r="JS11" s="3">
        <f>COUNTIF(JS2:JS5,"yes")</f>
        <v>0</v>
      </c>
      <c r="JV11" s="11"/>
      <c r="JW11" s="3">
        <f>COUNTA(JW2:JW5)</f>
        <v>0</v>
      </c>
      <c r="JX11" s="3">
        <f>COUNTA(JX2:JX5)</f>
        <v>0</v>
      </c>
      <c r="JY11" s="3">
        <f>COUNTA(JY2:JY5)</f>
        <v>0</v>
      </c>
      <c r="JZ11" s="3">
        <f>COUNTA(JZ2:JZ5)</f>
        <v>0</v>
      </c>
      <c r="KA11" s="3">
        <f>COUNTA(KA2:KA5)</f>
        <v>0</v>
      </c>
      <c r="KC11" s="3">
        <f>COUNTIF(KC2:KC5,"yes")</f>
        <v>0</v>
      </c>
      <c r="KD11" s="128"/>
      <c r="KE11" s="3">
        <f>COUNTIF(KE2:KE5,"yes")</f>
        <v>1</v>
      </c>
      <c r="KH11" s="11"/>
      <c r="KI11" s="3">
        <f>COUNTA(KI2:KI5)</f>
        <v>1</v>
      </c>
      <c r="KK11" s="3">
        <f>COUNTIF(KK2:KK5,"yes")</f>
        <v>0</v>
      </c>
      <c r="KL11" s="128"/>
      <c r="KM11" s="3">
        <f>COUNTIF(KM2:KM5,"yes")</f>
        <v>0</v>
      </c>
      <c r="KQ11" s="128"/>
      <c r="KR11" s="3">
        <f>COUNTIF(KR2:KR5,"yes")</f>
        <v>0</v>
      </c>
      <c r="KV11" s="128"/>
      <c r="KW11" s="3">
        <f>COUNTIF(KW2:KW5,"yes")</f>
        <v>0</v>
      </c>
      <c r="LA11" s="128"/>
      <c r="LB11" s="3">
        <f>COUNTIF(LB2:LB5,"yes")</f>
        <v>0</v>
      </c>
      <c r="LF11" s="128"/>
      <c r="LG11" s="3">
        <f>COUNTIF(LG2:LG5,"yes")</f>
        <v>0</v>
      </c>
      <c r="LJ11" s="11"/>
      <c r="LK11" s="128"/>
      <c r="LL11" s="3">
        <f>COUNTIF(LL2:LL5,"yes")</f>
        <v>0</v>
      </c>
      <c r="LN11" s="128"/>
      <c r="LO11" s="11"/>
      <c r="LP11" s="3">
        <f t="shared" ref="LP11:LY11" si="2">COUNTA(LP2:LP5)</f>
        <v>3</v>
      </c>
      <c r="LQ11" s="3">
        <f t="shared" si="2"/>
        <v>0</v>
      </c>
      <c r="LR11" s="3">
        <f t="shared" si="2"/>
        <v>1</v>
      </c>
      <c r="LS11" s="3">
        <f t="shared" si="2"/>
        <v>0</v>
      </c>
      <c r="LT11" s="3">
        <f t="shared" si="2"/>
        <v>0</v>
      </c>
      <c r="LU11" s="3">
        <f t="shared" si="2"/>
        <v>0</v>
      </c>
      <c r="LV11" s="3">
        <f t="shared" si="2"/>
        <v>0</v>
      </c>
      <c r="LW11" s="3">
        <f t="shared" si="2"/>
        <v>0</v>
      </c>
      <c r="LX11" s="3">
        <f t="shared" si="2"/>
        <v>0</v>
      </c>
      <c r="LY11" s="3">
        <f t="shared" si="2"/>
        <v>1</v>
      </c>
      <c r="MA11" s="3">
        <f>COUNTIF(MA2:MA5,"yes")</f>
        <v>0</v>
      </c>
      <c r="MC11" s="128"/>
      <c r="MD11" s="11"/>
      <c r="ME11" s="3">
        <f t="shared" ref="ME11:MX11" si="3">COUNTA(ME2:ME5)</f>
        <v>4</v>
      </c>
      <c r="MF11" s="3">
        <f t="shared" si="3"/>
        <v>4</v>
      </c>
      <c r="MG11" s="3">
        <f t="shared" si="3"/>
        <v>4</v>
      </c>
      <c r="MH11" s="3">
        <f t="shared" si="3"/>
        <v>2</v>
      </c>
      <c r="MI11" s="3">
        <f t="shared" si="3"/>
        <v>4</v>
      </c>
      <c r="MJ11" s="3">
        <f t="shared" si="3"/>
        <v>4</v>
      </c>
      <c r="MK11" s="3">
        <f t="shared" si="3"/>
        <v>4</v>
      </c>
      <c r="ML11" s="3">
        <f t="shared" si="3"/>
        <v>3</v>
      </c>
      <c r="MM11" s="3">
        <f t="shared" si="3"/>
        <v>0</v>
      </c>
      <c r="MN11" s="3">
        <f t="shared" si="3"/>
        <v>4</v>
      </c>
      <c r="MO11" s="3">
        <f t="shared" si="3"/>
        <v>4</v>
      </c>
      <c r="MP11" s="3">
        <f t="shared" si="3"/>
        <v>4</v>
      </c>
      <c r="MQ11" s="3">
        <f t="shared" si="3"/>
        <v>4</v>
      </c>
      <c r="MR11" s="3">
        <f t="shared" si="3"/>
        <v>4</v>
      </c>
      <c r="MS11" s="3">
        <f t="shared" si="3"/>
        <v>2</v>
      </c>
      <c r="MT11" s="3">
        <f t="shared" si="3"/>
        <v>3</v>
      </c>
      <c r="MU11" s="3">
        <f t="shared" si="3"/>
        <v>4</v>
      </c>
      <c r="MV11" s="3">
        <f t="shared" si="3"/>
        <v>4</v>
      </c>
      <c r="MW11" s="3">
        <f t="shared" si="3"/>
        <v>4</v>
      </c>
      <c r="MX11" s="3">
        <f t="shared" si="3"/>
        <v>0</v>
      </c>
      <c r="NA11" s="3">
        <f>NA15-NA12</f>
        <v>0</v>
      </c>
      <c r="NB11" s="3">
        <f>NB15-NB12</f>
        <v>0</v>
      </c>
      <c r="NC11" s="3">
        <f>NC15-NC12</f>
        <v>2</v>
      </c>
      <c r="ND11" s="3">
        <f>ND15-ND12</f>
        <v>1</v>
      </c>
      <c r="NE11" s="128"/>
      <c r="NF11" s="3">
        <f>COUNTIF(NF2:NF5,"yes")</f>
        <v>1</v>
      </c>
      <c r="NG11" s="3">
        <f>COUNTIF(NG2:NG5,"yes*")</f>
        <v>1</v>
      </c>
      <c r="NI11" s="3">
        <f>COUNTIF(NI2:NI5,"yes")</f>
        <v>3</v>
      </c>
      <c r="NJ11" s="128"/>
      <c r="NK11" s="11"/>
      <c r="NL11" s="3">
        <f t="shared" ref="NL11:NT11" si="4">COUNTA(NL2:NL5)</f>
        <v>3</v>
      </c>
      <c r="NM11" s="3">
        <f t="shared" si="4"/>
        <v>2</v>
      </c>
      <c r="NN11" s="3">
        <f t="shared" si="4"/>
        <v>2</v>
      </c>
      <c r="NO11" s="3">
        <f t="shared" si="4"/>
        <v>2</v>
      </c>
      <c r="NP11" s="3">
        <f t="shared" si="4"/>
        <v>3</v>
      </c>
      <c r="NQ11" s="3">
        <f t="shared" si="4"/>
        <v>1</v>
      </c>
      <c r="NR11" s="3">
        <f t="shared" si="4"/>
        <v>1</v>
      </c>
      <c r="NS11" s="3">
        <f t="shared" si="4"/>
        <v>2</v>
      </c>
      <c r="NT11" s="3">
        <f t="shared" si="4"/>
        <v>1</v>
      </c>
      <c r="NU11" s="128"/>
      <c r="NW11" s="3">
        <f>COUNTIF(NW2:NW5,"Yes")</f>
        <v>4</v>
      </c>
    </row>
    <row r="12" spans="1:396" s="2" customFormat="1" ht="17" x14ac:dyDescent="0.2">
      <c r="A12" s="7" t="s">
        <v>925</v>
      </c>
      <c r="D12" s="7"/>
      <c r="H12" s="2">
        <f>COUNTIF(H2:H5,"no")</f>
        <v>1</v>
      </c>
      <c r="I12" s="2">
        <f>COUNTIF(I2:I5,"no")</f>
        <v>1</v>
      </c>
      <c r="J12" s="2">
        <f>COUNTIF(J2:J5,"0")</f>
        <v>4</v>
      </c>
      <c r="K12" s="128"/>
      <c r="L12" s="11"/>
      <c r="M12" s="2">
        <f t="shared" ref="M12:Z12" si="5">COUNTBLANK(M2:M5)</f>
        <v>3</v>
      </c>
      <c r="N12" s="2">
        <f t="shared" si="5"/>
        <v>4</v>
      </c>
      <c r="O12" s="2">
        <f t="shared" si="5"/>
        <v>4</v>
      </c>
      <c r="P12" s="2">
        <f t="shared" si="5"/>
        <v>1</v>
      </c>
      <c r="Q12" s="2">
        <f t="shared" si="5"/>
        <v>1</v>
      </c>
      <c r="R12" s="2">
        <f t="shared" si="5"/>
        <v>4</v>
      </c>
      <c r="S12" s="2">
        <f t="shared" si="5"/>
        <v>4</v>
      </c>
      <c r="T12" s="2">
        <f t="shared" si="5"/>
        <v>4</v>
      </c>
      <c r="U12" s="2">
        <f t="shared" si="5"/>
        <v>4</v>
      </c>
      <c r="V12" s="2">
        <f t="shared" si="5"/>
        <v>3</v>
      </c>
      <c r="W12" s="2">
        <f t="shared" si="5"/>
        <v>4</v>
      </c>
      <c r="X12" s="2">
        <f t="shared" si="5"/>
        <v>4</v>
      </c>
      <c r="Y12" s="2">
        <f t="shared" si="5"/>
        <v>3</v>
      </c>
      <c r="Z12" s="2">
        <f t="shared" si="5"/>
        <v>4</v>
      </c>
      <c r="AA12" s="11"/>
      <c r="AH12" s="2">
        <f>COUNTIF(AH2:AH5,"no")</f>
        <v>2</v>
      </c>
      <c r="AI12" s="128"/>
      <c r="AJ12" s="2">
        <f>COUNTIF(AJ2:AJ5,"no")</f>
        <v>1</v>
      </c>
      <c r="AK12" s="11"/>
      <c r="AL12" s="2">
        <f t="shared" ref="AL12:AV12" si="6">COUNTBLANK(AL2:AL5)</f>
        <v>1</v>
      </c>
      <c r="AM12" s="2">
        <f t="shared" si="6"/>
        <v>4</v>
      </c>
      <c r="AN12" s="2">
        <f t="shared" si="6"/>
        <v>4</v>
      </c>
      <c r="AO12" s="2">
        <f t="shared" si="6"/>
        <v>4</v>
      </c>
      <c r="AP12" s="2">
        <f t="shared" si="6"/>
        <v>4</v>
      </c>
      <c r="AQ12" s="2">
        <f t="shared" si="6"/>
        <v>4</v>
      </c>
      <c r="AR12" s="2">
        <f t="shared" si="6"/>
        <v>4</v>
      </c>
      <c r="AS12" s="2">
        <f t="shared" si="6"/>
        <v>2</v>
      </c>
      <c r="AT12" s="2">
        <f t="shared" si="6"/>
        <v>4</v>
      </c>
      <c r="AU12" s="2">
        <f t="shared" si="6"/>
        <v>4</v>
      </c>
      <c r="AV12" s="2">
        <f t="shared" si="6"/>
        <v>1</v>
      </c>
      <c r="AY12" s="128"/>
      <c r="AZ12" s="119">
        <f>COUNTIF(AZ2:AZ5,"no")</f>
        <v>4</v>
      </c>
      <c r="BE12" s="2">
        <f>COUNTIF(BE2:BE5,"no")</f>
        <v>0</v>
      </c>
      <c r="BF12" s="128"/>
      <c r="BG12" s="2">
        <f>COUNTIF(BG2:BG5,"no")</f>
        <v>4</v>
      </c>
      <c r="BL12" s="128"/>
      <c r="BM12" s="2">
        <f>COUNTIF(BM2:BM5,"no")</f>
        <v>4</v>
      </c>
      <c r="BR12" s="128"/>
      <c r="BS12" s="2">
        <f>COUNTIF(BS2:BS5,"no")</f>
        <v>4</v>
      </c>
      <c r="BX12" s="128"/>
      <c r="BY12" s="2">
        <f>COUNTIF(BY2:BY5,"no")</f>
        <v>3</v>
      </c>
      <c r="CH12" s="128"/>
      <c r="CI12" s="2">
        <f>COUNTIF(CI2:CI5,"no")</f>
        <v>0</v>
      </c>
      <c r="CT12" s="128"/>
      <c r="CU12" s="2">
        <f>COUNTIF(CU2:CU5,"no")</f>
        <v>1</v>
      </c>
      <c r="CV12" s="128"/>
      <c r="CW12" s="2">
        <f>COUNTIF(CW2:CW5,"no")</f>
        <v>1</v>
      </c>
      <c r="DB12" s="128"/>
      <c r="DC12" s="2">
        <f>COUNTIF(DC2:DC5,"no")</f>
        <v>2</v>
      </c>
      <c r="DH12" s="128"/>
      <c r="DI12" s="2">
        <f>COUNTIF(DI2:DI5,"no")</f>
        <v>4</v>
      </c>
      <c r="DN12" s="128"/>
      <c r="DO12" s="2">
        <f>COUNTIF(DO2:DO5,"no")</f>
        <v>1</v>
      </c>
      <c r="DT12" s="128"/>
      <c r="DU12" s="2">
        <f>COUNTIF(DU2:DU5,"no")</f>
        <v>3</v>
      </c>
      <c r="DZ12" s="128"/>
      <c r="EA12" s="2">
        <f>COUNTIF(EA2:EA5,"no")</f>
        <v>4</v>
      </c>
      <c r="EF12" s="128"/>
      <c r="EG12" s="2">
        <f>COUNTIF(EG2:EG5,"no")</f>
        <v>4</v>
      </c>
      <c r="EL12" s="128"/>
      <c r="EM12" s="2">
        <f>COUNTIF(EM2:EM5,"no")</f>
        <v>4</v>
      </c>
      <c r="ER12" s="128"/>
      <c r="ES12" s="2">
        <f>COUNTIF(ES2:ES5,"no")</f>
        <v>4</v>
      </c>
      <c r="EX12" s="128"/>
      <c r="EY12" s="2">
        <f>COUNTIF(EY2:EY5,"no")</f>
        <v>4</v>
      </c>
      <c r="FD12" s="128"/>
      <c r="FE12" s="2">
        <f>COUNTIF(FE2:FE5,"no")</f>
        <v>4</v>
      </c>
      <c r="FJ12" s="128"/>
      <c r="FK12" s="2">
        <f>COUNTIF(FK2:FK5,"no")</f>
        <v>1</v>
      </c>
      <c r="FL12" s="128"/>
      <c r="FM12" s="2">
        <f>COUNTIF(FM2:FM5,"no")</f>
        <v>1</v>
      </c>
      <c r="FP12" s="11"/>
      <c r="FV12" s="2">
        <f>COUNTIF(FV2:FV5,"no")</f>
        <v>2</v>
      </c>
      <c r="FW12" s="128"/>
      <c r="FX12" s="2">
        <f>COUNTIF(FX2:FX5,"no")</f>
        <v>3</v>
      </c>
      <c r="GA12" s="11"/>
      <c r="GF12" s="128"/>
      <c r="GG12" s="2">
        <f>COUNTIF(GG2:GG5,"no")</f>
        <v>2</v>
      </c>
      <c r="GJ12" s="11"/>
      <c r="GP12" s="128"/>
      <c r="GQ12" s="2">
        <f>COUNTIF(GQ2:GQ5,"no")</f>
        <v>4</v>
      </c>
      <c r="GT12" s="11"/>
      <c r="GY12" s="128"/>
      <c r="GZ12" s="2">
        <f>COUNTIF(GZ2:GZ5,"no")</f>
        <v>4</v>
      </c>
      <c r="HC12" s="11"/>
      <c r="HJ12" s="128"/>
      <c r="HK12" s="2">
        <f>COUNTIF(HK2:HK5,"no")</f>
        <v>4</v>
      </c>
      <c r="HN12" s="11"/>
      <c r="HS12" s="128"/>
      <c r="HT12" s="2">
        <f>COUNTIF(HT2:HT5,"no")</f>
        <v>4</v>
      </c>
      <c r="HW12" s="11"/>
      <c r="IB12" s="128"/>
      <c r="IC12" s="2">
        <f>COUNTIF(IC2:IC5,"no")</f>
        <v>4</v>
      </c>
      <c r="IF12" s="11"/>
      <c r="IJ12" s="128"/>
      <c r="IK12" s="2">
        <f>COUNTIF(IK2:IK5,"no")</f>
        <v>4</v>
      </c>
      <c r="IN12" s="11"/>
      <c r="IP12" s="128"/>
      <c r="IQ12" s="2">
        <f>COUNTIF(IQ2:IQ5,"no")</f>
        <v>4</v>
      </c>
      <c r="IT12" s="11"/>
      <c r="IY12" s="128"/>
      <c r="IZ12" s="2">
        <f>COUNTIF(IZ2:IZ5,"no")</f>
        <v>3</v>
      </c>
      <c r="JC12" s="11"/>
      <c r="JH12" s="128"/>
      <c r="JI12" s="2">
        <f>COUNTIF(JI2:JI5,"no")</f>
        <v>2</v>
      </c>
      <c r="JL12" s="11"/>
      <c r="JQ12" s="2">
        <f>COUNTIF(JQ2:JQ5,"no")</f>
        <v>1</v>
      </c>
      <c r="JR12" s="128"/>
      <c r="JS12" s="2">
        <f>COUNTIF(JS2:JS5,"no")</f>
        <v>4</v>
      </c>
      <c r="JV12" s="11"/>
      <c r="KC12" s="2">
        <f>COUNTIF(KC2:KC5,"no")</f>
        <v>0</v>
      </c>
      <c r="KD12" s="128"/>
      <c r="KE12" s="2">
        <f>COUNTIF(KE2:KE5,"no")</f>
        <v>3</v>
      </c>
      <c r="KH12" s="11"/>
      <c r="KK12" s="2">
        <f>COUNTIF(KK2:KK5,"no")</f>
        <v>1</v>
      </c>
      <c r="KL12" s="128"/>
      <c r="KM12" s="2">
        <f>COUNTIF(KM2:KM5,"no")</f>
        <v>4</v>
      </c>
      <c r="KQ12" s="128"/>
      <c r="KR12" s="2">
        <f>COUNTIF(KR2:KR5,"no")</f>
        <v>4</v>
      </c>
      <c r="KV12" s="128"/>
      <c r="KW12" s="2">
        <f>COUNTIF(KW2:KW5,"no")</f>
        <v>4</v>
      </c>
      <c r="LA12" s="128"/>
      <c r="LB12" s="2">
        <f>COUNTIF(LB2:LB5,"no")</f>
        <v>4</v>
      </c>
      <c r="LF12" s="128"/>
      <c r="LG12" s="2">
        <f>COUNTIF(LG2:LG5,"no")</f>
        <v>4</v>
      </c>
      <c r="LJ12" s="11"/>
      <c r="LK12" s="128"/>
      <c r="LL12" s="2">
        <f>COUNTIF(LL2:LL5,"no")</f>
        <v>4</v>
      </c>
      <c r="LN12" s="128"/>
      <c r="LO12" s="11"/>
      <c r="MA12" s="2">
        <f>COUNTIF(MA2:MA5,"no")</f>
        <v>4</v>
      </c>
      <c r="MC12" s="128"/>
      <c r="MD12" s="11"/>
      <c r="NA12" s="2">
        <f>COUNTIF(NA2:NA5,"n/a")</f>
        <v>4</v>
      </c>
      <c r="NB12" s="2">
        <f>COUNTIF(NB2:NB5,"No")</f>
        <v>4</v>
      </c>
      <c r="NC12" s="2">
        <f>COUNTIF(NC2:NC5,"No")</f>
        <v>2</v>
      </c>
      <c r="ND12" s="2">
        <f>COUNTIF(ND2:ND5,"No")</f>
        <v>3</v>
      </c>
      <c r="NE12" s="128"/>
      <c r="NF12" s="2">
        <f>COUNTIF(NF2:NF5,"no")</f>
        <v>3</v>
      </c>
      <c r="NG12" s="2">
        <f>COUNTIF(NG2:NG5,"no")</f>
        <v>3</v>
      </c>
      <c r="NI12" s="2">
        <f>COUNTIF(NI2:NI5,"no")</f>
        <v>1</v>
      </c>
      <c r="NJ12" s="128"/>
      <c r="NK12" s="11"/>
      <c r="NU12" s="128"/>
      <c r="NW12" s="2">
        <f>COUNTIF(NW2:NW5,"No")</f>
        <v>0</v>
      </c>
    </row>
    <row r="13" spans="1:396" s="1" customFormat="1" ht="17" x14ac:dyDescent="0.2">
      <c r="A13" s="8" t="s">
        <v>926</v>
      </c>
      <c r="D13" s="8"/>
      <c r="E13" s="4"/>
      <c r="F13" s="4"/>
      <c r="G13" s="4"/>
      <c r="H13" s="4">
        <f>H11/SUM(H11:H12)</f>
        <v>0.75</v>
      </c>
      <c r="I13" s="4">
        <f>I11/SUM(I11:I12)</f>
        <v>0.75</v>
      </c>
      <c r="J13" s="4">
        <f>J11/(SUM(J11:J12))</f>
        <v>0</v>
      </c>
      <c r="K13" s="129"/>
      <c r="L13" s="12"/>
      <c r="M13" s="4">
        <f>M11/(SUM(M11:M12))</f>
        <v>0.25</v>
      </c>
      <c r="N13" s="4">
        <f t="shared" ref="N13:V13" si="7">N11/(SUM(N11:N12))</f>
        <v>0</v>
      </c>
      <c r="O13" s="4">
        <f t="shared" si="7"/>
        <v>0</v>
      </c>
      <c r="P13" s="4">
        <f t="shared" si="7"/>
        <v>0.75</v>
      </c>
      <c r="Q13" s="4">
        <f t="shared" si="7"/>
        <v>0.75</v>
      </c>
      <c r="R13" s="4">
        <f t="shared" si="7"/>
        <v>0</v>
      </c>
      <c r="S13" s="4">
        <f t="shared" si="7"/>
        <v>0</v>
      </c>
      <c r="T13" s="4">
        <f t="shared" si="7"/>
        <v>0</v>
      </c>
      <c r="U13" s="4">
        <f t="shared" si="7"/>
        <v>0</v>
      </c>
      <c r="V13" s="4">
        <f t="shared" si="7"/>
        <v>0.25</v>
      </c>
      <c r="W13" s="4">
        <f>W11/(SUM(W11:W12))</f>
        <v>0</v>
      </c>
      <c r="X13" s="4">
        <f>X11/(SUM(X11:X12))</f>
        <v>0</v>
      </c>
      <c r="Y13" s="4">
        <f>Y11/(SUM(Y11:Y12))</f>
        <v>0.25</v>
      </c>
      <c r="Z13" s="4">
        <f>Z11/(SUM(Z11:Z12))</f>
        <v>0</v>
      </c>
      <c r="AA13" s="12"/>
      <c r="AB13" s="4"/>
      <c r="AC13" s="4"/>
      <c r="AD13" s="4"/>
      <c r="AE13" s="4"/>
      <c r="AF13" s="4"/>
      <c r="AG13" s="4"/>
      <c r="AH13" s="4">
        <f>AH11/SUM(AH11:AH12)</f>
        <v>0.5</v>
      </c>
      <c r="AI13" s="129"/>
      <c r="AJ13" s="4">
        <f>AJ11/SUM(AJ11:AJ12)</f>
        <v>0.75</v>
      </c>
      <c r="AK13" s="12"/>
      <c r="AL13" s="4">
        <f>AL11/AJ11</f>
        <v>1</v>
      </c>
      <c r="AM13" s="4">
        <f>AM11/AJ11</f>
        <v>0</v>
      </c>
      <c r="AN13" s="4">
        <f>AN11/AJ11</f>
        <v>0</v>
      </c>
      <c r="AO13" s="4">
        <f>AO11/AJ11</f>
        <v>0</v>
      </c>
      <c r="AP13" s="4">
        <f>AP11/AJ11</f>
        <v>0</v>
      </c>
      <c r="AQ13" s="4">
        <f>AQ11/AJ11</f>
        <v>0</v>
      </c>
      <c r="AR13" s="4">
        <f>AR11/AJ11</f>
        <v>0</v>
      </c>
      <c r="AS13" s="4">
        <f>AS11/AJ11</f>
        <v>0.66666666666666663</v>
      </c>
      <c r="AT13" s="4">
        <f>AT11/AJ11</f>
        <v>0</v>
      </c>
      <c r="AU13" s="4">
        <f>AU11/AJ11</f>
        <v>0</v>
      </c>
      <c r="AV13" s="4">
        <f>AV11/AJ11</f>
        <v>1</v>
      </c>
      <c r="AW13" s="4"/>
      <c r="AX13" s="4"/>
      <c r="AY13" s="129"/>
      <c r="AZ13" s="120">
        <f>AZ11/SUM(AZ11:AZ12)</f>
        <v>0</v>
      </c>
      <c r="BA13" s="4"/>
      <c r="BB13" s="4"/>
      <c r="BC13" s="4"/>
      <c r="BD13" s="4"/>
      <c r="BE13" s="4"/>
      <c r="BF13" s="129"/>
      <c r="BG13" s="4">
        <f>BG11/SUM(BG11:BG12)</f>
        <v>0</v>
      </c>
      <c r="BH13" s="4"/>
      <c r="BI13" s="4"/>
      <c r="BJ13" s="4"/>
      <c r="BK13" s="4"/>
      <c r="BL13" s="129"/>
      <c r="BM13" s="4">
        <f>BM11/SUM(BM11:BM12)</f>
        <v>0</v>
      </c>
      <c r="BN13" s="4"/>
      <c r="BO13" s="4"/>
      <c r="BP13" s="4"/>
      <c r="BQ13" s="4"/>
      <c r="BR13" s="129"/>
      <c r="BS13" s="4">
        <f>BS11/SUM(BS11:BS12)</f>
        <v>0</v>
      </c>
      <c r="BT13" s="4"/>
      <c r="BU13" s="4"/>
      <c r="BV13" s="4"/>
      <c r="BW13" s="4"/>
      <c r="BX13" s="129"/>
      <c r="BY13" s="4">
        <f>BY11/SUM(BY11:BY12)</f>
        <v>0.25</v>
      </c>
      <c r="BZ13" s="4"/>
      <c r="CA13" s="4"/>
      <c r="CB13" s="4"/>
      <c r="CC13" s="4"/>
      <c r="CD13" s="4"/>
      <c r="CE13" s="4"/>
      <c r="CF13" s="4"/>
      <c r="CG13" s="4"/>
      <c r="CH13" s="129"/>
      <c r="CI13" s="4">
        <f>CI11/SUM(CI11:CI12)</f>
        <v>1</v>
      </c>
      <c r="CJ13" s="4"/>
      <c r="CK13" s="4"/>
      <c r="CL13" s="4"/>
      <c r="CM13" s="4"/>
      <c r="CN13" s="4"/>
      <c r="CO13" s="4"/>
      <c r="CP13" s="4"/>
      <c r="CQ13" s="4"/>
      <c r="CR13" s="4"/>
      <c r="CS13" s="4"/>
      <c r="CT13" s="129"/>
      <c r="CU13" s="4">
        <f>CU11/SUM(CU11:CU12)</f>
        <v>0.75</v>
      </c>
      <c r="CV13" s="129"/>
      <c r="CW13" s="4">
        <f>CW11/SUM(CW11:CW12)</f>
        <v>0.75</v>
      </c>
      <c r="CX13" s="4"/>
      <c r="CY13" s="4"/>
      <c r="CZ13" s="4"/>
      <c r="DA13" s="4"/>
      <c r="DB13" s="129"/>
      <c r="DC13" s="4">
        <f>DC11/SUM(DC11:DC12)</f>
        <v>0.5</v>
      </c>
      <c r="DD13" s="4"/>
      <c r="DE13" s="4"/>
      <c r="DF13" s="4"/>
      <c r="DG13" s="4"/>
      <c r="DH13" s="129"/>
      <c r="DI13" s="4">
        <f>DI11/SUM(DI11:DI12)</f>
        <v>0</v>
      </c>
      <c r="DJ13" s="4"/>
      <c r="DK13" s="4"/>
      <c r="DL13" s="4"/>
      <c r="DM13" s="4"/>
      <c r="DN13" s="129"/>
      <c r="DO13" s="4">
        <f>DO11/SUM(DO11:DO12)</f>
        <v>0.75</v>
      </c>
      <c r="DP13" s="4"/>
      <c r="DQ13" s="4"/>
      <c r="DR13" s="4"/>
      <c r="DS13" s="4"/>
      <c r="DT13" s="129"/>
      <c r="DU13" s="4">
        <f>DU11/SUM(DU11:DU12)</f>
        <v>0.25</v>
      </c>
      <c r="DV13" s="4"/>
      <c r="DW13" s="4"/>
      <c r="DX13" s="4"/>
      <c r="DY13" s="4"/>
      <c r="DZ13" s="129"/>
      <c r="EA13" s="4">
        <f>EA11/SUM(EA11:EA12)</f>
        <v>0</v>
      </c>
      <c r="EB13" s="4"/>
      <c r="EC13" s="4"/>
      <c r="ED13" s="4"/>
      <c r="EE13" s="4"/>
      <c r="EF13" s="129"/>
      <c r="EG13" s="4">
        <f>EG11/SUM(EG11:EG12)</f>
        <v>0</v>
      </c>
      <c r="EH13" s="4"/>
      <c r="EI13" s="4"/>
      <c r="EJ13" s="4"/>
      <c r="EK13" s="4"/>
      <c r="EL13" s="129"/>
      <c r="EM13" s="4">
        <f>EM11/SUM(EM11:EM12)</f>
        <v>0</v>
      </c>
      <c r="EN13" s="4"/>
      <c r="EO13" s="4"/>
      <c r="EP13" s="4"/>
      <c r="EQ13" s="4"/>
      <c r="ER13" s="129"/>
      <c r="ES13" s="4">
        <f>ES11/SUM(ES11:ES12)</f>
        <v>0</v>
      </c>
      <c r="ET13" s="4"/>
      <c r="EU13" s="4"/>
      <c r="EV13" s="4"/>
      <c r="EW13" s="4"/>
      <c r="EX13" s="129"/>
      <c r="EY13" s="4">
        <f>EY11/SUM(EY11:EY12)</f>
        <v>0</v>
      </c>
      <c r="EZ13" s="4"/>
      <c r="FA13" s="4"/>
      <c r="FB13" s="4"/>
      <c r="FC13" s="4"/>
      <c r="FD13" s="129"/>
      <c r="FE13" s="4">
        <f>FE11/SUM(FE11:FE12)</f>
        <v>0</v>
      </c>
      <c r="FF13" s="4"/>
      <c r="FG13" s="4"/>
      <c r="FH13" s="4"/>
      <c r="FI13" s="4"/>
      <c r="FJ13" s="129"/>
      <c r="FK13" s="4">
        <f>FK11/SUM(FK11:FK12)</f>
        <v>0.75</v>
      </c>
      <c r="FL13" s="129"/>
      <c r="FM13" s="4">
        <f>FM11/SUM(FM11:FM12)</f>
        <v>0.75</v>
      </c>
      <c r="FN13" s="4"/>
      <c r="FO13" s="4"/>
      <c r="FP13" s="12"/>
      <c r="FQ13" s="4">
        <f>FQ11/FM11</f>
        <v>0</v>
      </c>
      <c r="FR13" s="4">
        <f>FR11/FM11</f>
        <v>0.33333333333333331</v>
      </c>
      <c r="FS13" s="4">
        <f>FS11/FM11</f>
        <v>0</v>
      </c>
      <c r="FT13" s="4">
        <f>FT11/FM11</f>
        <v>0.66666666666666663</v>
      </c>
      <c r="FU13" s="4">
        <f>FU11/FM11</f>
        <v>0</v>
      </c>
      <c r="FV13" s="4">
        <f>FV11/SUM(FV11:FV12)</f>
        <v>0.33333333333333331</v>
      </c>
      <c r="FW13" s="129"/>
      <c r="FX13" s="4">
        <f>FX11/SUM(FX11:FX12)</f>
        <v>0.25</v>
      </c>
      <c r="FY13" s="4"/>
      <c r="FZ13" s="4"/>
      <c r="GA13" s="12"/>
      <c r="GB13" s="4">
        <f>GB11/FX11</f>
        <v>0</v>
      </c>
      <c r="GC13" s="4">
        <f>GC11/FX11</f>
        <v>0</v>
      </c>
      <c r="GD13" s="4">
        <f>GD11/FX11</f>
        <v>1</v>
      </c>
      <c r="GE13" s="4">
        <f>GE11/FX11</f>
        <v>0</v>
      </c>
      <c r="GF13" s="129"/>
      <c r="GG13" s="4">
        <f>GG11/SUM(GG11:GG12)</f>
        <v>0.5</v>
      </c>
      <c r="GH13" s="4"/>
      <c r="GI13" s="4"/>
      <c r="GJ13" s="12"/>
      <c r="GK13" s="4">
        <f>GK11/GG11</f>
        <v>0.5</v>
      </c>
      <c r="GL13" s="4">
        <f>GL11/GG11</f>
        <v>0</v>
      </c>
      <c r="GM13" s="4">
        <f>GM11/GG11</f>
        <v>1</v>
      </c>
      <c r="GN13" s="4">
        <f>GN11/GG11</f>
        <v>0</v>
      </c>
      <c r="GO13" s="4">
        <f>GO11/GG11</f>
        <v>0</v>
      </c>
      <c r="GP13" s="129"/>
      <c r="GQ13" s="4">
        <f>GQ11/SUM(GQ11:GQ12)</f>
        <v>0</v>
      </c>
      <c r="GR13" s="4"/>
      <c r="GS13" s="4"/>
      <c r="GT13" s="12"/>
      <c r="GU13" s="4"/>
      <c r="GV13" s="4"/>
      <c r="GW13" s="4"/>
      <c r="GX13" s="4"/>
      <c r="GY13" s="129"/>
      <c r="GZ13" s="4">
        <f>GZ11/SUM(GZ11:GZ12)</f>
        <v>0</v>
      </c>
      <c r="HA13" s="4"/>
      <c r="HB13" s="4"/>
      <c r="HC13" s="12"/>
      <c r="HD13" s="4"/>
      <c r="HE13" s="4"/>
      <c r="HF13" s="4"/>
      <c r="HG13" s="4"/>
      <c r="HH13" s="4"/>
      <c r="HI13" s="4"/>
      <c r="HJ13" s="129"/>
      <c r="HK13" s="4">
        <f>HK11/SUM(HK11:HK12)</f>
        <v>0</v>
      </c>
      <c r="HL13" s="4"/>
      <c r="HM13" s="4"/>
      <c r="HN13" s="12"/>
      <c r="HO13" s="4"/>
      <c r="HP13" s="4"/>
      <c r="HQ13" s="4"/>
      <c r="HR13" s="4"/>
      <c r="HS13" s="129"/>
      <c r="HT13" s="4">
        <f>HT11/SUM(HT11:HT12)</f>
        <v>0</v>
      </c>
      <c r="HU13" s="4"/>
      <c r="HV13" s="4"/>
      <c r="HW13" s="12"/>
      <c r="HX13" s="4"/>
      <c r="HY13" s="4"/>
      <c r="HZ13" s="4"/>
      <c r="IA13" s="4"/>
      <c r="IB13" s="129"/>
      <c r="IC13" s="4">
        <f>IC11/SUM(IC11:IC12)</f>
        <v>0</v>
      </c>
      <c r="ID13" s="4"/>
      <c r="IE13" s="4"/>
      <c r="IF13" s="12"/>
      <c r="IG13" s="4"/>
      <c r="IH13" s="4"/>
      <c r="II13" s="4"/>
      <c r="IJ13" s="129"/>
      <c r="IK13" s="4">
        <f>IK11/SUM(IK11:IK12)</f>
        <v>0</v>
      </c>
      <c r="IL13" s="4"/>
      <c r="IM13" s="4"/>
      <c r="IN13" s="12"/>
      <c r="IO13" s="4"/>
      <c r="IP13" s="129"/>
      <c r="IQ13" s="4">
        <f>IQ11/SUM(IQ11:IQ12)</f>
        <v>0</v>
      </c>
      <c r="IR13" s="4"/>
      <c r="IS13" s="4"/>
      <c r="IT13" s="12"/>
      <c r="IU13" s="4"/>
      <c r="IV13" s="4"/>
      <c r="IW13" s="4"/>
      <c r="IX13" s="4"/>
      <c r="IY13" s="129"/>
      <c r="IZ13" s="4">
        <f>IZ11/SUM(IZ11:IZ12)</f>
        <v>0.25</v>
      </c>
      <c r="JA13" s="4"/>
      <c r="JB13" s="4"/>
      <c r="JC13" s="12"/>
      <c r="JD13" s="4">
        <f>JD11/IZ11</f>
        <v>0</v>
      </c>
      <c r="JE13" s="4">
        <f>JE11/IZ11</f>
        <v>1</v>
      </c>
      <c r="JF13" s="4">
        <f>JF11/IZ11</f>
        <v>0</v>
      </c>
      <c r="JG13" s="4">
        <f>JG11/IZ11</f>
        <v>0</v>
      </c>
      <c r="JH13" s="129"/>
      <c r="JI13" s="4">
        <f>JI11/SUM(JI11:JI12)</f>
        <v>0.5</v>
      </c>
      <c r="JJ13" s="4"/>
      <c r="JK13" s="4"/>
      <c r="JL13" s="12"/>
      <c r="JM13" s="4">
        <f>JM11/JI11</f>
        <v>0.5</v>
      </c>
      <c r="JN13" s="4">
        <f>JN11/JI11</f>
        <v>0</v>
      </c>
      <c r="JO13" s="4">
        <f>JO11/JI11</f>
        <v>0.5</v>
      </c>
      <c r="JP13" s="4"/>
      <c r="JQ13" s="4">
        <f>JQ11/SUM(JQ11:JQ12)</f>
        <v>0.5</v>
      </c>
      <c r="JR13" s="129"/>
      <c r="JS13" s="4">
        <f>JS11/SUM(JS11:JS12)</f>
        <v>0</v>
      </c>
      <c r="JT13" s="4"/>
      <c r="JU13" s="4"/>
      <c r="JV13" s="12"/>
      <c r="JW13" s="4"/>
      <c r="JX13" s="4"/>
      <c r="JY13" s="4"/>
      <c r="JZ13" s="4"/>
      <c r="KA13" s="4"/>
      <c r="KB13" s="4"/>
      <c r="KC13" s="4"/>
      <c r="KD13" s="129"/>
      <c r="KE13" s="4">
        <f>KE11/SUM(KE11:KE12)</f>
        <v>0.25</v>
      </c>
      <c r="KF13" s="4"/>
      <c r="KG13" s="4"/>
      <c r="KH13" s="12"/>
      <c r="KI13" s="4">
        <f>KI11/KE11</f>
        <v>1</v>
      </c>
      <c r="KJ13" s="4"/>
      <c r="KK13" s="4">
        <f>KK11/SUM(KK11:KK12)</f>
        <v>0</v>
      </c>
      <c r="KL13" s="129"/>
      <c r="KM13" s="4">
        <f>KM11/SUM(KM11:KM12)</f>
        <v>0</v>
      </c>
      <c r="KN13" s="4"/>
      <c r="KO13" s="4"/>
      <c r="KP13" s="4"/>
      <c r="KQ13" s="129"/>
      <c r="KR13" s="4">
        <f>KR11/SUM(KR11:KR12)</f>
        <v>0</v>
      </c>
      <c r="KS13" s="4"/>
      <c r="KT13" s="4"/>
      <c r="KU13" s="4"/>
      <c r="KV13" s="129"/>
      <c r="KW13" s="4">
        <f>KW11/SUM(KW11:KW12)</f>
        <v>0</v>
      </c>
      <c r="KX13" s="4"/>
      <c r="KY13" s="4"/>
      <c r="KZ13" s="4"/>
      <c r="LA13" s="129"/>
      <c r="LB13" s="4">
        <f>LB11/SUM(LB11:LB12)</f>
        <v>0</v>
      </c>
      <c r="LC13" s="4"/>
      <c r="LD13" s="4"/>
      <c r="LE13" s="4"/>
      <c r="LF13" s="129"/>
      <c r="LG13" s="4">
        <f>LG11/SUM(LG11:LG12)</f>
        <v>0</v>
      </c>
      <c r="LH13" s="4"/>
      <c r="LI13" s="4"/>
      <c r="LJ13" s="12"/>
      <c r="LK13" s="129"/>
      <c r="LL13" s="4">
        <f>LL11/SUM(LL11:LL12)</f>
        <v>0</v>
      </c>
      <c r="LM13" s="4"/>
      <c r="LN13" s="129"/>
      <c r="LO13" s="12"/>
      <c r="LP13" s="4">
        <f>LP11/B15</f>
        <v>0.75</v>
      </c>
      <c r="LQ13" s="4">
        <f>LQ11/B15</f>
        <v>0</v>
      </c>
      <c r="LR13" s="4">
        <f>LR11/B15</f>
        <v>0.25</v>
      </c>
      <c r="LS13" s="4">
        <f>LS11/B15</f>
        <v>0</v>
      </c>
      <c r="LT13" s="4">
        <f>LT11/B15</f>
        <v>0</v>
      </c>
      <c r="LU13" s="4">
        <f>LU11/B15</f>
        <v>0</v>
      </c>
      <c r="LV13" s="4">
        <f>LV11/B15</f>
        <v>0</v>
      </c>
      <c r="LW13" s="4">
        <f>LW11/B15</f>
        <v>0</v>
      </c>
      <c r="LX13" s="4">
        <f>LX11/B15</f>
        <v>0</v>
      </c>
      <c r="LY13" s="4">
        <f>LY11/B15</f>
        <v>0.25</v>
      </c>
      <c r="LZ13" s="4"/>
      <c r="MA13" s="4">
        <f>MA11/SUM(MA11:MA12)</f>
        <v>0</v>
      </c>
      <c r="MB13" s="4"/>
      <c r="MC13" s="129"/>
      <c r="MD13" s="12"/>
      <c r="ME13" s="4">
        <f>ME11/B15</f>
        <v>1</v>
      </c>
      <c r="MF13" s="4">
        <f>MF11/B15</f>
        <v>1</v>
      </c>
      <c r="MG13" s="4">
        <f>MG11/B15</f>
        <v>1</v>
      </c>
      <c r="MH13" s="4">
        <f>MH11/B15</f>
        <v>0.5</v>
      </c>
      <c r="MI13" s="4">
        <f>MI11/B15</f>
        <v>1</v>
      </c>
      <c r="MJ13" s="4">
        <f>MJ11/B15</f>
        <v>1</v>
      </c>
      <c r="MK13" s="4">
        <f>MK11/B15</f>
        <v>1</v>
      </c>
      <c r="ML13" s="4">
        <f>ML11/B15</f>
        <v>0.75</v>
      </c>
      <c r="MM13" s="4">
        <f>MM11/B15</f>
        <v>0</v>
      </c>
      <c r="MN13" s="4">
        <f>MN11/B15</f>
        <v>1</v>
      </c>
      <c r="MO13" s="4">
        <f>MO11/B15</f>
        <v>1</v>
      </c>
      <c r="MP13" s="4">
        <f>MP11/B15</f>
        <v>1</v>
      </c>
      <c r="MQ13" s="4">
        <f>MQ11/B15</f>
        <v>1</v>
      </c>
      <c r="MR13" s="4">
        <f>MR11/B15</f>
        <v>1</v>
      </c>
      <c r="MS13" s="4">
        <f>MS11/B15</f>
        <v>0.5</v>
      </c>
      <c r="MT13" s="4">
        <f>MT11/B15</f>
        <v>0.75</v>
      </c>
      <c r="MU13" s="4">
        <f>MU11/B15</f>
        <v>1</v>
      </c>
      <c r="MV13" s="4">
        <f>MV11/B15</f>
        <v>1</v>
      </c>
      <c r="MW13" s="4">
        <f>MW11/B15</f>
        <v>1</v>
      </c>
      <c r="MX13" s="4">
        <f>MX11/B15</f>
        <v>0</v>
      </c>
      <c r="MY13" s="4"/>
      <c r="MZ13" s="4"/>
      <c r="NA13" s="4">
        <f>NA11/NA15</f>
        <v>0</v>
      </c>
      <c r="NB13" s="4">
        <f>NB11/NB15</f>
        <v>0</v>
      </c>
      <c r="NC13" s="4">
        <f>NC11/NC15</f>
        <v>0.5</v>
      </c>
      <c r="ND13" s="4">
        <f>ND11/ND15</f>
        <v>0.25</v>
      </c>
      <c r="NE13" s="129"/>
      <c r="NF13" s="4">
        <f>NF11/SUM(NF11:NF12)</f>
        <v>0.25</v>
      </c>
      <c r="NG13" s="4">
        <f>NG11/SUM(NG11:NG12)</f>
        <v>0.25</v>
      </c>
      <c r="NH13" s="4"/>
      <c r="NI13" s="4">
        <f>NI11/SUM(NI11:NI12)</f>
        <v>0.75</v>
      </c>
      <c r="NJ13" s="129"/>
      <c r="NK13" s="12"/>
      <c r="NL13" s="4">
        <f>NL11/NI11</f>
        <v>1</v>
      </c>
      <c r="NM13" s="4">
        <f>NM11/NI11</f>
        <v>0.66666666666666663</v>
      </c>
      <c r="NN13" s="4">
        <f>NN11/NI11</f>
        <v>0.66666666666666663</v>
      </c>
      <c r="NO13" s="4">
        <f>NO11/NI11</f>
        <v>0.66666666666666663</v>
      </c>
      <c r="NP13" s="4">
        <f>NP11/NI11</f>
        <v>1</v>
      </c>
      <c r="NQ13" s="4">
        <f>NQ11/NI11</f>
        <v>0.33333333333333331</v>
      </c>
      <c r="NR13" s="4">
        <f>NR11/NI11</f>
        <v>0.33333333333333331</v>
      </c>
      <c r="NS13" s="4">
        <f>NS11/NI11</f>
        <v>0.66666666666666663</v>
      </c>
      <c r="NT13" s="4">
        <f>NT11/NI11</f>
        <v>0.33333333333333331</v>
      </c>
      <c r="NU13" s="129"/>
      <c r="NW13" s="4">
        <f>NW11/NW15</f>
        <v>1</v>
      </c>
    </row>
    <row r="14" spans="1:396" s="5" customFormat="1" ht="34" x14ac:dyDescent="0.2">
      <c r="A14" s="9" t="s">
        <v>927</v>
      </c>
      <c r="D14" s="9"/>
      <c r="G14" s="5">
        <f>COUNTIF(G2:G5,"&lt;8")</f>
        <v>4</v>
      </c>
      <c r="K14" s="128"/>
      <c r="L14" s="11"/>
      <c r="AA14" s="11"/>
      <c r="AI14" s="128"/>
      <c r="AK14" s="11"/>
      <c r="AY14" s="128"/>
      <c r="AZ14" s="121"/>
      <c r="BB14" s="139">
        <f>COUNTIF(BB2:BB5,"&lt;201")</f>
        <v>0</v>
      </c>
      <c r="BF14" s="128"/>
      <c r="BI14" s="5">
        <f>COUNTIF(BI2:BI5,"&lt;51")</f>
        <v>0</v>
      </c>
      <c r="BL14" s="128"/>
      <c r="BO14" s="5">
        <f>COUNTIF(BO2:BO5,"&lt;51")</f>
        <v>0</v>
      </c>
      <c r="BR14" s="128"/>
      <c r="BU14" s="5">
        <f>COUNTIF(BU2:BU5,"&lt;21")</f>
        <v>0</v>
      </c>
      <c r="BX14" s="128"/>
      <c r="CA14" s="5">
        <f>COUNTIF(CA2:CA5,"&lt;51")</f>
        <v>1</v>
      </c>
      <c r="CH14" s="128"/>
      <c r="CT14" s="128"/>
      <c r="CV14" s="128"/>
      <c r="DB14" s="128"/>
      <c r="DH14" s="128"/>
      <c r="DN14" s="128"/>
      <c r="DT14" s="128"/>
      <c r="DZ14" s="128"/>
      <c r="EF14" s="128"/>
      <c r="EL14" s="128"/>
      <c r="ER14" s="128"/>
      <c r="EX14" s="128"/>
      <c r="FD14" s="128"/>
      <c r="FJ14" s="128"/>
      <c r="FL14" s="128"/>
      <c r="FP14" s="11"/>
      <c r="FW14" s="128"/>
      <c r="GA14" s="11"/>
      <c r="GF14" s="128"/>
      <c r="GJ14" s="11"/>
      <c r="GP14" s="128"/>
      <c r="GT14" s="11"/>
      <c r="GY14" s="128"/>
      <c r="HC14" s="11"/>
      <c r="HJ14" s="128"/>
      <c r="HN14" s="11"/>
      <c r="HS14" s="128"/>
      <c r="HW14" s="11"/>
      <c r="IB14" s="128"/>
      <c r="IF14" s="11"/>
      <c r="IJ14" s="128"/>
      <c r="IN14" s="11"/>
      <c r="IP14" s="128"/>
      <c r="IT14" s="11"/>
      <c r="IY14" s="128"/>
      <c r="JC14" s="11"/>
      <c r="JH14" s="128"/>
      <c r="JL14" s="11"/>
      <c r="JR14" s="128"/>
      <c r="JV14" s="11"/>
      <c r="KD14" s="128"/>
      <c r="KH14" s="11"/>
      <c r="KL14" s="128"/>
      <c r="KQ14" s="128"/>
      <c r="KV14" s="128"/>
      <c r="LA14" s="128"/>
      <c r="LF14" s="128"/>
      <c r="LJ14" s="11"/>
      <c r="LK14" s="128"/>
      <c r="LN14" s="128"/>
      <c r="LO14" s="11"/>
      <c r="MC14" s="128"/>
      <c r="MD14" s="11"/>
      <c r="NE14" s="128"/>
      <c r="NJ14" s="128"/>
      <c r="NK14" s="11"/>
      <c r="NU14" s="128"/>
    </row>
    <row r="15" spans="1:396" s="13" customFormat="1" ht="17" x14ac:dyDescent="0.2">
      <c r="A15" s="10" t="s">
        <v>928</v>
      </c>
      <c r="B15" s="13">
        <f>COUNTA(B2:B5)</f>
        <v>4</v>
      </c>
      <c r="D15" s="13">
        <f>COUNTA(D2:D5)</f>
        <v>4</v>
      </c>
      <c r="E15" s="13">
        <f>COUNTA(E2:E5)</f>
        <v>4</v>
      </c>
      <c r="G15" s="13">
        <f>COUNTA(G2:G5)</f>
        <v>4</v>
      </c>
      <c r="H15" s="13">
        <f>COUNTA(H2:H5)</f>
        <v>4</v>
      </c>
      <c r="I15" s="13">
        <f>COUNTA(I2:I5)</f>
        <v>4</v>
      </c>
      <c r="J15" s="13">
        <f>COUNTA(J2:J5)</f>
        <v>4</v>
      </c>
      <c r="K15" s="130"/>
      <c r="L15" s="14"/>
      <c r="R15" s="15"/>
      <c r="AA15" s="14"/>
      <c r="AB15" s="13">
        <f>COUNTA(AB2:AB5)</f>
        <v>4</v>
      </c>
      <c r="AC15" s="13">
        <f>COUNTA(AC2:AC5)</f>
        <v>4</v>
      </c>
      <c r="AD15" s="13">
        <f>COUNTA(AD2:AD5)</f>
        <v>4</v>
      </c>
      <c r="AE15" s="13">
        <f>COUNTA(AE2:AE5)</f>
        <v>4</v>
      </c>
      <c r="AH15" s="13">
        <f>COUNTA(AH2:AH5)</f>
        <v>4</v>
      </c>
      <c r="AI15" s="130"/>
      <c r="AJ15" s="13">
        <f>COUNTA(AJ2:AJ5)</f>
        <v>4</v>
      </c>
      <c r="AK15" s="14"/>
      <c r="AV15" s="16">
        <f>COUNTA(AV2:AV5)</f>
        <v>3</v>
      </c>
      <c r="AW15" s="13">
        <f>COUNTA(AW2:AW5)</f>
        <v>3</v>
      </c>
      <c r="AX15" s="13">
        <f>COUNTA(AX2:AX5)</f>
        <v>3</v>
      </c>
      <c r="AY15" s="130"/>
      <c r="AZ15" s="122">
        <f t="shared" ref="AZ15:BE15" si="8">COUNTA(AZ2:AZ5)</f>
        <v>4</v>
      </c>
      <c r="BA15" s="13">
        <f t="shared" si="8"/>
        <v>0</v>
      </c>
      <c r="BB15" s="13">
        <f t="shared" si="8"/>
        <v>0</v>
      </c>
      <c r="BC15" s="13">
        <f t="shared" si="8"/>
        <v>0</v>
      </c>
      <c r="BD15" s="13">
        <f t="shared" si="8"/>
        <v>0</v>
      </c>
      <c r="BE15" s="13">
        <f t="shared" si="8"/>
        <v>0</v>
      </c>
      <c r="BF15" s="130"/>
      <c r="BG15" s="13">
        <f>COUNTA(BG2:BG5)</f>
        <v>4</v>
      </c>
      <c r="BH15" s="13">
        <f>COUNTA(BH2:BH5)</f>
        <v>0</v>
      </c>
      <c r="BI15" s="13">
        <f>COUNTA(BI2:BI5)</f>
        <v>0</v>
      </c>
      <c r="BJ15" s="13">
        <f>COUNTA(BJ2:BJ5)</f>
        <v>0</v>
      </c>
      <c r="BK15" s="13">
        <f>COUNTA(BK2:BK5)</f>
        <v>0</v>
      </c>
      <c r="BL15" s="130"/>
      <c r="BM15" s="13">
        <f>COUNTA(BM2:BM5)</f>
        <v>4</v>
      </c>
      <c r="BN15" s="13">
        <f>COUNTA(BN2:BN5)</f>
        <v>0</v>
      </c>
      <c r="BO15" s="13">
        <f>COUNTA(BO2:BO5)</f>
        <v>0</v>
      </c>
      <c r="BP15" s="13">
        <f>COUNTA(BP2:BP5)</f>
        <v>0</v>
      </c>
      <c r="BQ15" s="13">
        <f>COUNTA(BQ2:BQ5)</f>
        <v>0</v>
      </c>
      <c r="BR15" s="130"/>
      <c r="BS15" s="13">
        <f>COUNTA(BS2:BS5)</f>
        <v>4</v>
      </c>
      <c r="BT15" s="13">
        <f>COUNTA(BT2:BT5)</f>
        <v>0</v>
      </c>
      <c r="BU15" s="13">
        <f>COUNTA(BU2:BU5)</f>
        <v>0</v>
      </c>
      <c r="BV15" s="13">
        <f>COUNTA(BV2:BV5)</f>
        <v>0</v>
      </c>
      <c r="BW15" s="13">
        <f>COUNTA(BW2:BW5)</f>
        <v>0</v>
      </c>
      <c r="BX15" s="130"/>
      <c r="BY15" s="13">
        <f t="shared" ref="BY15:CG15" si="9">COUNTA(BY2:BY5)</f>
        <v>4</v>
      </c>
      <c r="BZ15" s="13">
        <f t="shared" si="9"/>
        <v>1</v>
      </c>
      <c r="CA15" s="13">
        <f t="shared" si="9"/>
        <v>1</v>
      </c>
      <c r="CB15" s="13">
        <f t="shared" si="9"/>
        <v>1</v>
      </c>
      <c r="CC15" s="13">
        <f t="shared" si="9"/>
        <v>0</v>
      </c>
      <c r="CD15" s="13">
        <f t="shared" si="9"/>
        <v>1</v>
      </c>
      <c r="CE15" s="13">
        <f t="shared" si="9"/>
        <v>0</v>
      </c>
      <c r="CF15" s="13">
        <f t="shared" si="9"/>
        <v>1</v>
      </c>
      <c r="CG15" s="13">
        <f t="shared" si="9"/>
        <v>0</v>
      </c>
      <c r="CH15" s="130"/>
      <c r="CI15" s="13">
        <f t="shared" ref="CI15:CS15" si="10">COUNTA(CI2:CI5)</f>
        <v>4</v>
      </c>
      <c r="CJ15" s="13">
        <f t="shared" si="10"/>
        <v>4</v>
      </c>
      <c r="CK15" s="13">
        <f t="shared" si="10"/>
        <v>4</v>
      </c>
      <c r="CL15" s="13">
        <f t="shared" si="10"/>
        <v>4</v>
      </c>
      <c r="CM15" s="13">
        <f t="shared" si="10"/>
        <v>0</v>
      </c>
      <c r="CN15" s="13">
        <f t="shared" si="10"/>
        <v>4</v>
      </c>
      <c r="CO15" s="13">
        <f t="shared" si="10"/>
        <v>0</v>
      </c>
      <c r="CP15" s="13">
        <f t="shared" si="10"/>
        <v>4</v>
      </c>
      <c r="CQ15" s="13">
        <f t="shared" si="10"/>
        <v>0</v>
      </c>
      <c r="CR15" s="13">
        <f t="shared" si="10"/>
        <v>4</v>
      </c>
      <c r="CS15" s="13">
        <f t="shared" si="10"/>
        <v>0</v>
      </c>
      <c r="CT15" s="130"/>
      <c r="CU15" s="13">
        <f>COUNTA(CU2:CU5)</f>
        <v>4</v>
      </c>
      <c r="CV15" s="130"/>
      <c r="CW15" s="13">
        <f>COUNTA(CW2:CW5)</f>
        <v>4</v>
      </c>
      <c r="CX15" s="13">
        <f>COUNTA(CX2:CX5)</f>
        <v>3</v>
      </c>
      <c r="CY15" s="13">
        <f>COUNTA(CY2:CY5)</f>
        <v>3</v>
      </c>
      <c r="CZ15" s="13">
        <f>COUNTA(CZ2:CZ5)</f>
        <v>3</v>
      </c>
      <c r="DA15" s="13">
        <f>COUNTA(DA2:DA5)</f>
        <v>3</v>
      </c>
      <c r="DB15" s="130"/>
      <c r="DC15" s="13">
        <f>COUNTA(DC2:DC5)</f>
        <v>4</v>
      </c>
      <c r="DD15" s="13">
        <f>COUNTA(DD2:DD5)</f>
        <v>2</v>
      </c>
      <c r="DE15" s="13">
        <f>COUNTA(DE2:DE5)</f>
        <v>2</v>
      </c>
      <c r="DF15" s="13">
        <f>COUNTA(DF2:DF5)</f>
        <v>2</v>
      </c>
      <c r="DG15" s="13">
        <f>COUNTA(DG2:DG5)</f>
        <v>2</v>
      </c>
      <c r="DH15" s="130"/>
      <c r="DI15" s="13">
        <f>COUNTA(DI2:DI5)</f>
        <v>4</v>
      </c>
      <c r="DJ15" s="13">
        <f>COUNTA(DJ2:DJ5)</f>
        <v>0</v>
      </c>
      <c r="DK15" s="13">
        <f>COUNTA(DK2:DK5)</f>
        <v>0</v>
      </c>
      <c r="DL15" s="13">
        <f>COUNTA(DL2:DL5)</f>
        <v>0</v>
      </c>
      <c r="DM15" s="13">
        <f>COUNTA(DM2:DM5)</f>
        <v>0</v>
      </c>
      <c r="DN15" s="130"/>
      <c r="DO15" s="13">
        <f>COUNTA(DO2:DO5)</f>
        <v>4</v>
      </c>
      <c r="DP15" s="13">
        <f>COUNTA(DP2:DP5)</f>
        <v>3</v>
      </c>
      <c r="DQ15" s="13">
        <f>COUNTA(DQ2:DQ5)</f>
        <v>3</v>
      </c>
      <c r="DR15" s="13">
        <f>COUNTA(DR2:DR5)</f>
        <v>3</v>
      </c>
      <c r="DS15" s="13">
        <f>COUNTA(DS2:DS5)</f>
        <v>3</v>
      </c>
      <c r="DT15" s="130"/>
      <c r="DU15" s="13">
        <f>COUNTA(DU2:DU5)</f>
        <v>4</v>
      </c>
      <c r="DV15" s="13">
        <f>COUNTA(DV2:DV5)</f>
        <v>1</v>
      </c>
      <c r="DW15" s="13">
        <f>COUNTA(DW2:DW5)</f>
        <v>1</v>
      </c>
      <c r="DX15" s="13">
        <f>COUNTA(DX2:DX5)</f>
        <v>1</v>
      </c>
      <c r="DY15" s="13">
        <f>COUNTA(DY2:DY5)</f>
        <v>1</v>
      </c>
      <c r="DZ15" s="130"/>
      <c r="EA15" s="13">
        <f>COUNTA(EA2:EA5)</f>
        <v>4</v>
      </c>
      <c r="EB15" s="13">
        <f>COUNTA(EB2:EB5)</f>
        <v>0</v>
      </c>
      <c r="EC15" s="13">
        <f>COUNTA(EC2:EC5)</f>
        <v>0</v>
      </c>
      <c r="ED15" s="13">
        <f>COUNTA(ED2:ED5)</f>
        <v>0</v>
      </c>
      <c r="EE15" s="13">
        <f>COUNTA(EE2:EE5)</f>
        <v>0</v>
      </c>
      <c r="EF15" s="130"/>
      <c r="EG15" s="13">
        <f>COUNTA(EG2:EG5)</f>
        <v>4</v>
      </c>
      <c r="EH15" s="13">
        <f>COUNTA(EH2:EH5)</f>
        <v>0</v>
      </c>
      <c r="EI15" s="13">
        <f>COUNTA(EI2:EI5)</f>
        <v>0</v>
      </c>
      <c r="EJ15" s="13">
        <f>COUNTA(EJ2:EJ5)</f>
        <v>0</v>
      </c>
      <c r="EK15" s="13">
        <f>COUNTA(EK2:EK5)</f>
        <v>0</v>
      </c>
      <c r="EL15" s="130"/>
      <c r="EM15" s="13">
        <f>COUNTA(EM2:EM5)</f>
        <v>4</v>
      </c>
      <c r="EN15" s="13">
        <f>COUNTA(EN2:EN5)</f>
        <v>0</v>
      </c>
      <c r="EO15" s="13">
        <f>COUNTA(EO2:EO5)</f>
        <v>0</v>
      </c>
      <c r="EP15" s="13">
        <f>COUNTA(EP2:EP5)</f>
        <v>0</v>
      </c>
      <c r="EQ15" s="13">
        <f>COUNTA(EQ2:EQ5)</f>
        <v>0</v>
      </c>
      <c r="ER15" s="130"/>
      <c r="ES15" s="13">
        <f>COUNTA(ES2:ES5)</f>
        <v>4</v>
      </c>
      <c r="ET15" s="13">
        <f>COUNTA(ET2:ET5)</f>
        <v>0</v>
      </c>
      <c r="EU15" s="13">
        <f>COUNTA(EU2:EU5)</f>
        <v>0</v>
      </c>
      <c r="EV15" s="13">
        <f>COUNTA(EV2:EV5)</f>
        <v>0</v>
      </c>
      <c r="EW15" s="13">
        <f>COUNTA(EW2:EW5)</f>
        <v>0</v>
      </c>
      <c r="EX15" s="130"/>
      <c r="EY15" s="13">
        <f>COUNTA(EY2:EY5)</f>
        <v>4</v>
      </c>
      <c r="EZ15" s="13">
        <f>COUNTA(EZ2:EZ5)</f>
        <v>0</v>
      </c>
      <c r="FA15" s="13">
        <f>COUNTA(FA2:FA5)</f>
        <v>0</v>
      </c>
      <c r="FB15" s="13">
        <f>COUNTA(FB2:FB5)</f>
        <v>0</v>
      </c>
      <c r="FC15" s="13">
        <f>COUNTA(FC2:FC5)</f>
        <v>0</v>
      </c>
      <c r="FD15" s="130"/>
      <c r="FE15" s="13">
        <f>COUNTA(FE2:FE5)</f>
        <v>4</v>
      </c>
      <c r="FF15" s="13">
        <f>COUNTA(FF2:FF5)</f>
        <v>0</v>
      </c>
      <c r="FG15" s="13">
        <f>COUNTA(FG2:FG5)</f>
        <v>0</v>
      </c>
      <c r="FH15" s="13">
        <f>COUNTA(FH2:FH5)</f>
        <v>0</v>
      </c>
      <c r="FI15" s="13">
        <f>COUNTA(FI2:FI5)</f>
        <v>0</v>
      </c>
      <c r="FJ15" s="130"/>
      <c r="FK15" s="13">
        <f>COUNTA(FK2:FK5)</f>
        <v>4</v>
      </c>
      <c r="FL15" s="130"/>
      <c r="FM15" s="13">
        <f>COUNTA(FM2:FM5)</f>
        <v>4</v>
      </c>
      <c r="FN15" s="13">
        <f>COUNTA(FN2:FN5)</f>
        <v>3</v>
      </c>
      <c r="FO15" s="13">
        <f>COUNTA(FO2:FO5)</f>
        <v>3</v>
      </c>
      <c r="FP15" s="14"/>
      <c r="FQ15" s="13">
        <f t="shared" ref="FQ15:FV15" si="11">COUNTA(FQ2:FQ5)</f>
        <v>0</v>
      </c>
      <c r="FR15" s="13">
        <f t="shared" si="11"/>
        <v>1</v>
      </c>
      <c r="FS15" s="13">
        <f t="shared" si="11"/>
        <v>0</v>
      </c>
      <c r="FT15" s="13">
        <f t="shared" si="11"/>
        <v>2</v>
      </c>
      <c r="FU15" s="13">
        <f t="shared" si="11"/>
        <v>0</v>
      </c>
      <c r="FV15" s="13">
        <f t="shared" si="11"/>
        <v>3</v>
      </c>
      <c r="FW15" s="130"/>
      <c r="FX15" s="13">
        <f>COUNTA(FX2:FX5)</f>
        <v>4</v>
      </c>
      <c r="FY15" s="13">
        <f>COUNTA(FY2:FY5)</f>
        <v>1</v>
      </c>
      <c r="FZ15" s="13">
        <f>COUNTA(FZ2:FZ5)</f>
        <v>1</v>
      </c>
      <c r="GA15" s="14"/>
      <c r="GB15" s="13">
        <f>COUNTA(GB2:GB5)</f>
        <v>0</v>
      </c>
      <c r="GC15" s="13">
        <f>COUNTA(GC2:GC5)</f>
        <v>0</v>
      </c>
      <c r="GD15" s="13">
        <f>COUNTA(GD2:GD5)</f>
        <v>1</v>
      </c>
      <c r="GE15" s="13">
        <f>COUNTA(GE2:GE5)</f>
        <v>0</v>
      </c>
      <c r="GF15" s="130"/>
      <c r="GG15" s="13">
        <f>COUNTA(GG2:GG5)</f>
        <v>4</v>
      </c>
      <c r="GH15" s="13">
        <f>COUNTA(GH2:GH5)</f>
        <v>2</v>
      </c>
      <c r="GI15" s="13">
        <f>COUNTA(GI2:GI5)</f>
        <v>2</v>
      </c>
      <c r="GJ15" s="14"/>
      <c r="GK15" s="13">
        <f>COUNTA(GK2:GK5)</f>
        <v>1</v>
      </c>
      <c r="GL15" s="13">
        <f>COUNTA(GL2:GL5)</f>
        <v>0</v>
      </c>
      <c r="GM15" s="13">
        <f>COUNTA(GM2:GM5)</f>
        <v>2</v>
      </c>
      <c r="GN15" s="13">
        <f>COUNTA(GN2:GN5)</f>
        <v>0</v>
      </c>
      <c r="GO15" s="13">
        <f>COUNTA(GO2:GO5)</f>
        <v>0</v>
      </c>
      <c r="GP15" s="130"/>
      <c r="GQ15" s="13">
        <f>COUNTA(GQ2:GQ5)</f>
        <v>4</v>
      </c>
      <c r="GR15" s="13">
        <f>COUNTA(GR2:GR5)</f>
        <v>0</v>
      </c>
      <c r="GS15" s="13">
        <f>COUNTA(GS2:GS5)</f>
        <v>0</v>
      </c>
      <c r="GT15" s="14"/>
      <c r="GU15" s="13">
        <f>COUNTA(GU2:GU5)</f>
        <v>0</v>
      </c>
      <c r="GV15" s="13">
        <f>COUNTA(GV2:GV5)</f>
        <v>0</v>
      </c>
      <c r="GW15" s="13">
        <f>COUNTA(GW2:GW5)</f>
        <v>0</v>
      </c>
      <c r="GX15" s="13">
        <f>COUNTA(GX2:GX5)</f>
        <v>0</v>
      </c>
      <c r="GY15" s="130"/>
      <c r="GZ15" s="13">
        <f>COUNTA(GZ2:GZ5)</f>
        <v>4</v>
      </c>
      <c r="HA15" s="13">
        <f>COUNTA(HA2:HA5)</f>
        <v>0</v>
      </c>
      <c r="HB15" s="13">
        <f>COUNTA(HB2:HB5)</f>
        <v>0</v>
      </c>
      <c r="HC15" s="14"/>
      <c r="HD15" s="13">
        <f t="shared" ref="HD15:HI15" si="12">COUNTA(HD2:HD5)</f>
        <v>0</v>
      </c>
      <c r="HE15" s="13">
        <f t="shared" si="12"/>
        <v>0</v>
      </c>
      <c r="HF15" s="13">
        <f t="shared" si="12"/>
        <v>0</v>
      </c>
      <c r="HG15" s="13">
        <f t="shared" si="12"/>
        <v>0</v>
      </c>
      <c r="HH15" s="13">
        <f t="shared" si="12"/>
        <v>0</v>
      </c>
      <c r="HI15" s="13">
        <f t="shared" si="12"/>
        <v>0</v>
      </c>
      <c r="HJ15" s="130"/>
      <c r="HK15" s="13">
        <f>COUNTA(HK2:HK5)</f>
        <v>4</v>
      </c>
      <c r="HL15" s="13">
        <f>COUNTA(HL2:HL5)</f>
        <v>0</v>
      </c>
      <c r="HM15" s="13">
        <f>COUNTA(HM2:HM5)</f>
        <v>0</v>
      </c>
      <c r="HN15" s="14"/>
      <c r="HO15" s="13">
        <f>COUNTA(HO2:HO5)</f>
        <v>0</v>
      </c>
      <c r="HP15" s="13">
        <f>COUNTA(HP2:HP5)</f>
        <v>0</v>
      </c>
      <c r="HQ15" s="13">
        <f>COUNTA(HQ2:HQ5)</f>
        <v>0</v>
      </c>
      <c r="HR15" s="13">
        <f>COUNTA(HR2:HR5)</f>
        <v>0</v>
      </c>
      <c r="HS15" s="130"/>
      <c r="HT15" s="13">
        <f>COUNTA(HT2:HT5)</f>
        <v>4</v>
      </c>
      <c r="HU15" s="13">
        <f>COUNTA(HU2:HU5)</f>
        <v>0</v>
      </c>
      <c r="HV15" s="13">
        <f>COUNTA(HV2:HV5)</f>
        <v>0</v>
      </c>
      <c r="HW15" s="14"/>
      <c r="HX15" s="13">
        <f>COUNTA(HX2:HX5)</f>
        <v>0</v>
      </c>
      <c r="HY15" s="13">
        <f>COUNTA(HY2:HY5)</f>
        <v>0</v>
      </c>
      <c r="HZ15" s="13">
        <f>COUNTA(HZ2:HZ5)</f>
        <v>0</v>
      </c>
      <c r="IA15" s="13">
        <f>COUNTA(IA2:IA5)</f>
        <v>0</v>
      </c>
      <c r="IB15" s="130"/>
      <c r="IC15" s="13">
        <f>COUNTA(IC2:IC5)</f>
        <v>4</v>
      </c>
      <c r="ID15" s="13">
        <f>COUNTA(ID2:ID5)</f>
        <v>0</v>
      </c>
      <c r="IE15" s="13">
        <f>COUNTA(IE2:IE5)</f>
        <v>0</v>
      </c>
      <c r="IF15" s="14"/>
      <c r="IG15" s="13">
        <f>COUNTA(IG2:IG5)</f>
        <v>0</v>
      </c>
      <c r="IH15" s="13">
        <f>COUNTA(IH2:IH5)</f>
        <v>0</v>
      </c>
      <c r="II15" s="13">
        <f>COUNTA(II2:II5)</f>
        <v>0</v>
      </c>
      <c r="IJ15" s="130"/>
      <c r="IK15" s="13">
        <f>COUNTA(IK2:IK5)</f>
        <v>4</v>
      </c>
      <c r="IL15" s="13">
        <f>COUNTA(IL2:IL5)</f>
        <v>0</v>
      </c>
      <c r="IM15" s="13">
        <f>COUNTA(IM2:IM5)</f>
        <v>0</v>
      </c>
      <c r="IN15" s="14"/>
      <c r="IO15" s="13">
        <f>COUNTA(IO2:IO5)</f>
        <v>0</v>
      </c>
      <c r="IP15" s="130"/>
      <c r="IQ15" s="13">
        <f>COUNTA(IQ2:IQ5)</f>
        <v>4</v>
      </c>
      <c r="IR15" s="13">
        <f>COUNTA(IR2:IR5)</f>
        <v>0</v>
      </c>
      <c r="IS15" s="13">
        <f>COUNTA(IS2:IS5)</f>
        <v>0</v>
      </c>
      <c r="IT15" s="14"/>
      <c r="IU15" s="13">
        <f>COUNTA(IU2:IU5)</f>
        <v>0</v>
      </c>
      <c r="IV15" s="13">
        <f>COUNTA(IV2:IV5)</f>
        <v>0</v>
      </c>
      <c r="IW15" s="13">
        <f>COUNTA(IW2:IW5)</f>
        <v>0</v>
      </c>
      <c r="IX15" s="13">
        <f>COUNTA(IX2:IX5)</f>
        <v>0</v>
      </c>
      <c r="IY15" s="130"/>
      <c r="IZ15" s="13">
        <f>COUNTA(IZ2:IZ5)</f>
        <v>4</v>
      </c>
      <c r="JA15" s="13">
        <f>COUNTA(JA2:JA5)</f>
        <v>1</v>
      </c>
      <c r="JB15" s="13">
        <f>COUNTA(JB2:JB5)</f>
        <v>1</v>
      </c>
      <c r="JC15" s="14"/>
      <c r="JD15" s="13">
        <f>COUNTA(JD2:JD5)</f>
        <v>0</v>
      </c>
      <c r="JE15" s="13">
        <f>COUNTA(JE2:JE5)</f>
        <v>1</v>
      </c>
      <c r="JF15" s="13">
        <f>COUNTA(JF2:JF5)</f>
        <v>0</v>
      </c>
      <c r="JG15" s="13">
        <f>COUNTA(JG2:JG5)</f>
        <v>0</v>
      </c>
      <c r="JH15" s="130"/>
      <c r="JI15" s="13">
        <f>COUNTA(JI2:JI5)</f>
        <v>4</v>
      </c>
      <c r="JJ15" s="13">
        <f>COUNTA(JJ2:JJ5)</f>
        <v>2</v>
      </c>
      <c r="JK15" s="13">
        <f>COUNTA(JK2:JK5)</f>
        <v>2</v>
      </c>
      <c r="JL15" s="14"/>
      <c r="JM15" s="13">
        <f>COUNTA(JM2:JM5)</f>
        <v>1</v>
      </c>
      <c r="JN15" s="13">
        <f>COUNTA(JN2:JN5)</f>
        <v>0</v>
      </c>
      <c r="JO15" s="13">
        <f>COUNTA(JO2:JO5)</f>
        <v>1</v>
      </c>
      <c r="JP15" s="13">
        <f>COUNTA(JP2:JP5)</f>
        <v>2</v>
      </c>
      <c r="JQ15" s="13">
        <f>COUNTA(JQ2:JQ5)</f>
        <v>2</v>
      </c>
      <c r="JR15" s="130"/>
      <c r="JS15" s="13">
        <f>COUNTA(JS2:JS5)</f>
        <v>4</v>
      </c>
      <c r="JT15" s="13">
        <f>COUNTA(JT2:JT5)</f>
        <v>0</v>
      </c>
      <c r="JU15" s="13">
        <f>COUNTA(JU2:JU5)</f>
        <v>0</v>
      </c>
      <c r="JV15" s="14"/>
      <c r="JW15" s="13">
        <f t="shared" ref="JW15:KC15" si="13">COUNTA(JW2:JW5)</f>
        <v>0</v>
      </c>
      <c r="JX15" s="13">
        <f t="shared" si="13"/>
        <v>0</v>
      </c>
      <c r="JY15" s="13">
        <f t="shared" si="13"/>
        <v>0</v>
      </c>
      <c r="JZ15" s="13">
        <f t="shared" si="13"/>
        <v>0</v>
      </c>
      <c r="KA15" s="13">
        <f t="shared" si="13"/>
        <v>0</v>
      </c>
      <c r="KB15" s="13">
        <f t="shared" si="13"/>
        <v>0</v>
      </c>
      <c r="KC15" s="13">
        <f t="shared" si="13"/>
        <v>0</v>
      </c>
      <c r="KD15" s="130"/>
      <c r="KE15" s="13">
        <f>COUNTA(KE2:KE5)</f>
        <v>4</v>
      </c>
      <c r="KF15" s="13">
        <f>COUNTA(KF2:KF5)</f>
        <v>1</v>
      </c>
      <c r="KG15" s="13">
        <f>COUNTA(KG2:KG5)</f>
        <v>1</v>
      </c>
      <c r="KH15" s="14"/>
      <c r="KI15" s="13">
        <f>COUNTA(KI2:KI5)</f>
        <v>1</v>
      </c>
      <c r="KJ15" s="13">
        <f>COUNTA(KJ2:KJ5)</f>
        <v>1</v>
      </c>
      <c r="KK15" s="13">
        <f>COUNTA(KK2:KK5)</f>
        <v>1</v>
      </c>
      <c r="KL15" s="130"/>
      <c r="KM15" s="13">
        <f>COUNTA(KM2:KM5)</f>
        <v>4</v>
      </c>
      <c r="KN15" s="13">
        <f>COUNTA(KN2:KN5)</f>
        <v>0</v>
      </c>
      <c r="KO15" s="13">
        <f>COUNTA(KO2:KO5)</f>
        <v>0</v>
      </c>
      <c r="KP15" s="13">
        <f>COUNTA(KP2:KP5)</f>
        <v>0</v>
      </c>
      <c r="KQ15" s="130"/>
      <c r="KR15" s="13">
        <f>COUNTA(KR2:KR5)</f>
        <v>4</v>
      </c>
      <c r="KS15" s="13">
        <f>COUNTA(KS2:KS5)</f>
        <v>0</v>
      </c>
      <c r="KT15" s="13">
        <f>COUNTA(KT2:KT5)</f>
        <v>0</v>
      </c>
      <c r="KU15" s="13">
        <f>COUNTA(KU2:KU5)</f>
        <v>0</v>
      </c>
      <c r="KV15" s="130"/>
      <c r="KW15" s="13">
        <f>COUNTA(KW2:KW5)</f>
        <v>4</v>
      </c>
      <c r="KX15" s="13">
        <f>COUNTA(KX2:KX5)</f>
        <v>0</v>
      </c>
      <c r="KY15" s="13">
        <f>COUNTA(KY2:KY5)</f>
        <v>0</v>
      </c>
      <c r="KZ15" s="13">
        <f>COUNTA(KZ2:KZ5)</f>
        <v>0</v>
      </c>
      <c r="LA15" s="130"/>
      <c r="LB15" s="13">
        <f>COUNTA(LB2:LB5)</f>
        <v>4</v>
      </c>
      <c r="LC15" s="13">
        <f>COUNTA(LC2:LC5)</f>
        <v>0</v>
      </c>
      <c r="LD15" s="13">
        <f>COUNTA(LD2:LD5)</f>
        <v>0</v>
      </c>
      <c r="LE15" s="13">
        <f>COUNTA(LE2:LE5)</f>
        <v>0</v>
      </c>
      <c r="LF15" s="130"/>
      <c r="LG15" s="13">
        <f>COUNTA(LG2:LG5)</f>
        <v>4</v>
      </c>
      <c r="LH15" s="13">
        <f>COUNTA(LH2:LH5)</f>
        <v>0</v>
      </c>
      <c r="LI15" s="13">
        <f>COUNTA(LI2:LI5)</f>
        <v>0</v>
      </c>
      <c r="LJ15" s="14"/>
      <c r="LK15" s="130"/>
      <c r="LL15" s="13">
        <f>COUNTA(LL2:LL5)</f>
        <v>4</v>
      </c>
      <c r="LM15" s="13">
        <f>COUNTA(LM2:LM5)</f>
        <v>1</v>
      </c>
      <c r="LN15" s="130"/>
      <c r="LO15" s="14"/>
      <c r="LP15" s="13">
        <f t="shared" ref="LP15:MB15" si="14">COUNTA(LP2:LP5)</f>
        <v>3</v>
      </c>
      <c r="LQ15" s="13">
        <f t="shared" si="14"/>
        <v>0</v>
      </c>
      <c r="LR15" s="13">
        <f t="shared" si="14"/>
        <v>1</v>
      </c>
      <c r="LS15" s="13">
        <f t="shared" si="14"/>
        <v>0</v>
      </c>
      <c r="LT15" s="13">
        <f t="shared" si="14"/>
        <v>0</v>
      </c>
      <c r="LU15" s="13">
        <f t="shared" si="14"/>
        <v>0</v>
      </c>
      <c r="LV15" s="13">
        <f t="shared" si="14"/>
        <v>0</v>
      </c>
      <c r="LW15" s="13">
        <f t="shared" si="14"/>
        <v>0</v>
      </c>
      <c r="LX15" s="13">
        <f t="shared" si="14"/>
        <v>0</v>
      </c>
      <c r="LY15" s="13">
        <f t="shared" si="14"/>
        <v>1</v>
      </c>
      <c r="LZ15" s="13">
        <f t="shared" si="14"/>
        <v>4</v>
      </c>
      <c r="MA15" s="13">
        <f t="shared" si="14"/>
        <v>4</v>
      </c>
      <c r="MB15" s="13">
        <f t="shared" si="14"/>
        <v>2</v>
      </c>
      <c r="MC15" s="130"/>
      <c r="MD15" s="14"/>
      <c r="ME15" s="13">
        <f t="shared" ref="ME15:ND15" si="15">COUNTA(ME2:ME5)</f>
        <v>4</v>
      </c>
      <c r="MF15" s="13">
        <f t="shared" si="15"/>
        <v>4</v>
      </c>
      <c r="MG15" s="13">
        <f t="shared" si="15"/>
        <v>4</v>
      </c>
      <c r="MH15" s="13">
        <f t="shared" si="15"/>
        <v>2</v>
      </c>
      <c r="MI15" s="13">
        <f t="shared" si="15"/>
        <v>4</v>
      </c>
      <c r="MJ15" s="13">
        <f t="shared" si="15"/>
        <v>4</v>
      </c>
      <c r="MK15" s="13">
        <f t="shared" si="15"/>
        <v>4</v>
      </c>
      <c r="ML15" s="13">
        <f t="shared" si="15"/>
        <v>3</v>
      </c>
      <c r="MM15" s="13">
        <f t="shared" si="15"/>
        <v>0</v>
      </c>
      <c r="MN15" s="13">
        <f t="shared" si="15"/>
        <v>4</v>
      </c>
      <c r="MO15" s="13">
        <f t="shared" si="15"/>
        <v>4</v>
      </c>
      <c r="MP15" s="13">
        <f t="shared" si="15"/>
        <v>4</v>
      </c>
      <c r="MQ15" s="13">
        <f t="shared" si="15"/>
        <v>4</v>
      </c>
      <c r="MR15" s="13">
        <f t="shared" si="15"/>
        <v>4</v>
      </c>
      <c r="MS15" s="13">
        <f t="shared" si="15"/>
        <v>2</v>
      </c>
      <c r="MT15" s="13">
        <f t="shared" si="15"/>
        <v>3</v>
      </c>
      <c r="MU15" s="13">
        <f t="shared" si="15"/>
        <v>4</v>
      </c>
      <c r="MV15" s="13">
        <f t="shared" si="15"/>
        <v>4</v>
      </c>
      <c r="MW15" s="13">
        <f t="shared" si="15"/>
        <v>4</v>
      </c>
      <c r="MX15" s="13">
        <f t="shared" si="15"/>
        <v>0</v>
      </c>
      <c r="MY15" s="13">
        <f t="shared" si="15"/>
        <v>4</v>
      </c>
      <c r="MZ15" s="13">
        <f t="shared" si="15"/>
        <v>4</v>
      </c>
      <c r="NA15" s="13">
        <f t="shared" si="15"/>
        <v>4</v>
      </c>
      <c r="NB15" s="13">
        <f t="shared" si="15"/>
        <v>4</v>
      </c>
      <c r="NC15" s="13">
        <f t="shared" si="15"/>
        <v>4</v>
      </c>
      <c r="ND15" s="13">
        <f t="shared" si="15"/>
        <v>4</v>
      </c>
      <c r="NE15" s="130"/>
      <c r="NF15" s="13">
        <f>COUNTA(NF2:NF5)</f>
        <v>4</v>
      </c>
      <c r="NG15" s="13">
        <f>COUNTA(NG2:NG5)</f>
        <v>4</v>
      </c>
      <c r="NH15" s="13">
        <f>COUNTA(NH2:NH5)</f>
        <v>2</v>
      </c>
      <c r="NI15" s="13">
        <f>COUNTA(NI2:NI5)</f>
        <v>4</v>
      </c>
      <c r="NJ15" s="130"/>
      <c r="NK15" s="14"/>
      <c r="NL15" s="13">
        <f t="shared" ref="NL15:NT15" si="16">COUNTA(NL2:NL5)</f>
        <v>3</v>
      </c>
      <c r="NM15" s="13">
        <f t="shared" si="16"/>
        <v>2</v>
      </c>
      <c r="NN15" s="13">
        <f t="shared" si="16"/>
        <v>2</v>
      </c>
      <c r="NO15" s="13">
        <f t="shared" si="16"/>
        <v>2</v>
      </c>
      <c r="NP15" s="13">
        <f t="shared" si="16"/>
        <v>3</v>
      </c>
      <c r="NQ15" s="13">
        <f t="shared" si="16"/>
        <v>1</v>
      </c>
      <c r="NR15" s="13">
        <f t="shared" si="16"/>
        <v>1</v>
      </c>
      <c r="NS15" s="13">
        <f t="shared" si="16"/>
        <v>2</v>
      </c>
      <c r="NT15" s="13">
        <f t="shared" si="16"/>
        <v>1</v>
      </c>
      <c r="NU15" s="130"/>
      <c r="NV15" s="13">
        <f t="shared" ref="NV15:OB15" si="17">COUNTA(NV2:NV5)</f>
        <v>1</v>
      </c>
      <c r="NW15" s="13">
        <f t="shared" si="17"/>
        <v>4</v>
      </c>
      <c r="NX15" s="13">
        <f t="shared" si="17"/>
        <v>0</v>
      </c>
      <c r="NY15" s="13">
        <f t="shared" si="17"/>
        <v>4</v>
      </c>
      <c r="NZ15" s="13">
        <f t="shared" si="17"/>
        <v>4</v>
      </c>
      <c r="OA15" s="13">
        <f t="shared" si="17"/>
        <v>4</v>
      </c>
      <c r="OB15" s="13">
        <f t="shared" si="17"/>
        <v>4</v>
      </c>
    </row>
    <row r="16" spans="1:396" s="132" customFormat="1" ht="34" x14ac:dyDescent="0.2">
      <c r="A16" s="131" t="s">
        <v>929</v>
      </c>
      <c r="D16" s="131"/>
      <c r="G16" s="133">
        <f>G14/G15</f>
        <v>1</v>
      </c>
      <c r="K16" s="134"/>
      <c r="L16" s="135"/>
      <c r="M16" s="133"/>
      <c r="AA16" s="136"/>
      <c r="AI16" s="134"/>
      <c r="AK16" s="136"/>
      <c r="AY16" s="134"/>
      <c r="AZ16" s="137"/>
      <c r="BB16" s="133"/>
      <c r="BF16" s="134"/>
      <c r="BI16" s="133"/>
      <c r="BL16" s="134"/>
      <c r="BO16" s="133"/>
      <c r="BR16" s="134"/>
      <c r="BU16" s="133"/>
      <c r="BX16" s="134"/>
      <c r="CA16" s="132">
        <f>CA14/CA15</f>
        <v>1</v>
      </c>
      <c r="CE16" s="133"/>
      <c r="CH16" s="134"/>
      <c r="CL16" s="133"/>
      <c r="CQ16" s="133"/>
      <c r="CT16" s="134"/>
      <c r="CV16" s="134"/>
      <c r="CX16" s="133"/>
      <c r="CY16" s="133"/>
      <c r="CZ16" s="133"/>
      <c r="DA16" s="133"/>
      <c r="DB16" s="134"/>
      <c r="DC16" s="133"/>
      <c r="DD16" s="133"/>
      <c r="DE16" s="133"/>
      <c r="DF16" s="133"/>
      <c r="DG16" s="133"/>
      <c r="DH16" s="134"/>
      <c r="DI16" s="133"/>
      <c r="DJ16" s="133"/>
      <c r="DK16" s="133"/>
      <c r="DL16" s="133"/>
      <c r="DM16" s="133"/>
      <c r="DN16" s="134"/>
      <c r="DO16" s="133"/>
      <c r="DP16" s="133"/>
      <c r="DQ16" s="133"/>
      <c r="DR16" s="133"/>
      <c r="DS16" s="133"/>
      <c r="DT16" s="134"/>
      <c r="DU16" s="133"/>
      <c r="DV16" s="133"/>
      <c r="DW16" s="133"/>
      <c r="DX16" s="133"/>
      <c r="DY16" s="133"/>
      <c r="DZ16" s="134"/>
      <c r="EA16" s="133"/>
      <c r="EB16" s="133"/>
      <c r="EC16" s="133"/>
      <c r="ED16" s="133"/>
      <c r="EE16" s="133"/>
      <c r="EF16" s="134"/>
      <c r="EG16" s="133"/>
      <c r="EH16" s="133"/>
      <c r="EI16" s="133"/>
      <c r="EJ16" s="133"/>
      <c r="EK16" s="133"/>
      <c r="EL16" s="134"/>
      <c r="EM16" s="133"/>
      <c r="EN16" s="133"/>
      <c r="EO16" s="133"/>
      <c r="EP16" s="133"/>
      <c r="EQ16" s="133"/>
      <c r="ER16" s="134"/>
      <c r="ES16" s="133"/>
      <c r="ET16" s="133"/>
      <c r="EU16" s="133"/>
      <c r="EV16" s="133"/>
      <c r="EW16" s="133"/>
      <c r="EX16" s="134"/>
      <c r="EY16" s="133"/>
      <c r="EZ16" s="133"/>
      <c r="FA16" s="133"/>
      <c r="FB16" s="133"/>
      <c r="FC16" s="133"/>
      <c r="FD16" s="134"/>
      <c r="FE16" s="133"/>
      <c r="FF16" s="133"/>
      <c r="FG16" s="133"/>
      <c r="FH16" s="133"/>
      <c r="FI16" s="133"/>
      <c r="FJ16" s="134"/>
      <c r="FK16" s="133"/>
      <c r="FL16" s="134"/>
      <c r="FM16" s="133"/>
      <c r="FN16" s="133"/>
      <c r="FO16" s="133"/>
      <c r="FP16" s="135"/>
      <c r="FQ16" s="133"/>
      <c r="FR16" s="133"/>
      <c r="FS16" s="133"/>
      <c r="FT16" s="133"/>
      <c r="FU16" s="133"/>
      <c r="FV16" s="133"/>
      <c r="FW16" s="134"/>
      <c r="FX16" s="133"/>
      <c r="FY16" s="133"/>
      <c r="FZ16" s="133"/>
      <c r="GA16" s="135"/>
      <c r="GB16" s="133"/>
      <c r="GC16" s="133"/>
      <c r="GD16" s="133"/>
      <c r="GE16" s="133"/>
      <c r="GF16" s="134"/>
      <c r="GG16" s="133"/>
      <c r="GH16" s="133"/>
      <c r="GI16" s="133"/>
      <c r="GJ16" s="135"/>
      <c r="GK16" s="133"/>
      <c r="GL16" s="133"/>
      <c r="GM16" s="133"/>
      <c r="GN16" s="133"/>
      <c r="GO16" s="133"/>
      <c r="GP16" s="134"/>
      <c r="GQ16" s="133"/>
      <c r="GR16" s="133"/>
      <c r="GS16" s="133"/>
      <c r="GT16" s="135"/>
      <c r="GU16" s="133"/>
      <c r="GV16" s="133"/>
      <c r="GW16" s="133"/>
      <c r="GX16" s="133"/>
      <c r="GY16" s="134"/>
      <c r="GZ16" s="133"/>
      <c r="HA16" s="133"/>
      <c r="HB16" s="133"/>
      <c r="HC16" s="135"/>
      <c r="HD16" s="133"/>
      <c r="HE16" s="133"/>
      <c r="HF16" s="133"/>
      <c r="HG16" s="133"/>
      <c r="HH16" s="133"/>
      <c r="HI16" s="133"/>
      <c r="HJ16" s="134"/>
      <c r="HK16" s="133"/>
      <c r="HL16" s="133"/>
      <c r="HM16" s="133"/>
      <c r="HN16" s="135"/>
      <c r="HO16" s="133"/>
      <c r="HP16" s="133"/>
      <c r="HQ16" s="133"/>
      <c r="HR16" s="133"/>
      <c r="HS16" s="134"/>
      <c r="HT16" s="133"/>
      <c r="HU16" s="133"/>
      <c r="HV16" s="133"/>
      <c r="HW16" s="135"/>
      <c r="HX16" s="133"/>
      <c r="HY16" s="133"/>
      <c r="HZ16" s="133"/>
      <c r="IA16" s="133"/>
      <c r="IB16" s="134"/>
      <c r="IC16" s="133"/>
      <c r="ID16" s="133"/>
      <c r="IE16" s="133"/>
      <c r="IF16" s="135"/>
      <c r="IG16" s="133"/>
      <c r="IH16" s="133"/>
      <c r="II16" s="133"/>
      <c r="IJ16" s="134"/>
      <c r="IK16" s="133"/>
      <c r="IL16" s="133"/>
      <c r="IM16" s="133"/>
      <c r="IN16" s="135"/>
      <c r="IO16" s="133"/>
      <c r="IP16" s="134"/>
      <c r="IQ16" s="133"/>
      <c r="IR16" s="133"/>
      <c r="IS16" s="133"/>
      <c r="IT16" s="135"/>
      <c r="IU16" s="133"/>
      <c r="IV16" s="133"/>
      <c r="IW16" s="133"/>
      <c r="IX16" s="133"/>
      <c r="IY16" s="134"/>
      <c r="IZ16" s="133"/>
      <c r="JA16" s="133"/>
      <c r="JB16" s="133"/>
      <c r="JC16" s="135"/>
      <c r="JD16" s="133"/>
      <c r="JE16" s="133"/>
      <c r="JF16" s="133"/>
      <c r="JG16" s="133"/>
      <c r="JH16" s="134"/>
      <c r="JI16" s="133"/>
      <c r="JJ16" s="133"/>
      <c r="JK16" s="133"/>
      <c r="JL16" s="135"/>
      <c r="JM16" s="133"/>
      <c r="JN16" s="133"/>
      <c r="JO16" s="133"/>
      <c r="JP16" s="133"/>
      <c r="JQ16" s="133"/>
      <c r="JR16" s="134"/>
      <c r="JS16" s="133"/>
      <c r="JT16" s="133"/>
      <c r="JU16" s="133"/>
      <c r="JV16" s="135"/>
      <c r="JW16" s="133"/>
      <c r="JX16" s="133"/>
      <c r="JY16" s="133"/>
      <c r="JZ16" s="133"/>
      <c r="KA16" s="133"/>
      <c r="KB16" s="133"/>
      <c r="KC16" s="133"/>
      <c r="KD16" s="134"/>
      <c r="KE16" s="133"/>
      <c r="KF16" s="133"/>
      <c r="KG16" s="133"/>
      <c r="KH16" s="135"/>
      <c r="KI16" s="133"/>
      <c r="KJ16" s="133"/>
      <c r="KK16" s="133"/>
      <c r="KL16" s="134"/>
      <c r="KM16" s="133"/>
      <c r="KN16" s="133"/>
      <c r="KO16" s="133"/>
      <c r="KQ16" s="134"/>
      <c r="KR16" s="133"/>
      <c r="KS16" s="133"/>
      <c r="KT16" s="133"/>
      <c r="KU16" s="133"/>
      <c r="KV16" s="134"/>
      <c r="KW16" s="133"/>
      <c r="KX16" s="133"/>
      <c r="KY16" s="133"/>
      <c r="KZ16" s="133"/>
      <c r="LA16" s="134"/>
      <c r="LB16" s="133"/>
      <c r="LC16" s="133"/>
      <c r="LD16" s="133"/>
      <c r="LE16" s="133"/>
      <c r="LF16" s="134"/>
      <c r="LG16" s="133"/>
      <c r="LH16" s="133"/>
      <c r="LI16" s="133"/>
      <c r="LJ16" s="135"/>
      <c r="LK16" s="134"/>
      <c r="LL16" s="133"/>
      <c r="LM16" s="133"/>
      <c r="LN16" s="134"/>
      <c r="LO16" s="135"/>
      <c r="LP16" s="133"/>
      <c r="LQ16" s="133"/>
      <c r="LR16" s="133"/>
      <c r="LS16" s="133"/>
      <c r="LT16" s="133"/>
      <c r="LU16" s="133"/>
      <c r="LV16" s="133"/>
      <c r="LW16" s="133"/>
      <c r="LX16" s="133"/>
      <c r="LY16" s="133"/>
      <c r="LZ16" s="133"/>
      <c r="MA16" s="133"/>
      <c r="MB16" s="133"/>
      <c r="MC16" s="134"/>
      <c r="MD16" s="135"/>
      <c r="ME16" s="133"/>
      <c r="MF16" s="133"/>
      <c r="MG16" s="133"/>
      <c r="MH16" s="133"/>
      <c r="MI16" s="133"/>
      <c r="MJ16" s="133"/>
      <c r="MK16" s="133"/>
      <c r="ML16" s="133"/>
      <c r="MM16" s="133"/>
      <c r="MN16" s="133"/>
      <c r="MO16" s="133"/>
      <c r="MP16" s="133"/>
      <c r="MQ16" s="133"/>
      <c r="MR16" s="133"/>
      <c r="MS16" s="133"/>
      <c r="MT16" s="133"/>
      <c r="MU16" s="133"/>
      <c r="MV16" s="133"/>
      <c r="MW16" s="133"/>
      <c r="MX16" s="133"/>
      <c r="MY16" s="133"/>
      <c r="MZ16" s="133"/>
      <c r="NA16" s="133"/>
      <c r="NB16" s="133"/>
      <c r="NC16" s="133"/>
      <c r="ND16" s="133"/>
      <c r="NE16" s="134"/>
      <c r="NF16" s="133"/>
      <c r="NG16" s="133"/>
      <c r="NH16" s="133"/>
      <c r="NI16" s="133"/>
      <c r="NJ16" s="134"/>
      <c r="NK16" s="135"/>
      <c r="NL16" s="133"/>
      <c r="NM16" s="133"/>
      <c r="NN16" s="133"/>
      <c r="NO16" s="133"/>
      <c r="NP16" s="133"/>
      <c r="NU16" s="134"/>
    </row>
  </sheetData>
  <autoFilter ref="A1:OF16" xr:uid="{B15E1A94-C599-5C4B-B555-583B3E36FC9E}"/>
  <conditionalFormatting sqref="B17:B1048576 B2:B5">
    <cfRule type="duplicateValues" dxfId="1" priority="1"/>
  </conditionalFormatting>
  <pageMargins left="0.7" right="0.7" top="0.75" bottom="0.75" header="0.3" footer="0.3"/>
  <pageSetup orientation="portrait" horizontalDpi="0" verticalDpi="0"/>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15AA8-84E0-684F-A00A-9EA262DEA439}">
  <dimension ref="A1:OF17"/>
  <sheetViews>
    <sheetView zoomScale="90" zoomScaleNormal="90" workbookViewId="0">
      <pane xSplit="2" ySplit="1" topLeftCell="D4" activePane="bottomRight" state="frozen"/>
      <selection activeCell="FE1" sqref="FE1"/>
      <selection pane="topRight" activeCell="FE1" sqref="FE1"/>
      <selection pane="bottomLeft" activeCell="FE1" sqref="FE1"/>
      <selection pane="bottomRight" activeCell="G8" sqref="G8"/>
    </sheetView>
  </sheetViews>
  <sheetFormatPr baseColWidth="10" defaultColWidth="25.83203125" defaultRowHeight="16" x14ac:dyDescent="0.2"/>
  <cols>
    <col min="1" max="10" width="25.83203125" style="19"/>
    <col min="11" max="11" width="3.6640625" style="124" customWidth="1"/>
    <col min="12" max="34" width="25.83203125" style="19"/>
    <col min="35" max="35" width="3.6640625" style="124" customWidth="1"/>
    <col min="36" max="50" width="25.83203125" style="19"/>
    <col min="51" max="51" width="3.6640625" style="124" customWidth="1"/>
    <col min="52" max="57" width="25.83203125" style="19"/>
    <col min="58" max="58" width="3.6640625" style="124" customWidth="1"/>
    <col min="59" max="60" width="25.83203125" style="19"/>
    <col min="61" max="61" width="23.83203125" style="19" bestFit="1" customWidth="1"/>
    <col min="62" max="63" width="25.83203125" style="19"/>
    <col min="64" max="64" width="3.6640625" style="124" customWidth="1"/>
    <col min="65" max="69" width="25.83203125" style="19"/>
    <col min="70" max="70" width="3.6640625" style="124" customWidth="1"/>
    <col min="71" max="75" width="25.83203125" style="19"/>
    <col min="76" max="76" width="3.6640625" style="124" customWidth="1"/>
    <col min="77" max="85" width="25.83203125" style="19"/>
    <col min="86" max="86" width="3.6640625" style="124" customWidth="1"/>
    <col min="87" max="97" width="25.83203125" style="19"/>
    <col min="98" max="98" width="3.6640625" style="124" customWidth="1"/>
    <col min="99" max="99" width="25.83203125" style="19"/>
    <col min="100" max="100" width="3.6640625" style="124" customWidth="1"/>
    <col min="101" max="105" width="25.83203125" style="19"/>
    <col min="106" max="106" width="3.6640625" style="124" customWidth="1"/>
    <col min="107" max="111" width="25.83203125" style="19"/>
    <col min="112" max="112" width="3.6640625" style="124" customWidth="1"/>
    <col min="113" max="117" width="25.83203125" style="19"/>
    <col min="118" max="118" width="3.6640625" style="124" customWidth="1"/>
    <col min="119" max="123" width="25.83203125" style="19"/>
    <col min="124" max="124" width="3.6640625" style="124" customWidth="1"/>
    <col min="125" max="129" width="25.83203125" style="19"/>
    <col min="130" max="130" width="3.6640625" style="124" customWidth="1"/>
    <col min="131" max="135" width="25.83203125" style="19"/>
    <col min="136" max="136" width="3.6640625" style="124" customWidth="1"/>
    <col min="137" max="141" width="25.83203125" style="19"/>
    <col min="142" max="142" width="3.6640625" style="124" customWidth="1"/>
    <col min="143" max="147" width="25.83203125" style="19"/>
    <col min="148" max="148" width="3.6640625" style="124" customWidth="1"/>
    <col min="149" max="153" width="25.83203125" style="19"/>
    <col min="154" max="154" width="3.6640625" style="124" customWidth="1"/>
    <col min="155" max="159" width="25.83203125" style="19"/>
    <col min="160" max="160" width="3.6640625" style="124" customWidth="1"/>
    <col min="161" max="165" width="25.83203125" style="19"/>
    <col min="166" max="166" width="3.6640625" style="124" customWidth="1"/>
    <col min="167" max="167" width="25.83203125" style="19"/>
    <col min="168" max="168" width="3.6640625" style="124" customWidth="1"/>
    <col min="169" max="178" width="25.83203125" style="19"/>
    <col min="179" max="179" width="3.6640625" style="124" customWidth="1"/>
    <col min="180" max="187" width="25.83203125" style="19"/>
    <col min="188" max="188" width="3.6640625" style="124" customWidth="1"/>
    <col min="189" max="197" width="25.83203125" style="19"/>
    <col min="198" max="198" width="3.6640625" style="124" customWidth="1"/>
    <col min="199" max="206" width="25.83203125" style="19"/>
    <col min="207" max="207" width="3.6640625" style="124" customWidth="1"/>
    <col min="208" max="217" width="25.83203125" style="19"/>
    <col min="218" max="218" width="3.6640625" style="124" customWidth="1"/>
    <col min="219" max="226" width="25.83203125" style="19"/>
    <col min="227" max="227" width="3.6640625" style="124" customWidth="1"/>
    <col min="228" max="235" width="25.83203125" style="19"/>
    <col min="236" max="236" width="3.6640625" style="124" customWidth="1"/>
    <col min="237" max="243" width="25.83203125" style="19"/>
    <col min="244" max="244" width="3.6640625" style="124" customWidth="1"/>
    <col min="245" max="249" width="25.83203125" style="19"/>
    <col min="250" max="250" width="3.6640625" style="124" customWidth="1"/>
    <col min="251" max="258" width="25.83203125" style="19"/>
    <col min="259" max="259" width="3.6640625" style="124" customWidth="1"/>
    <col min="260" max="267" width="25.83203125" style="19"/>
    <col min="268" max="268" width="3.6640625" style="124" customWidth="1"/>
    <col min="269" max="277" width="25.83203125" style="19"/>
    <col min="278" max="278" width="3.6640625" style="124" customWidth="1"/>
    <col min="279" max="289" width="25.83203125" style="19"/>
    <col min="290" max="290" width="3.6640625" style="124" customWidth="1"/>
    <col min="291" max="297" width="25.83203125" style="19"/>
    <col min="298" max="298" width="3.6640625" style="124" customWidth="1"/>
    <col min="299" max="302" width="25.83203125" style="19"/>
    <col min="303" max="303" width="3.6640625" style="124" customWidth="1"/>
    <col min="304" max="307" width="25.83203125" style="19"/>
    <col min="308" max="308" width="3.6640625" style="124" customWidth="1"/>
    <col min="309" max="312" width="25.83203125" style="19"/>
    <col min="313" max="313" width="3.6640625" style="124" customWidth="1"/>
    <col min="314" max="317" width="25.83203125" style="19"/>
    <col min="318" max="318" width="3.6640625" style="124" customWidth="1"/>
    <col min="319" max="322" width="25.83203125" style="19"/>
    <col min="323" max="323" width="3.6640625" style="124" customWidth="1"/>
    <col min="324" max="325" width="25.83203125" style="19"/>
    <col min="326" max="326" width="3.6640625" style="124" customWidth="1"/>
    <col min="327" max="340" width="25.83203125" style="19"/>
    <col min="341" max="341" width="3.6640625" style="124" customWidth="1"/>
    <col min="342" max="368" width="25.83203125" style="19"/>
    <col min="369" max="369" width="3.6640625" style="124" customWidth="1"/>
    <col min="370" max="373" width="25.83203125" style="19"/>
    <col min="374" max="374" width="3.6640625" style="124" customWidth="1"/>
    <col min="375" max="384" width="25.83203125" style="19"/>
    <col min="385" max="385" width="3.6640625" style="124" customWidth="1"/>
    <col min="386" max="16384" width="25.83203125" style="19"/>
  </cols>
  <sheetData>
    <row r="1" spans="1:396" s="17" customFormat="1" ht="299" customHeight="1" x14ac:dyDescent="0.25">
      <c r="B1" s="17" t="s">
        <v>9</v>
      </c>
      <c r="C1" s="17" t="s">
        <v>1367</v>
      </c>
      <c r="D1" s="17" t="s">
        <v>12</v>
      </c>
      <c r="E1" s="17" t="s">
        <v>13</v>
      </c>
      <c r="F1" s="17" t="s">
        <v>1262</v>
      </c>
      <c r="G1" s="17" t="s">
        <v>14</v>
      </c>
      <c r="H1" s="17" t="s">
        <v>15</v>
      </c>
      <c r="I1" s="17" t="s">
        <v>16</v>
      </c>
      <c r="J1" s="17" t="s">
        <v>17</v>
      </c>
      <c r="K1" s="125"/>
      <c r="L1" s="18" t="s">
        <v>18</v>
      </c>
      <c r="M1" s="17" t="s">
        <v>195</v>
      </c>
      <c r="N1" s="17" t="s">
        <v>196</v>
      </c>
      <c r="O1" s="17" t="s">
        <v>197</v>
      </c>
      <c r="P1" s="17" t="s">
        <v>198</v>
      </c>
      <c r="Q1" s="17" t="s">
        <v>199</v>
      </c>
      <c r="R1" s="17" t="s">
        <v>200</v>
      </c>
      <c r="S1" s="17" t="s">
        <v>201</v>
      </c>
      <c r="T1" s="17" t="s">
        <v>202</v>
      </c>
      <c r="U1" s="17" t="s">
        <v>203</v>
      </c>
      <c r="V1" s="17" t="s">
        <v>204</v>
      </c>
      <c r="W1" s="17" t="s">
        <v>205</v>
      </c>
      <c r="X1" s="17" t="s">
        <v>206</v>
      </c>
      <c r="Y1" s="17" t="s">
        <v>207</v>
      </c>
      <c r="Z1" s="17" t="s">
        <v>208</v>
      </c>
      <c r="AA1" s="18" t="s">
        <v>19</v>
      </c>
      <c r="AB1" s="17" t="s">
        <v>930</v>
      </c>
      <c r="AC1" s="17" t="s">
        <v>931</v>
      </c>
      <c r="AD1" s="17" t="s">
        <v>932</v>
      </c>
      <c r="AE1" s="17" t="s">
        <v>933</v>
      </c>
      <c r="AF1" s="17" t="s">
        <v>20</v>
      </c>
      <c r="AG1" s="17" t="s">
        <v>213</v>
      </c>
      <c r="AH1" s="110" t="s">
        <v>21</v>
      </c>
      <c r="AI1" s="125"/>
      <c r="AJ1" s="123" t="s">
        <v>1286</v>
      </c>
      <c r="AK1" s="18" t="s">
        <v>23</v>
      </c>
      <c r="AL1" s="17" t="s">
        <v>214</v>
      </c>
      <c r="AM1" s="17" t="s">
        <v>215</v>
      </c>
      <c r="AN1" s="17" t="s">
        <v>216</v>
      </c>
      <c r="AO1" s="17" t="s">
        <v>217</v>
      </c>
      <c r="AP1" s="17" t="s">
        <v>218</v>
      </c>
      <c r="AQ1" s="17" t="s">
        <v>219</v>
      </c>
      <c r="AR1" s="17" t="s">
        <v>220</v>
      </c>
      <c r="AS1" s="17" t="s">
        <v>221</v>
      </c>
      <c r="AT1" s="17" t="s">
        <v>222</v>
      </c>
      <c r="AU1" s="17" t="s">
        <v>223</v>
      </c>
      <c r="AV1" s="17" t="s">
        <v>24</v>
      </c>
      <c r="AW1" s="17" t="s">
        <v>25</v>
      </c>
      <c r="AX1" s="110" t="s">
        <v>26</v>
      </c>
      <c r="AY1" s="125"/>
      <c r="AZ1" s="111" t="s">
        <v>1287</v>
      </c>
      <c r="BA1" s="17" t="s">
        <v>28</v>
      </c>
      <c r="BB1" s="17" t="s">
        <v>29</v>
      </c>
      <c r="BC1" s="154" t="s">
        <v>1301</v>
      </c>
      <c r="BD1" s="17" t="s">
        <v>224</v>
      </c>
      <c r="BE1" s="17" t="s">
        <v>31</v>
      </c>
      <c r="BF1" s="125"/>
      <c r="BG1" s="17" t="s">
        <v>1288</v>
      </c>
      <c r="BH1" s="17" t="s">
        <v>33</v>
      </c>
      <c r="BI1" s="17" t="s">
        <v>34</v>
      </c>
      <c r="BJ1" s="151" t="s">
        <v>1303</v>
      </c>
      <c r="BK1" s="17" t="s">
        <v>224</v>
      </c>
      <c r="BL1" s="125"/>
      <c r="BM1" s="17" t="s">
        <v>1289</v>
      </c>
      <c r="BN1" s="17" t="s">
        <v>37</v>
      </c>
      <c r="BO1" s="17" t="s">
        <v>38</v>
      </c>
      <c r="BP1" s="146" t="s">
        <v>1305</v>
      </c>
      <c r="BQ1" s="17" t="s">
        <v>224</v>
      </c>
      <c r="BR1" s="125"/>
      <c r="BS1" s="17" t="s">
        <v>1290</v>
      </c>
      <c r="BT1" s="17" t="s">
        <v>41</v>
      </c>
      <c r="BU1" s="17" t="s">
        <v>42</v>
      </c>
      <c r="BV1" s="149" t="s">
        <v>1306</v>
      </c>
      <c r="BW1" s="17" t="s">
        <v>224</v>
      </c>
      <c r="BX1" s="125"/>
      <c r="BY1" s="17" t="s">
        <v>1292</v>
      </c>
      <c r="BZ1" s="17" t="s">
        <v>45</v>
      </c>
      <c r="CA1" s="17" t="s">
        <v>46</v>
      </c>
      <c r="CB1" s="151" t="s">
        <v>1307</v>
      </c>
      <c r="CC1" s="17" t="s">
        <v>224</v>
      </c>
      <c r="CD1" s="146" t="s">
        <v>1312</v>
      </c>
      <c r="CE1" s="17" t="s">
        <v>224</v>
      </c>
      <c r="CF1" s="149" t="s">
        <v>1313</v>
      </c>
      <c r="CG1" s="17" t="s">
        <v>224</v>
      </c>
      <c r="CH1" s="125"/>
      <c r="CI1" s="17" t="s">
        <v>1291</v>
      </c>
      <c r="CJ1" s="17" t="s">
        <v>51</v>
      </c>
      <c r="CK1" s="17" t="s">
        <v>52</v>
      </c>
      <c r="CL1" s="154" t="s">
        <v>1314</v>
      </c>
      <c r="CM1" s="17" t="s">
        <v>224</v>
      </c>
      <c r="CN1" s="151" t="s">
        <v>1315</v>
      </c>
      <c r="CO1" s="17" t="s">
        <v>224</v>
      </c>
      <c r="CP1" s="146" t="s">
        <v>1316</v>
      </c>
      <c r="CQ1" s="17" t="s">
        <v>224</v>
      </c>
      <c r="CR1" s="149" t="s">
        <v>1317</v>
      </c>
      <c r="CS1" s="17" t="s">
        <v>224</v>
      </c>
      <c r="CT1" s="125"/>
      <c r="CU1" s="169" t="s">
        <v>57</v>
      </c>
      <c r="CV1" s="125"/>
      <c r="CW1" s="17" t="s">
        <v>1325</v>
      </c>
      <c r="CX1" s="17" t="s">
        <v>59</v>
      </c>
      <c r="CY1" s="17" t="s">
        <v>60</v>
      </c>
      <c r="CZ1" s="17" t="s">
        <v>61</v>
      </c>
      <c r="DA1" s="17" t="s">
        <v>62</v>
      </c>
      <c r="DB1" s="125"/>
      <c r="DC1" s="17" t="s">
        <v>1326</v>
      </c>
      <c r="DD1" s="17" t="s">
        <v>64</v>
      </c>
      <c r="DE1" s="17" t="s">
        <v>65</v>
      </c>
      <c r="DF1" s="17" t="s">
        <v>66</v>
      </c>
      <c r="DG1" s="17" t="s">
        <v>67</v>
      </c>
      <c r="DH1" s="125"/>
      <c r="DI1" s="17" t="s">
        <v>1327</v>
      </c>
      <c r="DJ1" s="17" t="s">
        <v>69</v>
      </c>
      <c r="DK1" s="17" t="s">
        <v>70</v>
      </c>
      <c r="DL1" s="17" t="s">
        <v>71</v>
      </c>
      <c r="DM1" s="17" t="s">
        <v>72</v>
      </c>
      <c r="DN1" s="125"/>
      <c r="DO1" s="17" t="s">
        <v>1330</v>
      </c>
      <c r="DP1" s="17" t="s">
        <v>74</v>
      </c>
      <c r="DQ1" s="17" t="s">
        <v>75</v>
      </c>
      <c r="DR1" s="17" t="s">
        <v>76</v>
      </c>
      <c r="DS1" s="17" t="s">
        <v>77</v>
      </c>
      <c r="DT1" s="125"/>
      <c r="DU1" s="17" t="s">
        <v>1328</v>
      </c>
      <c r="DV1" s="17" t="s">
        <v>79</v>
      </c>
      <c r="DW1" s="17" t="s">
        <v>80</v>
      </c>
      <c r="DX1" s="17" t="s">
        <v>81</v>
      </c>
      <c r="DY1" s="17" t="s">
        <v>82</v>
      </c>
      <c r="DZ1" s="125"/>
      <c r="EA1" s="17" t="s">
        <v>1329</v>
      </c>
      <c r="EB1" s="17" t="s">
        <v>84</v>
      </c>
      <c r="EC1" s="17" t="s">
        <v>85</v>
      </c>
      <c r="ED1" s="17" t="s">
        <v>86</v>
      </c>
      <c r="EE1" s="17" t="s">
        <v>87</v>
      </c>
      <c r="EF1" s="125"/>
      <c r="EG1" s="17" t="s">
        <v>1361</v>
      </c>
      <c r="EH1" s="17" t="s">
        <v>90</v>
      </c>
      <c r="EI1" s="17" t="s">
        <v>91</v>
      </c>
      <c r="EJ1" s="17" t="s">
        <v>92</v>
      </c>
      <c r="EK1" s="17" t="s">
        <v>93</v>
      </c>
      <c r="EL1" s="125"/>
      <c r="EM1" s="17" t="s">
        <v>1363</v>
      </c>
      <c r="EN1" s="17" t="s">
        <v>90</v>
      </c>
      <c r="EO1" s="17" t="s">
        <v>91</v>
      </c>
      <c r="EP1" s="17" t="s">
        <v>92</v>
      </c>
      <c r="EQ1" s="17" t="s">
        <v>93</v>
      </c>
      <c r="ER1" s="125"/>
      <c r="ES1" s="17" t="s">
        <v>1362</v>
      </c>
      <c r="ET1" s="17" t="s">
        <v>90</v>
      </c>
      <c r="EU1" s="17" t="s">
        <v>91</v>
      </c>
      <c r="EV1" s="17" t="s">
        <v>92</v>
      </c>
      <c r="EW1" s="17" t="s">
        <v>93</v>
      </c>
      <c r="EX1" s="125"/>
      <c r="EY1" s="17" t="s">
        <v>1364</v>
      </c>
      <c r="EZ1" s="17" t="s">
        <v>90</v>
      </c>
      <c r="FA1" s="17" t="s">
        <v>91</v>
      </c>
      <c r="FB1" s="17" t="s">
        <v>92</v>
      </c>
      <c r="FC1" s="17" t="s">
        <v>93</v>
      </c>
      <c r="FD1" s="125"/>
      <c r="FE1" s="17" t="s">
        <v>1583</v>
      </c>
      <c r="FF1" s="17" t="s">
        <v>90</v>
      </c>
      <c r="FG1" s="17" t="s">
        <v>91</v>
      </c>
      <c r="FH1" s="17" t="s">
        <v>92</v>
      </c>
      <c r="FI1" s="17" t="s">
        <v>93</v>
      </c>
      <c r="FJ1" s="125"/>
      <c r="FK1" s="17" t="s">
        <v>94</v>
      </c>
      <c r="FL1" s="125"/>
      <c r="FM1" s="17" t="s">
        <v>1355</v>
      </c>
      <c r="FN1" s="17" t="s">
        <v>96</v>
      </c>
      <c r="FO1" s="17" t="s">
        <v>97</v>
      </c>
      <c r="FP1" s="18" t="s">
        <v>98</v>
      </c>
      <c r="FQ1" s="17" t="s">
        <v>225</v>
      </c>
      <c r="FR1" s="17" t="s">
        <v>227</v>
      </c>
      <c r="FS1" s="17" t="s">
        <v>228</v>
      </c>
      <c r="FT1" s="17" t="s">
        <v>229</v>
      </c>
      <c r="FU1" s="17" t="s">
        <v>213</v>
      </c>
      <c r="FV1" s="17" t="s">
        <v>99</v>
      </c>
      <c r="FW1" s="125"/>
      <c r="FX1" s="17" t="s">
        <v>1350</v>
      </c>
      <c r="FY1" s="17" t="s">
        <v>101</v>
      </c>
      <c r="FZ1" s="17" t="s">
        <v>102</v>
      </c>
      <c r="GA1" s="18" t="s">
        <v>103</v>
      </c>
      <c r="GB1" s="17" t="s">
        <v>225</v>
      </c>
      <c r="GC1" s="17" t="s">
        <v>228</v>
      </c>
      <c r="GD1" s="17" t="s">
        <v>229</v>
      </c>
      <c r="GE1" s="17" t="s">
        <v>213</v>
      </c>
      <c r="GF1" s="125"/>
      <c r="GG1" s="17" t="s">
        <v>1354</v>
      </c>
      <c r="GH1" s="17" t="s">
        <v>1353</v>
      </c>
      <c r="GI1" s="17" t="s">
        <v>106</v>
      </c>
      <c r="GJ1" s="18" t="s">
        <v>107</v>
      </c>
      <c r="GK1" s="17" t="s">
        <v>225</v>
      </c>
      <c r="GL1" s="17" t="s">
        <v>226</v>
      </c>
      <c r="GM1" s="17" t="s">
        <v>227</v>
      </c>
      <c r="GN1" s="17" t="s">
        <v>228</v>
      </c>
      <c r="GO1" s="17" t="s">
        <v>229</v>
      </c>
      <c r="GP1" s="125"/>
      <c r="GQ1" s="17" t="s">
        <v>1349</v>
      </c>
      <c r="GR1" s="17" t="s">
        <v>109</v>
      </c>
      <c r="GS1" s="17" t="s">
        <v>110</v>
      </c>
      <c r="GT1" s="18" t="s">
        <v>111</v>
      </c>
      <c r="GU1" s="17" t="s">
        <v>225</v>
      </c>
      <c r="GV1" s="17" t="s">
        <v>227</v>
      </c>
      <c r="GW1" s="17" t="s">
        <v>228</v>
      </c>
      <c r="GX1" s="17" t="s">
        <v>229</v>
      </c>
      <c r="GY1" s="125"/>
      <c r="GZ1" s="17" t="s">
        <v>1348</v>
      </c>
      <c r="HA1" s="17" t="s">
        <v>113</v>
      </c>
      <c r="HB1" s="17" t="s">
        <v>114</v>
      </c>
      <c r="HC1" s="18" t="s">
        <v>115</v>
      </c>
      <c r="HD1" s="17" t="s">
        <v>225</v>
      </c>
      <c r="HE1" s="17" t="s">
        <v>226</v>
      </c>
      <c r="HF1" s="17" t="s">
        <v>227</v>
      </c>
      <c r="HG1" s="17" t="s">
        <v>228</v>
      </c>
      <c r="HH1" s="17" t="s">
        <v>229</v>
      </c>
      <c r="HI1" s="17" t="s">
        <v>116</v>
      </c>
      <c r="HJ1" s="125"/>
      <c r="HK1" s="17" t="s">
        <v>1347</v>
      </c>
      <c r="HL1" s="17" t="s">
        <v>118</v>
      </c>
      <c r="HM1" s="17" t="s">
        <v>119</v>
      </c>
      <c r="HN1" s="18" t="s">
        <v>120</v>
      </c>
      <c r="HO1" s="17" t="s">
        <v>225</v>
      </c>
      <c r="HP1" s="17" t="s">
        <v>227</v>
      </c>
      <c r="HQ1" s="17" t="s">
        <v>228</v>
      </c>
      <c r="HR1" s="17" t="s">
        <v>229</v>
      </c>
      <c r="HS1" s="125"/>
      <c r="HT1" s="17" t="s">
        <v>1346</v>
      </c>
      <c r="HU1" s="17" t="s">
        <v>122</v>
      </c>
      <c r="HV1" s="17" t="s">
        <v>123</v>
      </c>
      <c r="HW1" s="18" t="s">
        <v>124</v>
      </c>
      <c r="HX1" s="17" t="s">
        <v>225</v>
      </c>
      <c r="HY1" s="17" t="s">
        <v>227</v>
      </c>
      <c r="HZ1" s="17" t="s">
        <v>228</v>
      </c>
      <c r="IA1" s="17" t="s">
        <v>229</v>
      </c>
      <c r="IB1" s="125"/>
      <c r="IC1" s="17" t="s">
        <v>1345</v>
      </c>
      <c r="ID1" s="17" t="s">
        <v>126</v>
      </c>
      <c r="IE1" s="17" t="s">
        <v>127</v>
      </c>
      <c r="IF1" s="18" t="s">
        <v>128</v>
      </c>
      <c r="IG1" s="17" t="s">
        <v>225</v>
      </c>
      <c r="IH1" s="17" t="s">
        <v>228</v>
      </c>
      <c r="II1" s="17" t="s">
        <v>229</v>
      </c>
      <c r="IJ1" s="125"/>
      <c r="IK1" s="17" t="s">
        <v>1344</v>
      </c>
      <c r="IL1" s="17" t="s">
        <v>130</v>
      </c>
      <c r="IM1" s="17" t="s">
        <v>131</v>
      </c>
      <c r="IN1" s="18" t="s">
        <v>132</v>
      </c>
      <c r="IO1" s="17" t="s">
        <v>225</v>
      </c>
      <c r="IP1" s="125"/>
      <c r="IQ1" s="17" t="s">
        <v>1343</v>
      </c>
      <c r="IR1" s="17" t="s">
        <v>134</v>
      </c>
      <c r="IS1" s="17" t="s">
        <v>135</v>
      </c>
      <c r="IT1" s="18" t="s">
        <v>136</v>
      </c>
      <c r="IU1" s="17" t="s">
        <v>225</v>
      </c>
      <c r="IV1" s="17" t="s">
        <v>227</v>
      </c>
      <c r="IW1" s="17" t="s">
        <v>228</v>
      </c>
      <c r="IX1" s="17" t="s">
        <v>229</v>
      </c>
      <c r="IY1" s="125"/>
      <c r="IZ1" s="17" t="s">
        <v>1342</v>
      </c>
      <c r="JA1" s="17" t="s">
        <v>138</v>
      </c>
      <c r="JB1" s="17" t="s">
        <v>139</v>
      </c>
      <c r="JC1" s="18" t="s">
        <v>140</v>
      </c>
      <c r="JD1" s="17" t="s">
        <v>225</v>
      </c>
      <c r="JE1" s="17" t="s">
        <v>227</v>
      </c>
      <c r="JF1" s="17" t="s">
        <v>228</v>
      </c>
      <c r="JG1" s="17" t="s">
        <v>229</v>
      </c>
      <c r="JH1" s="125"/>
      <c r="JI1" s="17" t="s">
        <v>1341</v>
      </c>
      <c r="JJ1" s="17" t="s">
        <v>142</v>
      </c>
      <c r="JK1" s="17" t="s">
        <v>143</v>
      </c>
      <c r="JL1" s="18" t="s">
        <v>144</v>
      </c>
      <c r="JM1" s="17" t="s">
        <v>225</v>
      </c>
      <c r="JN1" s="17" t="s">
        <v>228</v>
      </c>
      <c r="JO1" s="17" t="s">
        <v>229</v>
      </c>
      <c r="JP1" s="17" t="s">
        <v>145</v>
      </c>
      <c r="JQ1" s="17" t="s">
        <v>146</v>
      </c>
      <c r="JR1" s="125"/>
      <c r="JS1" s="17" t="s">
        <v>1340</v>
      </c>
      <c r="JT1" s="17" t="s">
        <v>148</v>
      </c>
      <c r="JU1" s="17" t="s">
        <v>149</v>
      </c>
      <c r="JV1" s="18" t="s">
        <v>150</v>
      </c>
      <c r="JW1" s="17" t="s">
        <v>225</v>
      </c>
      <c r="JX1" s="17" t="s">
        <v>227</v>
      </c>
      <c r="JY1" s="17" t="s">
        <v>228</v>
      </c>
      <c r="JZ1" s="17" t="s">
        <v>229</v>
      </c>
      <c r="KA1" s="17" t="s">
        <v>1365</v>
      </c>
      <c r="KB1" s="17" t="s">
        <v>151</v>
      </c>
      <c r="KC1" s="17" t="s">
        <v>152</v>
      </c>
      <c r="KD1" s="125"/>
      <c r="KE1" s="17" t="s">
        <v>1366</v>
      </c>
      <c r="KF1" s="17" t="s">
        <v>154</v>
      </c>
      <c r="KG1" s="17" t="s">
        <v>155</v>
      </c>
      <c r="KH1" s="18" t="s">
        <v>156</v>
      </c>
      <c r="KI1" s="17" t="s">
        <v>229</v>
      </c>
      <c r="KJ1" s="17" t="s">
        <v>157</v>
      </c>
      <c r="KK1" s="17" t="s">
        <v>158</v>
      </c>
      <c r="KL1" s="125"/>
      <c r="KM1" s="17" t="s">
        <v>1352</v>
      </c>
      <c r="KN1" s="17" t="s">
        <v>166</v>
      </c>
      <c r="KO1" s="17" t="s">
        <v>167</v>
      </c>
      <c r="KP1" s="17" t="s">
        <v>168</v>
      </c>
      <c r="KQ1" s="125"/>
      <c r="KR1" s="17" t="s">
        <v>1351</v>
      </c>
      <c r="KS1" s="17" t="s">
        <v>166</v>
      </c>
      <c r="KT1" s="17" t="s">
        <v>167</v>
      </c>
      <c r="KU1" s="17" t="s">
        <v>168</v>
      </c>
      <c r="KV1" s="125"/>
      <c r="KW1" s="17" t="s">
        <v>1356</v>
      </c>
      <c r="KX1" s="17" t="s">
        <v>166</v>
      </c>
      <c r="KY1" s="17" t="s">
        <v>167</v>
      </c>
      <c r="KZ1" s="17" t="s">
        <v>168</v>
      </c>
      <c r="LA1" s="125"/>
      <c r="LB1" s="17" t="s">
        <v>1357</v>
      </c>
      <c r="LC1" s="17" t="s">
        <v>166</v>
      </c>
      <c r="LD1" s="17" t="s">
        <v>167</v>
      </c>
      <c r="LE1" s="17" t="s">
        <v>168</v>
      </c>
      <c r="LF1" s="125"/>
      <c r="LG1" s="17" t="s">
        <v>1358</v>
      </c>
      <c r="LH1" s="17" t="s">
        <v>166</v>
      </c>
      <c r="LI1" s="17" t="s">
        <v>167</v>
      </c>
      <c r="LJ1" s="18" t="s">
        <v>168</v>
      </c>
      <c r="LK1" s="125"/>
      <c r="LL1" s="17" t="s">
        <v>174</v>
      </c>
      <c r="LM1" s="17" t="s">
        <v>175</v>
      </c>
      <c r="LN1" s="125"/>
      <c r="LO1" s="18" t="s">
        <v>176</v>
      </c>
      <c r="LP1" s="17" t="s">
        <v>230</v>
      </c>
      <c r="LQ1" s="17" t="s">
        <v>231</v>
      </c>
      <c r="LR1" s="17" t="s">
        <v>232</v>
      </c>
      <c r="LS1" s="17" t="s">
        <v>233</v>
      </c>
      <c r="LT1" s="17" t="s">
        <v>234</v>
      </c>
      <c r="LU1" s="17" t="s">
        <v>235</v>
      </c>
      <c r="LV1" s="17" t="s">
        <v>236</v>
      </c>
      <c r="LW1" s="17" t="s">
        <v>237</v>
      </c>
      <c r="LX1" s="17" t="s">
        <v>1299</v>
      </c>
      <c r="LY1" s="17" t="s">
        <v>213</v>
      </c>
      <c r="LZ1" s="17" t="s">
        <v>177</v>
      </c>
      <c r="MA1" s="17" t="s">
        <v>178</v>
      </c>
      <c r="MB1" s="17" t="s">
        <v>179</v>
      </c>
      <c r="MC1" s="125"/>
      <c r="MD1" s="18" t="s">
        <v>180</v>
      </c>
      <c r="ME1" s="17" t="s">
        <v>238</v>
      </c>
      <c r="MF1" s="17" t="s">
        <v>239</v>
      </c>
      <c r="MG1" s="17" t="s">
        <v>240</v>
      </c>
      <c r="MH1" s="17" t="s">
        <v>241</v>
      </c>
      <c r="MI1" s="17" t="s">
        <v>242</v>
      </c>
      <c r="MJ1" s="17" t="s">
        <v>243</v>
      </c>
      <c r="MK1" s="17" t="s">
        <v>244</v>
      </c>
      <c r="ML1" s="17" t="s">
        <v>245</v>
      </c>
      <c r="MM1" s="17" t="s">
        <v>246</v>
      </c>
      <c r="MN1" s="17" t="s">
        <v>247</v>
      </c>
      <c r="MO1" s="17" t="s">
        <v>248</v>
      </c>
      <c r="MP1" s="17" t="s">
        <v>249</v>
      </c>
      <c r="MQ1" s="17" t="s">
        <v>250</v>
      </c>
      <c r="MR1" s="17" t="s">
        <v>251</v>
      </c>
      <c r="MS1" s="17" t="s">
        <v>252</v>
      </c>
      <c r="MT1" s="17" t="s">
        <v>253</v>
      </c>
      <c r="MU1" s="17" t="s">
        <v>254</v>
      </c>
      <c r="MV1" s="17" t="s">
        <v>255</v>
      </c>
      <c r="MW1" s="17" t="s">
        <v>256</v>
      </c>
      <c r="MX1" s="17" t="s">
        <v>224</v>
      </c>
      <c r="MY1" s="17" t="s">
        <v>181</v>
      </c>
      <c r="MZ1" s="17" t="s">
        <v>182</v>
      </c>
      <c r="NA1" s="17" t="s">
        <v>183</v>
      </c>
      <c r="NB1" s="17" t="s">
        <v>184</v>
      </c>
      <c r="NC1" s="17" t="s">
        <v>185</v>
      </c>
      <c r="ND1" s="17" t="s">
        <v>186</v>
      </c>
      <c r="NE1" s="125"/>
      <c r="NF1" s="17" t="s">
        <v>187</v>
      </c>
      <c r="NG1" s="17" t="s">
        <v>188</v>
      </c>
      <c r="NH1" s="17" t="s">
        <v>189</v>
      </c>
      <c r="NI1" s="17" t="s">
        <v>190</v>
      </c>
      <c r="NJ1" s="125"/>
      <c r="NK1" s="18" t="s">
        <v>191</v>
      </c>
      <c r="NL1" s="17" t="s">
        <v>257</v>
      </c>
      <c r="NM1" s="17" t="s">
        <v>258</v>
      </c>
      <c r="NN1" s="17" t="s">
        <v>259</v>
      </c>
      <c r="NO1" s="17" t="s">
        <v>260</v>
      </c>
      <c r="NP1" s="17" t="s">
        <v>261</v>
      </c>
      <c r="NQ1" s="17" t="s">
        <v>262</v>
      </c>
      <c r="NR1" s="17" t="s">
        <v>263</v>
      </c>
      <c r="NS1" s="17" t="s">
        <v>264</v>
      </c>
      <c r="NT1" s="17" t="s">
        <v>213</v>
      </c>
      <c r="NU1" s="125"/>
      <c r="NV1" s="17" t="s">
        <v>192</v>
      </c>
      <c r="NW1" s="168" t="s">
        <v>1319</v>
      </c>
      <c r="NX1" s="158" t="s">
        <v>1263</v>
      </c>
      <c r="NY1" s="160" t="s">
        <v>1264</v>
      </c>
      <c r="NZ1" s="159" t="s">
        <v>1265</v>
      </c>
      <c r="OA1" s="161" t="s">
        <v>1266</v>
      </c>
      <c r="OB1" s="162" t="s">
        <v>1267</v>
      </c>
      <c r="OC1" s="86" t="s">
        <v>1271</v>
      </c>
      <c r="OD1" s="85" t="s">
        <v>1268</v>
      </c>
      <c r="OE1" s="85" t="s">
        <v>1269</v>
      </c>
      <c r="OF1" s="87" t="s">
        <v>1270</v>
      </c>
    </row>
    <row r="2" spans="1:396" ht="85" x14ac:dyDescent="0.2">
      <c r="B2" s="19" t="s">
        <v>766</v>
      </c>
      <c r="C2" s="19">
        <v>8</v>
      </c>
      <c r="D2" s="19">
        <v>32</v>
      </c>
      <c r="E2" s="19">
        <v>2</v>
      </c>
      <c r="F2" s="84">
        <f>D2/E2</f>
        <v>16</v>
      </c>
      <c r="G2" s="19">
        <v>2</v>
      </c>
      <c r="H2" s="19" t="s">
        <v>271</v>
      </c>
      <c r="I2" s="19" t="s">
        <v>271</v>
      </c>
      <c r="J2" s="19">
        <v>1</v>
      </c>
      <c r="K2" s="126"/>
      <c r="L2" s="20"/>
      <c r="P2" s="19" t="s">
        <v>198</v>
      </c>
      <c r="Q2" s="19" t="s">
        <v>199</v>
      </c>
      <c r="AA2" s="20"/>
      <c r="AB2" s="19">
        <v>19</v>
      </c>
      <c r="AC2" s="19">
        <v>6</v>
      </c>
      <c r="AD2" s="19">
        <v>0</v>
      </c>
      <c r="AE2" s="19">
        <v>0</v>
      </c>
      <c r="AF2" s="19" t="s">
        <v>213</v>
      </c>
      <c r="AG2" s="19" t="s">
        <v>769</v>
      </c>
      <c r="AH2" s="19" t="s">
        <v>271</v>
      </c>
      <c r="AI2" s="126"/>
      <c r="AJ2" s="19" t="s">
        <v>269</v>
      </c>
      <c r="AK2" s="20"/>
      <c r="AY2" s="126"/>
      <c r="AZ2" s="112" t="s">
        <v>269</v>
      </c>
      <c r="BC2" s="156"/>
      <c r="BF2" s="126"/>
      <c r="BG2" s="19" t="s">
        <v>269</v>
      </c>
      <c r="BJ2" s="152"/>
      <c r="BL2" s="126"/>
      <c r="BM2" s="19" t="s">
        <v>269</v>
      </c>
      <c r="BP2" s="148"/>
      <c r="BR2" s="126"/>
      <c r="BS2" s="19" t="s">
        <v>269</v>
      </c>
      <c r="BV2" s="150"/>
      <c r="BX2" s="126"/>
      <c r="BY2" s="19" t="s">
        <v>269</v>
      </c>
      <c r="CB2" s="152"/>
      <c r="CD2" s="148"/>
      <c r="CF2" s="150"/>
      <c r="CH2" s="126"/>
      <c r="CI2" s="19" t="s">
        <v>271</v>
      </c>
      <c r="CJ2" s="19">
        <v>2</v>
      </c>
      <c r="CK2" s="19">
        <v>30</v>
      </c>
      <c r="CL2" s="156" t="s">
        <v>325</v>
      </c>
      <c r="CN2" s="152" t="s">
        <v>280</v>
      </c>
      <c r="CP2" s="148" t="s">
        <v>281</v>
      </c>
      <c r="CR2" s="150" t="s">
        <v>515</v>
      </c>
      <c r="CT2" s="126"/>
      <c r="CU2" s="170" t="s">
        <v>269</v>
      </c>
      <c r="CV2" s="126"/>
      <c r="CW2" s="174" t="s">
        <v>269</v>
      </c>
      <c r="DB2" s="126"/>
      <c r="DC2" s="174" t="s">
        <v>269</v>
      </c>
      <c r="DH2" s="126"/>
      <c r="DI2" s="174" t="s">
        <v>269</v>
      </c>
      <c r="DN2" s="126"/>
      <c r="DO2" s="174" t="s">
        <v>269</v>
      </c>
      <c r="DT2" s="126"/>
      <c r="DU2" s="174" t="s">
        <v>269</v>
      </c>
      <c r="DZ2" s="126"/>
      <c r="EA2" s="174" t="s">
        <v>269</v>
      </c>
      <c r="EF2" s="126"/>
      <c r="EG2" s="174" t="s">
        <v>269</v>
      </c>
      <c r="EL2" s="126"/>
      <c r="EM2" s="174" t="s">
        <v>269</v>
      </c>
      <c r="ER2" s="126"/>
      <c r="ES2" s="174" t="s">
        <v>269</v>
      </c>
      <c r="EX2" s="126"/>
      <c r="EY2" s="174" t="s">
        <v>269</v>
      </c>
      <c r="FD2" s="126"/>
      <c r="FE2" s="174" t="s">
        <v>269</v>
      </c>
      <c r="FJ2" s="126"/>
      <c r="FK2" s="19" t="s">
        <v>269</v>
      </c>
      <c r="FL2" s="126"/>
      <c r="FM2" s="174" t="s">
        <v>269</v>
      </c>
      <c r="FP2" s="20"/>
      <c r="FW2" s="126"/>
      <c r="FX2" s="174" t="s">
        <v>269</v>
      </c>
      <c r="GA2" s="20"/>
      <c r="GF2" s="126"/>
      <c r="GG2" s="174" t="s">
        <v>269</v>
      </c>
      <c r="GJ2" s="20"/>
      <c r="GP2" s="126"/>
      <c r="GQ2" s="174" t="s">
        <v>269</v>
      </c>
      <c r="GT2" s="20"/>
      <c r="GY2" s="126"/>
      <c r="GZ2" s="174" t="s">
        <v>269</v>
      </c>
      <c r="HC2" s="20"/>
      <c r="HJ2" s="126"/>
      <c r="HK2" s="174" t="s">
        <v>269</v>
      </c>
      <c r="HN2" s="20"/>
      <c r="HS2" s="126"/>
      <c r="HT2" s="174" t="s">
        <v>269</v>
      </c>
      <c r="HW2" s="20"/>
      <c r="IB2" s="126"/>
      <c r="IC2" s="174" t="s">
        <v>269</v>
      </c>
      <c r="IF2" s="20"/>
      <c r="IJ2" s="126"/>
      <c r="IK2" s="174" t="s">
        <v>269</v>
      </c>
      <c r="IN2" s="20"/>
      <c r="IP2" s="126"/>
      <c r="IQ2" s="174" t="s">
        <v>269</v>
      </c>
      <c r="IT2" s="20"/>
      <c r="IY2" s="126"/>
      <c r="IZ2" s="174" t="s">
        <v>269</v>
      </c>
      <c r="JC2" s="20"/>
      <c r="JH2" s="126"/>
      <c r="JI2" s="174" t="s">
        <v>269</v>
      </c>
      <c r="JL2" s="20"/>
      <c r="JR2" s="126"/>
      <c r="JS2" s="174" t="s">
        <v>269</v>
      </c>
      <c r="JV2" s="20"/>
      <c r="KD2" s="126"/>
      <c r="KE2" s="174" t="s">
        <v>269</v>
      </c>
      <c r="KH2" s="20"/>
      <c r="KL2" s="126"/>
      <c r="KM2" s="171" t="s">
        <v>269</v>
      </c>
      <c r="KQ2" s="126"/>
      <c r="KR2" s="174" t="s">
        <v>269</v>
      </c>
      <c r="KV2" s="126"/>
      <c r="KW2" s="171" t="s">
        <v>269</v>
      </c>
      <c r="LA2" s="126"/>
      <c r="LB2" s="171" t="s">
        <v>269</v>
      </c>
      <c r="LF2" s="126"/>
      <c r="LG2" s="171" t="s">
        <v>269</v>
      </c>
      <c r="LJ2" s="20"/>
      <c r="LK2" s="126"/>
      <c r="LL2" s="19" t="s">
        <v>269</v>
      </c>
      <c r="LN2" s="126"/>
      <c r="LO2" s="20"/>
      <c r="LY2" s="19" t="s">
        <v>770</v>
      </c>
      <c r="LZ2" s="19">
        <v>7</v>
      </c>
      <c r="MA2" s="19" t="s">
        <v>269</v>
      </c>
      <c r="MC2" s="126"/>
      <c r="MD2" s="20"/>
      <c r="ME2" s="19" t="s">
        <v>238</v>
      </c>
      <c r="MF2" s="19" t="s">
        <v>239</v>
      </c>
      <c r="MG2" s="19" t="s">
        <v>240</v>
      </c>
      <c r="MI2" s="19" t="s">
        <v>242</v>
      </c>
      <c r="MK2" s="19" t="s">
        <v>244</v>
      </c>
      <c r="ML2" s="19" t="s">
        <v>245</v>
      </c>
      <c r="MN2" s="19" t="s">
        <v>247</v>
      </c>
      <c r="MO2" s="19" t="s">
        <v>248</v>
      </c>
      <c r="MP2" s="19" t="s">
        <v>249</v>
      </c>
      <c r="MQ2" s="19" t="s">
        <v>250</v>
      </c>
      <c r="MR2" s="19" t="s">
        <v>251</v>
      </c>
      <c r="MS2" s="19" t="s">
        <v>252</v>
      </c>
      <c r="MT2" s="19" t="s">
        <v>253</v>
      </c>
      <c r="MU2" s="19" t="s">
        <v>254</v>
      </c>
      <c r="MV2" s="19" t="s">
        <v>255</v>
      </c>
      <c r="MW2" s="19" t="s">
        <v>256</v>
      </c>
      <c r="MY2" s="19">
        <v>35</v>
      </c>
      <c r="MZ2" s="19">
        <v>25</v>
      </c>
      <c r="NA2" s="19" t="s">
        <v>333</v>
      </c>
      <c r="NB2" s="19" t="s">
        <v>771</v>
      </c>
      <c r="NC2" s="19" t="s">
        <v>822</v>
      </c>
      <c r="ND2" s="138" t="s">
        <v>269</v>
      </c>
      <c r="NE2" s="126"/>
      <c r="NF2" s="19" t="s">
        <v>269</v>
      </c>
      <c r="NG2" s="19" t="s">
        <v>269</v>
      </c>
      <c r="NH2" s="19" t="s">
        <v>772</v>
      </c>
      <c r="NI2" s="19" t="s">
        <v>269</v>
      </c>
      <c r="NJ2" s="126"/>
      <c r="NK2" s="20"/>
      <c r="NU2" s="126"/>
      <c r="NW2" s="145" t="s">
        <v>271</v>
      </c>
      <c r="NX2" s="156"/>
      <c r="NY2" s="183" t="s">
        <v>325</v>
      </c>
      <c r="NZ2" s="184" t="s">
        <v>280</v>
      </c>
      <c r="OA2" s="185" t="s">
        <v>281</v>
      </c>
      <c r="OB2" s="186" t="s">
        <v>515</v>
      </c>
      <c r="OC2" s="89">
        <v>4211</v>
      </c>
      <c r="OD2" s="88">
        <v>396.2</v>
      </c>
      <c r="OE2" s="84">
        <f>OC2/OD2</f>
        <v>10.628470469459868</v>
      </c>
      <c r="OF2" s="91">
        <f>D2/OC2</f>
        <v>7.5991450961766802E-3</v>
      </c>
    </row>
    <row r="3" spans="1:396" ht="153" x14ac:dyDescent="0.2">
      <c r="B3" s="19" t="s">
        <v>784</v>
      </c>
      <c r="C3" s="19">
        <v>8</v>
      </c>
      <c r="D3" s="19">
        <v>69</v>
      </c>
      <c r="E3" s="19">
        <v>2</v>
      </c>
      <c r="F3" s="84">
        <f>D3/E3</f>
        <v>34.5</v>
      </c>
      <c r="G3" s="19">
        <v>1</v>
      </c>
      <c r="H3" s="19" t="s">
        <v>271</v>
      </c>
      <c r="I3" s="19" t="s">
        <v>271</v>
      </c>
      <c r="J3" s="19">
        <v>1</v>
      </c>
      <c r="K3" s="126"/>
      <c r="L3" s="20"/>
      <c r="P3" s="19" t="s">
        <v>198</v>
      </c>
      <c r="AA3" s="20"/>
      <c r="AB3" s="19">
        <v>54</v>
      </c>
      <c r="AC3" s="19">
        <v>9</v>
      </c>
      <c r="AD3" s="19">
        <v>6</v>
      </c>
      <c r="AE3" s="19">
        <v>0</v>
      </c>
      <c r="AF3" s="19" t="s">
        <v>213</v>
      </c>
      <c r="AG3" s="19" t="s">
        <v>787</v>
      </c>
      <c r="AH3" s="19" t="s">
        <v>269</v>
      </c>
      <c r="AI3" s="126"/>
      <c r="AJ3" s="19" t="s">
        <v>269</v>
      </c>
      <c r="AK3" s="20"/>
      <c r="AY3" s="126"/>
      <c r="AZ3" s="112" t="s">
        <v>269</v>
      </c>
      <c r="BC3" s="156"/>
      <c r="BF3" s="126"/>
      <c r="BG3" s="19" t="s">
        <v>269</v>
      </c>
      <c r="BJ3" s="152"/>
      <c r="BL3" s="126"/>
      <c r="BM3" s="19" t="s">
        <v>269</v>
      </c>
      <c r="BP3" s="148"/>
      <c r="BR3" s="126"/>
      <c r="BS3" s="19" t="s">
        <v>269</v>
      </c>
      <c r="BV3" s="150"/>
      <c r="BX3" s="126"/>
      <c r="BY3" s="19" t="s">
        <v>269</v>
      </c>
      <c r="CB3" s="152"/>
      <c r="CD3" s="148"/>
      <c r="CF3" s="150"/>
      <c r="CH3" s="126"/>
      <c r="CI3" s="19" t="s">
        <v>269</v>
      </c>
      <c r="CL3" s="156"/>
      <c r="CN3" s="152"/>
      <c r="CP3" s="148"/>
      <c r="CR3" s="150"/>
      <c r="CT3" s="126"/>
      <c r="CU3" s="170" t="s">
        <v>269</v>
      </c>
      <c r="CV3" s="126"/>
      <c r="CW3" s="174" t="s">
        <v>269</v>
      </c>
      <c r="DB3" s="126"/>
      <c r="DC3" s="174" t="s">
        <v>269</v>
      </c>
      <c r="DH3" s="126"/>
      <c r="DI3" s="174" t="s">
        <v>269</v>
      </c>
      <c r="DN3" s="126"/>
      <c r="DO3" s="174" t="s">
        <v>269</v>
      </c>
      <c r="DT3" s="126"/>
      <c r="DU3" s="174" t="s">
        <v>269</v>
      </c>
      <c r="DZ3" s="126"/>
      <c r="EA3" s="174" t="s">
        <v>269</v>
      </c>
      <c r="EF3" s="126"/>
      <c r="EG3" s="174" t="s">
        <v>269</v>
      </c>
      <c r="EL3" s="126"/>
      <c r="EM3" s="174" t="s">
        <v>269</v>
      </c>
      <c r="ER3" s="126"/>
      <c r="ES3" s="174" t="s">
        <v>269</v>
      </c>
      <c r="EX3" s="126"/>
      <c r="EY3" s="174" t="s">
        <v>269</v>
      </c>
      <c r="FD3" s="126"/>
      <c r="FE3" s="174" t="s">
        <v>269</v>
      </c>
      <c r="FJ3" s="126"/>
      <c r="FK3" s="19" t="s">
        <v>269</v>
      </c>
      <c r="FL3" s="126"/>
      <c r="FM3" s="174" t="s">
        <v>269</v>
      </c>
      <c r="FP3" s="20"/>
      <c r="FW3" s="126"/>
      <c r="FX3" s="174" t="s">
        <v>269</v>
      </c>
      <c r="GA3" s="20"/>
      <c r="GF3" s="126"/>
      <c r="GG3" s="174" t="s">
        <v>269</v>
      </c>
      <c r="GJ3" s="20"/>
      <c r="GP3" s="126"/>
      <c r="GQ3" s="174" t="s">
        <v>269</v>
      </c>
      <c r="GT3" s="20"/>
      <c r="GY3" s="126"/>
      <c r="GZ3" s="174" t="s">
        <v>269</v>
      </c>
      <c r="HC3" s="20"/>
      <c r="HJ3" s="126"/>
      <c r="HK3" s="174" t="s">
        <v>269</v>
      </c>
      <c r="HN3" s="20"/>
      <c r="HS3" s="126"/>
      <c r="HT3" s="174" t="s">
        <v>269</v>
      </c>
      <c r="HW3" s="20"/>
      <c r="IB3" s="126"/>
      <c r="IC3" s="174" t="s">
        <v>269</v>
      </c>
      <c r="IF3" s="20"/>
      <c r="IJ3" s="126"/>
      <c r="IK3" s="174" t="s">
        <v>269</v>
      </c>
      <c r="IN3" s="20"/>
      <c r="IP3" s="126"/>
      <c r="IQ3" s="174" t="s">
        <v>269</v>
      </c>
      <c r="IT3" s="20"/>
      <c r="IY3" s="126"/>
      <c r="IZ3" s="174" t="s">
        <v>269</v>
      </c>
      <c r="JC3" s="20"/>
      <c r="JH3" s="126"/>
      <c r="JI3" s="174" t="s">
        <v>269</v>
      </c>
      <c r="JL3" s="20"/>
      <c r="JR3" s="126"/>
      <c r="JS3" s="174" t="s">
        <v>269</v>
      </c>
      <c r="JV3" s="20"/>
      <c r="KD3" s="126"/>
      <c r="KE3" s="174" t="s">
        <v>269</v>
      </c>
      <c r="KH3" s="20"/>
      <c r="KL3" s="126"/>
      <c r="KM3" s="171" t="s">
        <v>269</v>
      </c>
      <c r="KQ3" s="126"/>
      <c r="KR3" s="174" t="s">
        <v>269</v>
      </c>
      <c r="KV3" s="126"/>
      <c r="KW3" s="171" t="s">
        <v>269</v>
      </c>
      <c r="LA3" s="126"/>
      <c r="LB3" s="171" t="s">
        <v>269</v>
      </c>
      <c r="LF3" s="126"/>
      <c r="LG3" s="171" t="s">
        <v>269</v>
      </c>
      <c r="LJ3" s="20"/>
      <c r="LK3" s="126"/>
      <c r="LL3" s="19" t="s">
        <v>269</v>
      </c>
      <c r="LN3" s="126"/>
      <c r="LO3" s="20"/>
      <c r="LP3" s="19" t="s">
        <v>230</v>
      </c>
      <c r="LZ3" s="19">
        <v>64</v>
      </c>
      <c r="MA3" s="19" t="s">
        <v>269</v>
      </c>
      <c r="MB3" s="19">
        <v>2</v>
      </c>
      <c r="MC3" s="126"/>
      <c r="MD3" s="20"/>
      <c r="ME3" s="19" t="s">
        <v>238</v>
      </c>
      <c r="MF3" s="19" t="s">
        <v>239</v>
      </c>
      <c r="MG3" s="19" t="s">
        <v>240</v>
      </c>
      <c r="MH3" s="19" t="s">
        <v>241</v>
      </c>
      <c r="MI3" s="19" t="s">
        <v>242</v>
      </c>
      <c r="MK3" s="19" t="s">
        <v>244</v>
      </c>
      <c r="ML3" s="19" t="s">
        <v>245</v>
      </c>
      <c r="MN3" s="19" t="s">
        <v>247</v>
      </c>
      <c r="MP3" s="19" t="s">
        <v>249</v>
      </c>
      <c r="MQ3" s="19" t="s">
        <v>250</v>
      </c>
      <c r="MR3" s="19" t="s">
        <v>251</v>
      </c>
      <c r="MS3" s="19" t="s">
        <v>252</v>
      </c>
      <c r="MT3" s="19" t="s">
        <v>253</v>
      </c>
      <c r="MU3" s="19" t="s">
        <v>254</v>
      </c>
      <c r="MV3" s="19" t="s">
        <v>255</v>
      </c>
      <c r="MW3" s="19" t="s">
        <v>256</v>
      </c>
      <c r="MX3" s="19" t="s">
        <v>788</v>
      </c>
      <c r="MY3" s="19">
        <v>40</v>
      </c>
      <c r="MZ3" s="19">
        <v>25</v>
      </c>
      <c r="NA3" s="19" t="s">
        <v>789</v>
      </c>
      <c r="NB3" s="19" t="s">
        <v>269</v>
      </c>
      <c r="NC3" s="19" t="s">
        <v>822</v>
      </c>
      <c r="ND3" s="19" t="s">
        <v>790</v>
      </c>
      <c r="NE3" s="126"/>
      <c r="NF3" s="19" t="s">
        <v>269</v>
      </c>
      <c r="NG3" s="19" t="s">
        <v>269</v>
      </c>
      <c r="NI3" s="19" t="s">
        <v>269</v>
      </c>
      <c r="NJ3" s="126"/>
      <c r="NK3" s="20"/>
      <c r="NU3" s="126"/>
      <c r="NW3" s="145" t="s">
        <v>269</v>
      </c>
      <c r="NX3" s="156"/>
      <c r="NY3" s="163"/>
      <c r="NZ3" s="165"/>
      <c r="OA3" s="166"/>
      <c r="OB3" s="167"/>
      <c r="OC3" s="89">
        <v>6614</v>
      </c>
      <c r="OD3" s="88">
        <v>427.3</v>
      </c>
      <c r="OE3" s="84">
        <f>OC3/OD3</f>
        <v>15.478586473203837</v>
      </c>
      <c r="OF3" s="91">
        <f>D3/OC3</f>
        <v>1.0432416087087995E-2</v>
      </c>
    </row>
    <row r="4" spans="1:396" ht="372" x14ac:dyDescent="0.2">
      <c r="B4" s="19" t="s">
        <v>881</v>
      </c>
      <c r="C4" s="19">
        <v>8</v>
      </c>
      <c r="D4" s="19">
        <v>238</v>
      </c>
      <c r="E4" s="19">
        <v>5</v>
      </c>
      <c r="F4" s="84">
        <f>D4/E4</f>
        <v>47.6</v>
      </c>
      <c r="G4" s="19">
        <v>4</v>
      </c>
      <c r="H4" s="19" t="s">
        <v>271</v>
      </c>
      <c r="I4" s="19" t="s">
        <v>269</v>
      </c>
      <c r="J4" s="19">
        <v>0</v>
      </c>
      <c r="K4" s="126"/>
      <c r="L4" s="20"/>
      <c r="P4" s="19" t="s">
        <v>198</v>
      </c>
      <c r="Q4" s="19" t="s">
        <v>199</v>
      </c>
      <c r="AA4" s="20"/>
      <c r="AB4" s="19">
        <v>205</v>
      </c>
      <c r="AC4" s="19">
        <v>23</v>
      </c>
      <c r="AD4" s="19">
        <v>3</v>
      </c>
      <c r="AE4" s="19">
        <v>0</v>
      </c>
      <c r="AF4" s="19" t="s">
        <v>213</v>
      </c>
      <c r="AG4" s="19" t="s">
        <v>884</v>
      </c>
      <c r="AH4" s="19" t="s">
        <v>269</v>
      </c>
      <c r="AI4" s="126"/>
      <c r="AJ4" s="19" t="s">
        <v>269</v>
      </c>
      <c r="AK4" s="20"/>
      <c r="AY4" s="126"/>
      <c r="AZ4" s="112" t="s">
        <v>269</v>
      </c>
      <c r="BC4" s="156"/>
      <c r="BF4" s="126"/>
      <c r="BG4" s="19" t="s">
        <v>269</v>
      </c>
      <c r="BJ4" s="152"/>
      <c r="BL4" s="126"/>
      <c r="BM4" s="19" t="s">
        <v>269</v>
      </c>
      <c r="BP4" s="148"/>
      <c r="BR4" s="126"/>
      <c r="BS4" s="19" t="s">
        <v>269</v>
      </c>
      <c r="BV4" s="150"/>
      <c r="BX4" s="126"/>
      <c r="BY4" s="19" t="s">
        <v>269</v>
      </c>
      <c r="CB4" s="152"/>
      <c r="CD4" s="148"/>
      <c r="CF4" s="150"/>
      <c r="CH4" s="126"/>
      <c r="CI4" s="19" t="s">
        <v>269</v>
      </c>
      <c r="CL4" s="156"/>
      <c r="CN4" s="152"/>
      <c r="CP4" s="148"/>
      <c r="CR4" s="150"/>
      <c r="CT4" s="126"/>
      <c r="CU4" s="170" t="s">
        <v>269</v>
      </c>
      <c r="CV4" s="126"/>
      <c r="CW4" s="174" t="s">
        <v>269</v>
      </c>
      <c r="DB4" s="126"/>
      <c r="DC4" s="174" t="s">
        <v>269</v>
      </c>
      <c r="DH4" s="126"/>
      <c r="DI4" s="174" t="s">
        <v>269</v>
      </c>
      <c r="DN4" s="126"/>
      <c r="DO4" s="174" t="s">
        <v>269</v>
      </c>
      <c r="DT4" s="126"/>
      <c r="DU4" s="174" t="s">
        <v>269</v>
      </c>
      <c r="DZ4" s="126"/>
      <c r="EA4" s="174" t="s">
        <v>269</v>
      </c>
      <c r="EF4" s="126"/>
      <c r="EG4" s="174" t="s">
        <v>269</v>
      </c>
      <c r="EL4" s="126"/>
      <c r="EM4" s="174" t="s">
        <v>269</v>
      </c>
      <c r="ER4" s="126"/>
      <c r="ES4" s="174" t="s">
        <v>269</v>
      </c>
      <c r="EX4" s="126"/>
      <c r="EY4" s="174" t="s">
        <v>269</v>
      </c>
      <c r="FD4" s="126"/>
      <c r="FE4" s="174" t="s">
        <v>269</v>
      </c>
      <c r="FJ4" s="126"/>
      <c r="FK4" s="19" t="s">
        <v>271</v>
      </c>
      <c r="FL4" s="126"/>
      <c r="FM4" s="19" t="s">
        <v>271</v>
      </c>
      <c r="FN4" s="19">
        <v>1</v>
      </c>
      <c r="FO4" s="19">
        <v>5</v>
      </c>
      <c r="FP4" s="20"/>
      <c r="FT4" s="19" t="s">
        <v>229</v>
      </c>
      <c r="FV4" s="19" t="s">
        <v>269</v>
      </c>
      <c r="FW4" s="126"/>
      <c r="FX4" s="19" t="s">
        <v>269</v>
      </c>
      <c r="GA4" s="20"/>
      <c r="GF4" s="126"/>
      <c r="GG4" s="19" t="s">
        <v>269</v>
      </c>
      <c r="GJ4" s="20"/>
      <c r="GP4" s="126"/>
      <c r="GQ4" s="19" t="s">
        <v>269</v>
      </c>
      <c r="GT4" s="20"/>
      <c r="GY4" s="126"/>
      <c r="GZ4" s="19" t="s">
        <v>269</v>
      </c>
      <c r="HC4" s="20"/>
      <c r="HJ4" s="126"/>
      <c r="HK4" s="19" t="s">
        <v>269</v>
      </c>
      <c r="HN4" s="20"/>
      <c r="HS4" s="126"/>
      <c r="HT4" s="19" t="s">
        <v>269</v>
      </c>
      <c r="HW4" s="20"/>
      <c r="IB4" s="126"/>
      <c r="IC4" s="19" t="s">
        <v>269</v>
      </c>
      <c r="IF4" s="20"/>
      <c r="IJ4" s="126"/>
      <c r="IK4" s="19" t="s">
        <v>269</v>
      </c>
      <c r="IN4" s="20"/>
      <c r="IP4" s="126"/>
      <c r="IQ4" s="19" t="s">
        <v>269</v>
      </c>
      <c r="IT4" s="20"/>
      <c r="IY4" s="126"/>
      <c r="IZ4" s="19" t="s">
        <v>269</v>
      </c>
      <c r="JC4" s="20"/>
      <c r="JH4" s="126"/>
      <c r="JI4" s="19" t="s">
        <v>271</v>
      </c>
      <c r="JJ4" s="19">
        <v>1</v>
      </c>
      <c r="JK4" s="19">
        <v>0</v>
      </c>
      <c r="JL4" s="20"/>
      <c r="JM4" s="19" t="s">
        <v>225</v>
      </c>
      <c r="JP4" s="19" t="s">
        <v>347</v>
      </c>
      <c r="JQ4" s="19" t="s">
        <v>269</v>
      </c>
      <c r="JR4" s="126"/>
      <c r="JS4" s="19" t="s">
        <v>269</v>
      </c>
      <c r="JV4" s="20"/>
      <c r="KD4" s="126"/>
      <c r="KE4" s="19" t="s">
        <v>269</v>
      </c>
      <c r="KH4" s="20"/>
      <c r="KL4" s="126"/>
      <c r="KM4" s="171" t="s">
        <v>269</v>
      </c>
      <c r="KQ4" s="126"/>
      <c r="KR4" s="174" t="s">
        <v>269</v>
      </c>
      <c r="KV4" s="126"/>
      <c r="KW4" s="171" t="s">
        <v>269</v>
      </c>
      <c r="LA4" s="126"/>
      <c r="LB4" s="171" t="s">
        <v>269</v>
      </c>
      <c r="LF4" s="126"/>
      <c r="LG4" s="171" t="s">
        <v>269</v>
      </c>
      <c r="LJ4" s="20"/>
      <c r="LK4" s="126"/>
      <c r="LL4" s="19" t="s">
        <v>271</v>
      </c>
      <c r="LM4" s="19" t="s">
        <v>885</v>
      </c>
      <c r="LN4" s="126"/>
      <c r="LO4" s="20"/>
      <c r="LQ4" s="19" t="s">
        <v>231</v>
      </c>
      <c r="LR4" s="19" t="s">
        <v>232</v>
      </c>
      <c r="LS4" s="19" t="s">
        <v>233</v>
      </c>
      <c r="LT4" s="19" t="s">
        <v>234</v>
      </c>
      <c r="LU4" s="19" t="s">
        <v>235</v>
      </c>
      <c r="LV4" s="19" t="s">
        <v>236</v>
      </c>
      <c r="LY4" s="19" t="s">
        <v>886</v>
      </c>
      <c r="LZ4" s="19">
        <v>31</v>
      </c>
      <c r="MA4" s="19" t="s">
        <v>271</v>
      </c>
      <c r="MB4" s="19">
        <v>1</v>
      </c>
      <c r="MC4" s="126"/>
      <c r="MD4" s="20"/>
      <c r="ME4" s="19" t="s">
        <v>238</v>
      </c>
      <c r="MF4" s="19" t="s">
        <v>239</v>
      </c>
      <c r="MG4" s="19" t="s">
        <v>240</v>
      </c>
      <c r="MK4" s="19" t="s">
        <v>244</v>
      </c>
      <c r="ML4" s="19" t="s">
        <v>245</v>
      </c>
      <c r="MN4" s="19" t="s">
        <v>247</v>
      </c>
      <c r="MP4" s="19" t="s">
        <v>249</v>
      </c>
      <c r="MQ4" s="19" t="s">
        <v>250</v>
      </c>
      <c r="MR4" s="19" t="s">
        <v>251</v>
      </c>
      <c r="MS4" s="19" t="s">
        <v>252</v>
      </c>
      <c r="MT4" s="19" t="s">
        <v>253</v>
      </c>
      <c r="MU4" s="19" t="s">
        <v>254</v>
      </c>
      <c r="MV4" s="19" t="s">
        <v>255</v>
      </c>
      <c r="MW4" s="19" t="s">
        <v>256</v>
      </c>
      <c r="MX4" s="19" t="s">
        <v>887</v>
      </c>
      <c r="MY4" s="19" t="s">
        <v>314</v>
      </c>
      <c r="MZ4" s="19">
        <v>20</v>
      </c>
      <c r="NA4" s="19" t="s">
        <v>888</v>
      </c>
      <c r="NB4" s="19" t="s">
        <v>269</v>
      </c>
      <c r="NC4" s="19" t="s">
        <v>889</v>
      </c>
      <c r="ND4" s="138" t="s">
        <v>269</v>
      </c>
      <c r="NE4" s="126"/>
      <c r="NF4" s="19" t="s">
        <v>271</v>
      </c>
      <c r="NG4" s="19" t="s">
        <v>269</v>
      </c>
      <c r="NI4" s="181" t="s">
        <v>271</v>
      </c>
      <c r="NJ4" s="126"/>
      <c r="NK4" s="20"/>
      <c r="NP4" s="19" t="s">
        <v>261</v>
      </c>
      <c r="NU4" s="126"/>
      <c r="NW4" s="145" t="s">
        <v>269</v>
      </c>
      <c r="NX4" s="156"/>
      <c r="NY4" s="163"/>
      <c r="NZ4" s="165"/>
      <c r="OA4" s="166"/>
      <c r="OB4" s="167"/>
      <c r="OC4" s="89">
        <v>14483</v>
      </c>
      <c r="OD4" s="88">
        <v>437.6</v>
      </c>
      <c r="OE4" s="84">
        <f>OC4/OD4</f>
        <v>33.096435100548447</v>
      </c>
      <c r="OF4" s="91">
        <f>D4/OC4</f>
        <v>1.6433059449009184E-2</v>
      </c>
    </row>
    <row r="5" spans="1:396" ht="68" x14ac:dyDescent="0.2">
      <c r="B5" s="19" t="s">
        <v>402</v>
      </c>
      <c r="C5" s="19">
        <v>8</v>
      </c>
      <c r="D5" s="19">
        <v>384</v>
      </c>
      <c r="E5" s="19">
        <v>4</v>
      </c>
      <c r="F5" s="84">
        <f>D5/E5</f>
        <v>96</v>
      </c>
      <c r="G5" s="19">
        <v>4</v>
      </c>
      <c r="H5" s="19" t="s">
        <v>269</v>
      </c>
      <c r="I5" s="19" t="s">
        <v>269</v>
      </c>
      <c r="J5" s="19">
        <v>0</v>
      </c>
      <c r="K5" s="126"/>
      <c r="L5" s="20"/>
      <c r="P5" s="19" t="s">
        <v>198</v>
      </c>
      <c r="Q5" s="19" t="s">
        <v>199</v>
      </c>
      <c r="AA5" s="20"/>
      <c r="AB5" s="19">
        <v>63</v>
      </c>
      <c r="AC5" s="19">
        <v>10</v>
      </c>
      <c r="AD5" s="19">
        <v>1</v>
      </c>
      <c r="AE5" s="19">
        <v>0</v>
      </c>
      <c r="AF5" s="19" t="s">
        <v>270</v>
      </c>
      <c r="AH5" s="19" t="s">
        <v>269</v>
      </c>
      <c r="AI5" s="126"/>
      <c r="AJ5" s="19" t="s">
        <v>269</v>
      </c>
      <c r="AK5" s="20"/>
      <c r="AY5" s="126"/>
      <c r="AZ5" s="112" t="s">
        <v>269</v>
      </c>
      <c r="BC5" s="156"/>
      <c r="BF5" s="126"/>
      <c r="BG5" s="19" t="s">
        <v>269</v>
      </c>
      <c r="BJ5" s="152"/>
      <c r="BL5" s="126"/>
      <c r="BM5" s="19" t="s">
        <v>269</v>
      </c>
      <c r="BP5" s="148"/>
      <c r="BR5" s="126"/>
      <c r="BS5" s="19" t="s">
        <v>269</v>
      </c>
      <c r="BV5" s="150"/>
      <c r="BX5" s="126"/>
      <c r="BY5" s="19" t="s">
        <v>269</v>
      </c>
      <c r="CB5" s="152"/>
      <c r="CD5" s="148"/>
      <c r="CF5" s="150"/>
      <c r="CH5" s="126"/>
      <c r="CI5" s="19" t="s">
        <v>271</v>
      </c>
      <c r="CJ5" s="19">
        <v>1</v>
      </c>
      <c r="CK5" s="19">
        <v>75</v>
      </c>
      <c r="CL5" s="156" t="s">
        <v>405</v>
      </c>
      <c r="CN5" s="152" t="s">
        <v>325</v>
      </c>
      <c r="CP5" s="148" t="s">
        <v>280</v>
      </c>
      <c r="CR5" s="150" t="s">
        <v>280</v>
      </c>
      <c r="CT5" s="126"/>
      <c r="CU5" s="170" t="s">
        <v>271</v>
      </c>
      <c r="CV5" s="126"/>
      <c r="CW5" s="145" t="s">
        <v>271</v>
      </c>
      <c r="CX5" s="19">
        <v>1</v>
      </c>
      <c r="CY5" s="19">
        <v>10</v>
      </c>
      <c r="CZ5" s="19" t="s">
        <v>286</v>
      </c>
      <c r="DA5" s="181" t="s">
        <v>287</v>
      </c>
      <c r="DB5" s="126"/>
      <c r="DC5" s="19" t="s">
        <v>269</v>
      </c>
      <c r="DH5" s="126"/>
      <c r="DI5" s="19" t="s">
        <v>269</v>
      </c>
      <c r="DN5" s="126"/>
      <c r="DO5" s="19" t="s">
        <v>271</v>
      </c>
      <c r="DP5" s="19">
        <v>1</v>
      </c>
      <c r="DQ5" s="19">
        <v>10</v>
      </c>
      <c r="DR5" s="19" t="s">
        <v>286</v>
      </c>
      <c r="DS5" s="181" t="s">
        <v>287</v>
      </c>
      <c r="DT5" s="126"/>
      <c r="DU5" s="19" t="s">
        <v>269</v>
      </c>
      <c r="DZ5" s="126"/>
      <c r="EA5" s="19" t="s">
        <v>269</v>
      </c>
      <c r="EF5" s="126"/>
      <c r="EG5" s="174" t="s">
        <v>269</v>
      </c>
      <c r="EL5" s="126"/>
      <c r="EM5" s="174" t="s">
        <v>269</v>
      </c>
      <c r="ER5" s="126"/>
      <c r="ES5" s="174" t="s">
        <v>269</v>
      </c>
      <c r="EX5" s="126"/>
      <c r="EY5" s="174" t="s">
        <v>269</v>
      </c>
      <c r="FD5" s="126"/>
      <c r="FE5" s="174" t="s">
        <v>269</v>
      </c>
      <c r="FJ5" s="126"/>
      <c r="FK5" s="19" t="s">
        <v>269</v>
      </c>
      <c r="FL5" s="126"/>
      <c r="FM5" s="174" t="s">
        <v>269</v>
      </c>
      <c r="FP5" s="20"/>
      <c r="FW5" s="126"/>
      <c r="FX5" s="174" t="s">
        <v>269</v>
      </c>
      <c r="GA5" s="20"/>
      <c r="GF5" s="126"/>
      <c r="GG5" s="174" t="s">
        <v>269</v>
      </c>
      <c r="GJ5" s="20"/>
      <c r="GP5" s="126"/>
      <c r="GQ5" s="174" t="s">
        <v>269</v>
      </c>
      <c r="GT5" s="20"/>
      <c r="GY5" s="126"/>
      <c r="GZ5" s="174" t="s">
        <v>269</v>
      </c>
      <c r="HC5" s="20"/>
      <c r="HJ5" s="126"/>
      <c r="HK5" s="174" t="s">
        <v>269</v>
      </c>
      <c r="HN5" s="20"/>
      <c r="HS5" s="126"/>
      <c r="HT5" s="174" t="s">
        <v>269</v>
      </c>
      <c r="HW5" s="20"/>
      <c r="IB5" s="126"/>
      <c r="IC5" s="174" t="s">
        <v>269</v>
      </c>
      <c r="IF5" s="20"/>
      <c r="IJ5" s="126"/>
      <c r="IK5" s="174" t="s">
        <v>269</v>
      </c>
      <c r="IN5" s="20"/>
      <c r="IP5" s="126"/>
      <c r="IQ5" s="174" t="s">
        <v>269</v>
      </c>
      <c r="IT5" s="20"/>
      <c r="IY5" s="126"/>
      <c r="IZ5" s="174" t="s">
        <v>269</v>
      </c>
      <c r="JC5" s="20"/>
      <c r="JH5" s="126"/>
      <c r="JI5" s="174" t="s">
        <v>269</v>
      </c>
      <c r="JL5" s="20"/>
      <c r="JR5" s="126"/>
      <c r="JS5" s="174" t="s">
        <v>269</v>
      </c>
      <c r="JV5" s="20"/>
      <c r="KD5" s="126"/>
      <c r="KE5" s="174" t="s">
        <v>269</v>
      </c>
      <c r="KH5" s="20"/>
      <c r="KL5" s="126"/>
      <c r="KM5" s="171" t="s">
        <v>269</v>
      </c>
      <c r="KQ5" s="126"/>
      <c r="KR5" s="174" t="s">
        <v>269</v>
      </c>
      <c r="KV5" s="126"/>
      <c r="KW5" s="171" t="s">
        <v>269</v>
      </c>
      <c r="LA5" s="126"/>
      <c r="LB5" s="171" t="s">
        <v>269</v>
      </c>
      <c r="LF5" s="126"/>
      <c r="LG5" s="171" t="s">
        <v>269</v>
      </c>
      <c r="LJ5" s="20"/>
      <c r="LK5" s="126"/>
      <c r="LL5" s="19" t="s">
        <v>269</v>
      </c>
      <c r="LN5" s="126"/>
      <c r="LO5" s="20"/>
      <c r="LP5" s="19" t="s">
        <v>230</v>
      </c>
      <c r="LR5" s="19" t="s">
        <v>232</v>
      </c>
      <c r="LZ5" s="19">
        <v>131</v>
      </c>
      <c r="MA5" s="19" t="s">
        <v>269</v>
      </c>
      <c r="MB5" s="19">
        <v>4</v>
      </c>
      <c r="MC5" s="126"/>
      <c r="MD5" s="20"/>
      <c r="ME5" s="19" t="s">
        <v>238</v>
      </c>
      <c r="MF5" s="19" t="s">
        <v>239</v>
      </c>
      <c r="MG5" s="19" t="s">
        <v>240</v>
      </c>
      <c r="MI5" s="19" t="s">
        <v>242</v>
      </c>
      <c r="MK5" s="19" t="s">
        <v>244</v>
      </c>
      <c r="ML5" s="19" t="s">
        <v>245</v>
      </c>
      <c r="MP5" s="19" t="s">
        <v>249</v>
      </c>
      <c r="MR5" s="19" t="s">
        <v>251</v>
      </c>
      <c r="MW5" s="19" t="s">
        <v>256</v>
      </c>
      <c r="MY5" s="19">
        <v>35</v>
      </c>
      <c r="MZ5" s="19">
        <v>20</v>
      </c>
      <c r="NA5" s="19" t="s">
        <v>333</v>
      </c>
      <c r="NB5" s="19" t="s">
        <v>269</v>
      </c>
      <c r="NC5" s="19" t="s">
        <v>269</v>
      </c>
      <c r="ND5" s="19" t="s">
        <v>269</v>
      </c>
      <c r="NE5" s="126"/>
      <c r="NF5" s="19" t="s">
        <v>269</v>
      </c>
      <c r="NG5" s="19" t="s">
        <v>269</v>
      </c>
      <c r="NI5" s="19" t="s">
        <v>269</v>
      </c>
      <c r="NJ5" s="126"/>
      <c r="NK5" s="20"/>
      <c r="NU5" s="126"/>
      <c r="NW5" s="145" t="s">
        <v>271</v>
      </c>
      <c r="NX5" s="156"/>
      <c r="NY5" s="183" t="s">
        <v>405</v>
      </c>
      <c r="NZ5" s="184" t="s">
        <v>325</v>
      </c>
      <c r="OA5" s="185" t="s">
        <v>280</v>
      </c>
      <c r="OB5" s="150" t="s">
        <v>280</v>
      </c>
      <c r="OC5" s="89">
        <v>15897</v>
      </c>
      <c r="OD5" s="88">
        <v>1081.2</v>
      </c>
      <c r="OE5" s="84">
        <f>OC5/OD5</f>
        <v>14.703107658157602</v>
      </c>
      <c r="OF5" s="91">
        <f>D5/OC5</f>
        <v>2.4155501037931685E-2</v>
      </c>
    </row>
    <row r="6" spans="1:396" ht="68" x14ac:dyDescent="0.2">
      <c r="B6" s="19" t="s">
        <v>433</v>
      </c>
      <c r="C6" s="19">
        <v>8</v>
      </c>
      <c r="D6" s="19">
        <v>102</v>
      </c>
      <c r="E6" s="19">
        <v>1</v>
      </c>
      <c r="F6" s="84">
        <f>D6/E6</f>
        <v>102</v>
      </c>
      <c r="G6" s="19">
        <v>1</v>
      </c>
      <c r="H6" s="19" t="s">
        <v>271</v>
      </c>
      <c r="I6" s="19" t="s">
        <v>271</v>
      </c>
      <c r="J6" s="19">
        <v>0</v>
      </c>
      <c r="K6" s="126"/>
      <c r="L6" s="20"/>
      <c r="Y6" s="19" t="s">
        <v>207</v>
      </c>
      <c r="AA6" s="20"/>
      <c r="AB6" s="19">
        <v>90</v>
      </c>
      <c r="AC6" s="19">
        <v>10</v>
      </c>
      <c r="AD6" s="19">
        <v>2</v>
      </c>
      <c r="AE6" s="19">
        <v>0</v>
      </c>
      <c r="AF6" s="19" t="s">
        <v>213</v>
      </c>
      <c r="AG6" s="19" t="s">
        <v>436</v>
      </c>
      <c r="AH6" s="19" t="s">
        <v>269</v>
      </c>
      <c r="AI6" s="126"/>
      <c r="AJ6" s="19" t="s">
        <v>269</v>
      </c>
      <c r="AK6" s="20"/>
      <c r="AY6" s="126"/>
      <c r="AZ6" s="112" t="s">
        <v>269</v>
      </c>
      <c r="BC6" s="156"/>
      <c r="BF6" s="126"/>
      <c r="BG6" s="19" t="s">
        <v>269</v>
      </c>
      <c r="BJ6" s="152"/>
      <c r="BL6" s="126"/>
      <c r="BM6" s="19" t="s">
        <v>269</v>
      </c>
      <c r="BP6" s="148"/>
      <c r="BR6" s="126"/>
      <c r="BS6" s="19" t="s">
        <v>269</v>
      </c>
      <c r="BV6" s="150"/>
      <c r="BX6" s="126"/>
      <c r="BY6" s="19" t="s">
        <v>269</v>
      </c>
      <c r="CB6" s="152"/>
      <c r="CD6" s="148"/>
      <c r="CF6" s="150"/>
      <c r="CH6" s="126"/>
      <c r="CI6" s="19" t="s">
        <v>269</v>
      </c>
      <c r="CL6" s="156"/>
      <c r="CN6" s="152"/>
      <c r="CP6" s="148"/>
      <c r="CR6" s="150"/>
      <c r="CT6" s="126"/>
      <c r="CU6" s="170" t="s">
        <v>271</v>
      </c>
      <c r="CV6" s="126"/>
      <c r="CW6" s="145" t="s">
        <v>271</v>
      </c>
      <c r="CX6" s="19">
        <v>0</v>
      </c>
      <c r="CY6" s="19">
        <v>0</v>
      </c>
      <c r="CZ6" s="181" t="s">
        <v>429</v>
      </c>
      <c r="DA6" s="181" t="s">
        <v>281</v>
      </c>
      <c r="DB6" s="126"/>
      <c r="DC6" s="19" t="s">
        <v>269</v>
      </c>
      <c r="DH6" s="126"/>
      <c r="DI6" s="19" t="s">
        <v>269</v>
      </c>
      <c r="DN6" s="126"/>
      <c r="DO6" s="19" t="s">
        <v>269</v>
      </c>
      <c r="DT6" s="126"/>
      <c r="DU6" s="19" t="s">
        <v>271</v>
      </c>
      <c r="DV6" s="19">
        <v>0</v>
      </c>
      <c r="DW6" s="19">
        <v>0</v>
      </c>
      <c r="DX6" s="181" t="s">
        <v>429</v>
      </c>
      <c r="DY6" s="181" t="s">
        <v>281</v>
      </c>
      <c r="DZ6" s="126"/>
      <c r="EA6" s="19" t="s">
        <v>269</v>
      </c>
      <c r="EF6" s="126"/>
      <c r="EG6" s="174" t="s">
        <v>269</v>
      </c>
      <c r="EL6" s="126"/>
      <c r="EM6" s="174" t="s">
        <v>269</v>
      </c>
      <c r="ER6" s="126"/>
      <c r="ES6" s="174" t="s">
        <v>269</v>
      </c>
      <c r="EX6" s="126"/>
      <c r="EY6" s="174" t="s">
        <v>269</v>
      </c>
      <c r="FD6" s="126"/>
      <c r="FE6" s="174" t="s">
        <v>269</v>
      </c>
      <c r="FJ6" s="126"/>
      <c r="FK6" s="19" t="s">
        <v>269</v>
      </c>
      <c r="FL6" s="126"/>
      <c r="FM6" s="174" t="s">
        <v>269</v>
      </c>
      <c r="FP6" s="20"/>
      <c r="FW6" s="126"/>
      <c r="FX6" s="174" t="s">
        <v>269</v>
      </c>
      <c r="GA6" s="20"/>
      <c r="GF6" s="126"/>
      <c r="GG6" s="174" t="s">
        <v>269</v>
      </c>
      <c r="GJ6" s="20"/>
      <c r="GP6" s="126"/>
      <c r="GQ6" s="174" t="s">
        <v>269</v>
      </c>
      <c r="GT6" s="20"/>
      <c r="GY6" s="126"/>
      <c r="GZ6" s="174" t="s">
        <v>269</v>
      </c>
      <c r="HC6" s="20"/>
      <c r="HJ6" s="126"/>
      <c r="HK6" s="174" t="s">
        <v>269</v>
      </c>
      <c r="HN6" s="20"/>
      <c r="HS6" s="126"/>
      <c r="HT6" s="174" t="s">
        <v>269</v>
      </c>
      <c r="HW6" s="20"/>
      <c r="IB6" s="126"/>
      <c r="IC6" s="174" t="s">
        <v>269</v>
      </c>
      <c r="IF6" s="20"/>
      <c r="IJ6" s="126"/>
      <c r="IK6" s="174" t="s">
        <v>269</v>
      </c>
      <c r="IN6" s="20"/>
      <c r="IP6" s="126"/>
      <c r="IQ6" s="174" t="s">
        <v>269</v>
      </c>
      <c r="IT6" s="20"/>
      <c r="IY6" s="126"/>
      <c r="IZ6" s="174" t="s">
        <v>269</v>
      </c>
      <c r="JC6" s="20"/>
      <c r="JH6" s="126"/>
      <c r="JI6" s="174" t="s">
        <v>269</v>
      </c>
      <c r="JL6" s="20"/>
      <c r="JR6" s="126"/>
      <c r="JS6" s="174" t="s">
        <v>269</v>
      </c>
      <c r="JV6" s="20"/>
      <c r="KD6" s="126"/>
      <c r="KE6" s="174" t="s">
        <v>269</v>
      </c>
      <c r="KH6" s="20"/>
      <c r="KL6" s="126"/>
      <c r="KM6" s="171" t="s">
        <v>269</v>
      </c>
      <c r="KQ6" s="126"/>
      <c r="KR6" s="174" t="s">
        <v>269</v>
      </c>
      <c r="KV6" s="126"/>
      <c r="KW6" s="171" t="s">
        <v>269</v>
      </c>
      <c r="LA6" s="126"/>
      <c r="LB6" s="171" t="s">
        <v>269</v>
      </c>
      <c r="LF6" s="126"/>
      <c r="LG6" s="171" t="s">
        <v>269</v>
      </c>
      <c r="LJ6" s="20"/>
      <c r="LK6" s="126"/>
      <c r="LL6" s="19" t="s">
        <v>269</v>
      </c>
      <c r="LN6" s="126"/>
      <c r="LO6" s="20"/>
      <c r="LP6" s="19" t="s">
        <v>230</v>
      </c>
      <c r="LZ6" s="19">
        <v>59</v>
      </c>
      <c r="MA6" s="19" t="s">
        <v>269</v>
      </c>
      <c r="MB6" s="19">
        <v>0</v>
      </c>
      <c r="MC6" s="126"/>
      <c r="MD6" s="20"/>
      <c r="ME6" s="19" t="s">
        <v>238</v>
      </c>
      <c r="MF6" s="19" t="s">
        <v>239</v>
      </c>
      <c r="MG6" s="19" t="s">
        <v>240</v>
      </c>
      <c r="MH6" s="19" t="s">
        <v>241</v>
      </c>
      <c r="MI6" s="19" t="s">
        <v>242</v>
      </c>
      <c r="MJ6" s="19" t="s">
        <v>243</v>
      </c>
      <c r="MK6" s="19" t="s">
        <v>244</v>
      </c>
      <c r="ML6" s="19" t="s">
        <v>245</v>
      </c>
      <c r="MM6" s="19" t="s">
        <v>246</v>
      </c>
      <c r="MN6" s="19" t="s">
        <v>247</v>
      </c>
      <c r="MO6" s="19" t="s">
        <v>248</v>
      </c>
      <c r="MP6" s="19" t="s">
        <v>249</v>
      </c>
      <c r="MQ6" s="19" t="s">
        <v>250</v>
      </c>
      <c r="MR6" s="19" t="s">
        <v>251</v>
      </c>
      <c r="MS6" s="19" t="s">
        <v>252</v>
      </c>
      <c r="MT6" s="19" t="s">
        <v>253</v>
      </c>
      <c r="MV6" s="19" t="s">
        <v>255</v>
      </c>
      <c r="MW6" s="19" t="s">
        <v>256</v>
      </c>
      <c r="MX6" s="19" t="s">
        <v>437</v>
      </c>
      <c r="MY6" s="19">
        <v>35</v>
      </c>
      <c r="MZ6" s="19">
        <v>25</v>
      </c>
      <c r="NA6" s="19" t="s">
        <v>438</v>
      </c>
      <c r="NB6" s="19" t="s">
        <v>269</v>
      </c>
      <c r="NC6" s="19" t="s">
        <v>269</v>
      </c>
      <c r="ND6" s="19" t="s">
        <v>269</v>
      </c>
      <c r="NE6" s="126"/>
      <c r="NF6" s="19" t="s">
        <v>269</v>
      </c>
      <c r="NG6" s="19" t="s">
        <v>269</v>
      </c>
      <c r="NH6" s="19" t="s">
        <v>439</v>
      </c>
      <c r="NI6" s="19" t="s">
        <v>269</v>
      </c>
      <c r="NJ6" s="126"/>
      <c r="NK6" s="20"/>
      <c r="NU6" s="126"/>
      <c r="NW6" s="145" t="s">
        <v>269</v>
      </c>
      <c r="NX6" s="156"/>
      <c r="NY6" s="163"/>
      <c r="NZ6" s="152"/>
      <c r="OA6" s="148"/>
      <c r="OB6" s="150"/>
      <c r="OC6" s="89">
        <v>5856</v>
      </c>
      <c r="OD6" s="88">
        <v>449.9</v>
      </c>
      <c r="OE6" s="84">
        <f>OC6/OD6</f>
        <v>13.016225827961771</v>
      </c>
      <c r="OF6" s="91">
        <f>D6/OC6</f>
        <v>1.7418032786885244E-2</v>
      </c>
    </row>
    <row r="7" spans="1:396" s="94" customFormat="1" ht="17" x14ac:dyDescent="0.2">
      <c r="A7" s="93" t="s">
        <v>919</v>
      </c>
      <c r="D7" s="93">
        <f>SUM(D2:D6)</f>
        <v>825</v>
      </c>
      <c r="E7" s="93">
        <f>SUM(E2:E6)</f>
        <v>14</v>
      </c>
      <c r="F7" s="93"/>
      <c r="G7" s="93"/>
      <c r="J7" s="93">
        <f>SUM(J2:J6)</f>
        <v>2</v>
      </c>
      <c r="K7" s="127"/>
      <c r="L7" s="95"/>
      <c r="AA7" s="95"/>
      <c r="AB7" s="93">
        <f>SUM(AB2:AB6)</f>
        <v>431</v>
      </c>
      <c r="AC7" s="93">
        <f>SUM(AC2:AC6)</f>
        <v>58</v>
      </c>
      <c r="AD7" s="93">
        <f>SUM(AD2:AD6)</f>
        <v>12</v>
      </c>
      <c r="AE7" s="93">
        <f>SUM(AE2:AE6)</f>
        <v>0</v>
      </c>
      <c r="AI7" s="127"/>
      <c r="AK7" s="95"/>
      <c r="AN7" s="96"/>
      <c r="AP7" s="96"/>
      <c r="AR7" s="96"/>
      <c r="AT7" s="96"/>
      <c r="AW7" s="93">
        <f>SUM(AW2:AW6)</f>
        <v>0</v>
      </c>
      <c r="AX7" s="93">
        <f>SUM(AX2:AX6)</f>
        <v>0</v>
      </c>
      <c r="AY7" s="127"/>
      <c r="AZ7" s="113"/>
      <c r="BA7" s="93">
        <f>SUM(BA2:BA6)</f>
        <v>0</v>
      </c>
      <c r="BB7" s="93">
        <f>SUM(BB2:BB6)</f>
        <v>0</v>
      </c>
      <c r="BF7" s="127"/>
      <c r="BH7" s="93">
        <f>SUM(BH2:BH6)</f>
        <v>0</v>
      </c>
      <c r="BI7" s="93">
        <f>SUM(BI2:BI6)</f>
        <v>0</v>
      </c>
      <c r="BL7" s="127"/>
      <c r="BN7" s="93">
        <f>SUM(BN2:BN6)</f>
        <v>0</v>
      </c>
      <c r="BO7" s="93">
        <f>SUM(BO2:BO6)</f>
        <v>0</v>
      </c>
      <c r="BR7" s="127"/>
      <c r="BT7" s="93">
        <f>SUM(BT2:BT6)</f>
        <v>0</v>
      </c>
      <c r="BU7" s="93">
        <f>SUM(BU2:BU6)</f>
        <v>0</v>
      </c>
      <c r="BX7" s="127"/>
      <c r="BZ7" s="93">
        <f>SUM(BZ2:BZ6)</f>
        <v>0</v>
      </c>
      <c r="CA7" s="93">
        <f>SUM(CA2:CA6)</f>
        <v>0</v>
      </c>
      <c r="CH7" s="127"/>
      <c r="CJ7" s="93">
        <f>SUM(CJ2:CJ6)</f>
        <v>3</v>
      </c>
      <c r="CK7" s="93">
        <f>SUM(CK2:CK6)</f>
        <v>105</v>
      </c>
      <c r="CT7" s="127"/>
      <c r="CV7" s="127"/>
      <c r="CX7" s="93">
        <f>SUM(CX2:CX6)</f>
        <v>1</v>
      </c>
      <c r="CY7" s="93">
        <f>SUM(CY2:CY6)</f>
        <v>10</v>
      </c>
      <c r="DB7" s="127"/>
      <c r="DD7" s="93">
        <f>SUM(DD2:DD6)</f>
        <v>0</v>
      </c>
      <c r="DE7" s="93">
        <f>SUM(DE2:DE6)</f>
        <v>0</v>
      </c>
      <c r="DH7" s="127"/>
      <c r="DJ7" s="93">
        <f>SUM(DJ2:DJ6)</f>
        <v>0</v>
      </c>
      <c r="DK7" s="93">
        <f>SUM(DK2:DK6)</f>
        <v>0</v>
      </c>
      <c r="DN7" s="127"/>
      <c r="DP7" s="93">
        <f>SUM(DP2:DP6)</f>
        <v>1</v>
      </c>
      <c r="DQ7" s="93">
        <f>SUM(DQ2:DQ6)</f>
        <v>10</v>
      </c>
      <c r="DT7" s="127"/>
      <c r="DV7" s="93">
        <f>SUM(DV2:DV6)</f>
        <v>0</v>
      </c>
      <c r="DW7" s="93">
        <f>SUM(DW2:DW6)</f>
        <v>0</v>
      </c>
      <c r="DZ7" s="127"/>
      <c r="EB7" s="93">
        <f>SUM(EB2:EB6)</f>
        <v>0</v>
      </c>
      <c r="EC7" s="93">
        <f>SUM(EC2:EC6)</f>
        <v>0</v>
      </c>
      <c r="EF7" s="127"/>
      <c r="EG7" s="93"/>
      <c r="EH7" s="93">
        <f>SUM(EH2:EH6)</f>
        <v>0</v>
      </c>
      <c r="EI7" s="93">
        <f>SUM(EI2:EI6)</f>
        <v>0</v>
      </c>
      <c r="EL7" s="127"/>
      <c r="EN7" s="93">
        <f>SUM(EN2:EN6)</f>
        <v>0</v>
      </c>
      <c r="EO7" s="93">
        <f>SUM(EO2:EO6)</f>
        <v>0</v>
      </c>
      <c r="ER7" s="127"/>
      <c r="ET7" s="93">
        <f>SUM(ET2:ET6)</f>
        <v>0</v>
      </c>
      <c r="EU7" s="93">
        <f>SUM(EU2:EU6)</f>
        <v>0</v>
      </c>
      <c r="EX7" s="127"/>
      <c r="EZ7" s="93">
        <f>SUM(EZ2:EZ6)</f>
        <v>0</v>
      </c>
      <c r="FA7" s="93">
        <f>SUM(FA2:FA6)</f>
        <v>0</v>
      </c>
      <c r="FD7" s="127"/>
      <c r="FF7" s="93">
        <f>SUM(FF2:FF6)</f>
        <v>0</v>
      </c>
      <c r="FG7" s="93">
        <f>SUM(FG2:FG6)</f>
        <v>0</v>
      </c>
      <c r="FJ7" s="127"/>
      <c r="FL7" s="127"/>
      <c r="FN7" s="93">
        <f>SUM(FN2:FN6)</f>
        <v>1</v>
      </c>
      <c r="FO7" s="93">
        <f>SUM(FO2:FO6)</f>
        <v>5</v>
      </c>
      <c r="FP7" s="95"/>
      <c r="FW7" s="127"/>
      <c r="FY7" s="93">
        <f>SUM(FY2:FY6)</f>
        <v>0</v>
      </c>
      <c r="FZ7" s="93">
        <f>SUM(FZ2:FZ6)</f>
        <v>0</v>
      </c>
      <c r="GA7" s="95"/>
      <c r="GF7" s="127"/>
      <c r="GH7" s="93">
        <f>SUM(GH2:GH6)</f>
        <v>0</v>
      </c>
      <c r="GI7" s="93">
        <f>SUM(GI2:GI6)</f>
        <v>0</v>
      </c>
      <c r="GJ7" s="95"/>
      <c r="GP7" s="127"/>
      <c r="GR7" s="93">
        <f>SUM(GR2:GR6)</f>
        <v>0</v>
      </c>
      <c r="GS7" s="93">
        <f>SUM(GS2:GS6)</f>
        <v>0</v>
      </c>
      <c r="GT7" s="95"/>
      <c r="GY7" s="127"/>
      <c r="HA7" s="93">
        <f>SUM(HA2:HA6)</f>
        <v>0</v>
      </c>
      <c r="HB7" s="93">
        <f>SUM(HB2:HB6)</f>
        <v>0</v>
      </c>
      <c r="HC7" s="95"/>
      <c r="HJ7" s="127"/>
      <c r="HL7" s="93">
        <f>SUM(HL2:HL6)</f>
        <v>0</v>
      </c>
      <c r="HM7" s="93">
        <f>SUM(HM2:HM6)</f>
        <v>0</v>
      </c>
      <c r="HN7" s="95"/>
      <c r="HS7" s="127"/>
      <c r="HU7" s="93">
        <f>SUM(HU2:HU6)</f>
        <v>0</v>
      </c>
      <c r="HV7" s="93">
        <f>SUM(HV2:HV6)</f>
        <v>0</v>
      </c>
      <c r="HW7" s="95"/>
      <c r="IB7" s="127"/>
      <c r="ID7" s="93">
        <f>SUM(ID2:ID6)</f>
        <v>0</v>
      </c>
      <c r="IE7" s="93">
        <f>SUM(IE2:IE6)</f>
        <v>0</v>
      </c>
      <c r="IF7" s="95"/>
      <c r="IJ7" s="127"/>
      <c r="IL7" s="93">
        <f>SUM(IL2:IL6)</f>
        <v>0</v>
      </c>
      <c r="IM7" s="93">
        <f>SUM(IM2:IM6)</f>
        <v>0</v>
      </c>
      <c r="IN7" s="95"/>
      <c r="IP7" s="127"/>
      <c r="IR7" s="93">
        <f>SUM(IR2:IR6)</f>
        <v>0</v>
      </c>
      <c r="IS7" s="93">
        <f>SUM(IS2:IS6)</f>
        <v>0</v>
      </c>
      <c r="IT7" s="95"/>
      <c r="IY7" s="127"/>
      <c r="JA7" s="93">
        <f>SUM(JA2:JA6)</f>
        <v>0</v>
      </c>
      <c r="JB7" s="93">
        <f>SUM(JB2:JB6)</f>
        <v>0</v>
      </c>
      <c r="JC7" s="95"/>
      <c r="JH7" s="127"/>
      <c r="JJ7" s="93">
        <f>SUM(JJ2:JJ6)</f>
        <v>1</v>
      </c>
      <c r="JK7" s="93">
        <f>SUM(JK2:JK6)</f>
        <v>0</v>
      </c>
      <c r="JL7" s="95"/>
      <c r="JR7" s="127"/>
      <c r="JT7" s="93">
        <f>SUM(JT2:JT6)</f>
        <v>0</v>
      </c>
      <c r="JU7" s="93">
        <f>SUM(JU2:JU6)</f>
        <v>0</v>
      </c>
      <c r="JV7" s="95"/>
      <c r="KD7" s="127"/>
      <c r="KF7" s="93">
        <f>SUM(KF2:KF6)</f>
        <v>0</v>
      </c>
      <c r="KG7" s="93">
        <f>SUM(KG2:KG6)</f>
        <v>0</v>
      </c>
      <c r="KH7" s="95"/>
      <c r="KL7" s="127"/>
      <c r="KN7" s="93">
        <f>SUM(KN2:KN6)</f>
        <v>0</v>
      </c>
      <c r="KO7" s="93">
        <f>SUM(KO2:KO6)</f>
        <v>0</v>
      </c>
      <c r="KP7" s="93"/>
      <c r="KQ7" s="127"/>
      <c r="KS7" s="93">
        <f>SUM(KS2:KS6)</f>
        <v>0</v>
      </c>
      <c r="KT7" s="93">
        <f>SUM(KT2:KT6)</f>
        <v>0</v>
      </c>
      <c r="KU7" s="93"/>
      <c r="KV7" s="127"/>
      <c r="KX7" s="93">
        <f>SUM(KX2:KX6)</f>
        <v>0</v>
      </c>
      <c r="KY7" s="93">
        <f>SUM(KY2:KY6)</f>
        <v>0</v>
      </c>
      <c r="KZ7" s="93"/>
      <c r="LA7" s="127"/>
      <c r="LC7" s="93">
        <f>SUM(LC2:LC6)</f>
        <v>0</v>
      </c>
      <c r="LD7" s="93">
        <f>SUM(LD2:LD6)</f>
        <v>0</v>
      </c>
      <c r="LE7" s="93"/>
      <c r="LF7" s="127"/>
      <c r="LH7" s="93">
        <f>SUM(LH2:LH6)</f>
        <v>0</v>
      </c>
      <c r="LI7" s="93">
        <f>SUM(LI2:LI6)</f>
        <v>0</v>
      </c>
      <c r="LJ7" s="95"/>
      <c r="LK7" s="127"/>
      <c r="LN7" s="127"/>
      <c r="LO7" s="95"/>
      <c r="LZ7" s="93">
        <f>SUM(LZ2:LZ6)</f>
        <v>292</v>
      </c>
      <c r="MB7" s="93">
        <f>SUM(MB2:MB6)</f>
        <v>7</v>
      </c>
      <c r="MC7" s="127"/>
      <c r="MD7" s="95"/>
      <c r="NE7" s="127"/>
      <c r="NJ7" s="127"/>
      <c r="NK7" s="95"/>
      <c r="NP7" s="96"/>
      <c r="NU7" s="127"/>
    </row>
    <row r="8" spans="1:396" s="98" customFormat="1" ht="17" x14ac:dyDescent="0.2">
      <c r="A8" s="97" t="s">
        <v>920</v>
      </c>
      <c r="D8" s="97">
        <f>AVERAGE(D2:D6)</f>
        <v>165</v>
      </c>
      <c r="E8" s="97">
        <f>AVERAGE(E2:E6)</f>
        <v>2.8</v>
      </c>
      <c r="F8" s="97">
        <f>AVERAGE(F2:F6)</f>
        <v>59.220000000000006</v>
      </c>
      <c r="G8" s="97">
        <f>AVERAGE(G2:G6)</f>
        <v>2.4</v>
      </c>
      <c r="J8" s="97">
        <f>AVERAGE(J2:J6)</f>
        <v>0.4</v>
      </c>
      <c r="K8" s="127"/>
      <c r="L8" s="95"/>
      <c r="AA8" s="95"/>
      <c r="AB8" s="97">
        <f>AVERAGE(AB2:AB6)</f>
        <v>86.2</v>
      </c>
      <c r="AC8" s="97">
        <f>AVERAGE(AC2:AC6)</f>
        <v>11.6</v>
      </c>
      <c r="AD8" s="97">
        <f>AVERAGE(AD2:AD6)</f>
        <v>2.4</v>
      </c>
      <c r="AE8" s="97">
        <f>AVERAGE(AE2:AE6)</f>
        <v>0</v>
      </c>
      <c r="AI8" s="127"/>
      <c r="AK8" s="95"/>
      <c r="AN8" s="99"/>
      <c r="AP8" s="99"/>
      <c r="AR8" s="99"/>
      <c r="AT8" s="99"/>
      <c r="AW8" s="97"/>
      <c r="AX8" s="97"/>
      <c r="AY8" s="127"/>
      <c r="AZ8" s="114"/>
      <c r="BA8" s="97"/>
      <c r="BB8" s="97"/>
      <c r="BF8" s="127"/>
      <c r="BH8" s="97"/>
      <c r="BI8" s="97"/>
      <c r="BL8" s="127"/>
      <c r="BN8" s="97"/>
      <c r="BO8" s="97"/>
      <c r="BR8" s="127"/>
      <c r="BT8" s="97"/>
      <c r="BU8" s="97"/>
      <c r="BX8" s="127"/>
      <c r="BZ8" s="97"/>
      <c r="CA8" s="97"/>
      <c r="CH8" s="127"/>
      <c r="CJ8" s="97">
        <f>AVERAGE(CJ2:CJ6)</f>
        <v>1.5</v>
      </c>
      <c r="CK8" s="97">
        <f>AVERAGE(CK2:CK6)</f>
        <v>52.5</v>
      </c>
      <c r="CT8" s="127"/>
      <c r="CV8" s="127"/>
      <c r="CX8" s="97">
        <f>AVERAGE(CX2:CX6)</f>
        <v>0.5</v>
      </c>
      <c r="CY8" s="97">
        <f>AVERAGE(CY2:CY6)</f>
        <v>5</v>
      </c>
      <c r="DB8" s="127"/>
      <c r="DD8" s="97"/>
      <c r="DE8" s="97"/>
      <c r="DH8" s="127"/>
      <c r="DJ8" s="97"/>
      <c r="DK8" s="97"/>
      <c r="DN8" s="127"/>
      <c r="DP8" s="97">
        <f>AVERAGE(DP2:DP6)</f>
        <v>1</v>
      </c>
      <c r="DQ8" s="97">
        <f>AVERAGE(DQ2:DQ6)</f>
        <v>10</v>
      </c>
      <c r="DT8" s="127"/>
      <c r="DV8" s="97">
        <f>AVERAGE(DV2:DV6)</f>
        <v>0</v>
      </c>
      <c r="DW8" s="97">
        <f>AVERAGE(DW2:DW6)</f>
        <v>0</v>
      </c>
      <c r="DZ8" s="127"/>
      <c r="EB8" s="97"/>
      <c r="EC8" s="97"/>
      <c r="EF8" s="127"/>
      <c r="EG8" s="97"/>
      <c r="EH8" s="97"/>
      <c r="EI8" s="97"/>
      <c r="EL8" s="127"/>
      <c r="EN8" s="97"/>
      <c r="EO8" s="97"/>
      <c r="ER8" s="127"/>
      <c r="ET8" s="97"/>
      <c r="EU8" s="97"/>
      <c r="EX8" s="127"/>
      <c r="EZ8" s="97"/>
      <c r="FA8" s="97"/>
      <c r="FD8" s="127"/>
      <c r="FF8" s="97"/>
      <c r="FG8" s="97"/>
      <c r="FJ8" s="127"/>
      <c r="FL8" s="127"/>
      <c r="FN8" s="97">
        <f>AVERAGE(FN2:FN6)</f>
        <v>1</v>
      </c>
      <c r="FO8" s="97">
        <f>AVERAGE(FO2:FO6)</f>
        <v>5</v>
      </c>
      <c r="FP8" s="95"/>
      <c r="FW8" s="127"/>
      <c r="FY8" s="97"/>
      <c r="FZ8" s="97"/>
      <c r="GA8" s="95"/>
      <c r="GF8" s="127"/>
      <c r="GH8" s="97"/>
      <c r="GI8" s="97"/>
      <c r="GJ8" s="95"/>
      <c r="GP8" s="127"/>
      <c r="GR8" s="97"/>
      <c r="GS8" s="97"/>
      <c r="GT8" s="95"/>
      <c r="GY8" s="127"/>
      <c r="HA8" s="97"/>
      <c r="HB8" s="97"/>
      <c r="HC8" s="95"/>
      <c r="HJ8" s="127"/>
      <c r="HL8" s="97"/>
      <c r="HM8" s="97"/>
      <c r="HN8" s="95"/>
      <c r="HS8" s="127"/>
      <c r="HU8" s="97"/>
      <c r="HV8" s="97"/>
      <c r="HW8" s="95"/>
      <c r="IB8" s="127"/>
      <c r="ID8" s="97"/>
      <c r="IE8" s="97"/>
      <c r="IF8" s="95"/>
      <c r="IJ8" s="127"/>
      <c r="IL8" s="97"/>
      <c r="IM8" s="97"/>
      <c r="IN8" s="95"/>
      <c r="IP8" s="127"/>
      <c r="IR8" s="97"/>
      <c r="IS8" s="97"/>
      <c r="IT8" s="95"/>
      <c r="IY8" s="127"/>
      <c r="JA8" s="97"/>
      <c r="JB8" s="97"/>
      <c r="JC8" s="95"/>
      <c r="JH8" s="127"/>
      <c r="JJ8" s="97">
        <f>AVERAGE(JJ2:JJ6)</f>
        <v>1</v>
      </c>
      <c r="JK8" s="97">
        <f>AVERAGE(JK2:JK6)</f>
        <v>0</v>
      </c>
      <c r="JL8" s="95"/>
      <c r="JR8" s="127"/>
      <c r="JT8" s="97"/>
      <c r="JU8" s="97"/>
      <c r="JV8" s="95"/>
      <c r="KD8" s="127"/>
      <c r="KF8" s="97"/>
      <c r="KG8" s="97"/>
      <c r="KH8" s="95"/>
      <c r="KL8" s="127"/>
      <c r="KN8" s="97"/>
      <c r="KO8" s="97"/>
      <c r="KP8" s="97"/>
      <c r="KQ8" s="127"/>
      <c r="KS8" s="97"/>
      <c r="KT8" s="97"/>
      <c r="KU8" s="97"/>
      <c r="KV8" s="127"/>
      <c r="KX8" s="97"/>
      <c r="KY8" s="97"/>
      <c r="KZ8" s="97"/>
      <c r="LA8" s="127"/>
      <c r="LC8" s="97"/>
      <c r="LD8" s="97"/>
      <c r="LE8" s="97"/>
      <c r="LF8" s="127"/>
      <c r="LH8" s="97"/>
      <c r="LI8" s="97"/>
      <c r="LJ8" s="95"/>
      <c r="LK8" s="127"/>
      <c r="LN8" s="127"/>
      <c r="LO8" s="95"/>
      <c r="LZ8" s="97">
        <f>AVERAGE(LZ2:LZ6)</f>
        <v>58.4</v>
      </c>
      <c r="MB8" s="97">
        <f>AVERAGE(MB2:MB6)</f>
        <v>1.75</v>
      </c>
      <c r="MC8" s="127"/>
      <c r="MD8" s="95"/>
      <c r="MY8" s="97">
        <f>AVERAGE(MY2:MY6)</f>
        <v>36.25</v>
      </c>
      <c r="MZ8" s="97">
        <f>AVERAGE(MZ2:MZ6)</f>
        <v>23</v>
      </c>
      <c r="NE8" s="127"/>
      <c r="NJ8" s="127"/>
      <c r="NK8" s="95"/>
      <c r="NP8" s="99"/>
      <c r="NU8" s="127"/>
    </row>
    <row r="9" spans="1:396" s="101" customFormat="1" ht="17" x14ac:dyDescent="0.2">
      <c r="A9" s="100" t="s">
        <v>921</v>
      </c>
      <c r="D9" s="100">
        <f>MEDIAN(D2:D6)</f>
        <v>102</v>
      </c>
      <c r="E9" s="100">
        <f>MEDIAN(E2:E6)</f>
        <v>2</v>
      </c>
      <c r="F9" s="100">
        <f>MEDIAN(F2:F6)</f>
        <v>47.6</v>
      </c>
      <c r="G9" s="100">
        <f>MEDIAN(G2:G6)</f>
        <v>2</v>
      </c>
      <c r="J9" s="100">
        <f>MEDIAN(J2:J6)</f>
        <v>0</v>
      </c>
      <c r="K9" s="127"/>
      <c r="L9" s="95"/>
      <c r="AA9" s="95"/>
      <c r="AB9" s="100">
        <f>MEDIAN(AB2:AB6)</f>
        <v>63</v>
      </c>
      <c r="AC9" s="100">
        <f>MEDIAN(AC2:AC6)</f>
        <v>10</v>
      </c>
      <c r="AD9" s="100">
        <f>MEDIAN(AD2:AD6)</f>
        <v>2</v>
      </c>
      <c r="AE9" s="100">
        <f>MEDIAN(AE2:AE6)</f>
        <v>0</v>
      </c>
      <c r="AI9" s="127"/>
      <c r="AK9" s="95"/>
      <c r="AN9" s="102"/>
      <c r="AP9" s="102"/>
      <c r="AR9" s="102"/>
      <c r="AT9" s="102"/>
      <c r="AW9" s="100"/>
      <c r="AX9" s="100"/>
      <c r="AY9" s="127"/>
      <c r="AZ9" s="115"/>
      <c r="BA9" s="100"/>
      <c r="BB9" s="100"/>
      <c r="BF9" s="127"/>
      <c r="BH9" s="100"/>
      <c r="BI9" s="100"/>
      <c r="BL9" s="127"/>
      <c r="BN9" s="100"/>
      <c r="BO9" s="100"/>
      <c r="BR9" s="127"/>
      <c r="BT9" s="100"/>
      <c r="BU9" s="100"/>
      <c r="BX9" s="127"/>
      <c r="BZ9" s="100"/>
      <c r="CA9" s="100"/>
      <c r="CH9" s="127"/>
      <c r="CJ9" s="100">
        <f>MEDIAN(CJ2:CJ6)</f>
        <v>1.5</v>
      </c>
      <c r="CK9" s="100">
        <f>MEDIAN(CK2:CK6)</f>
        <v>52.5</v>
      </c>
      <c r="CT9" s="127"/>
      <c r="CV9" s="127"/>
      <c r="CX9" s="100">
        <f>MEDIAN(CX2:CX6)</f>
        <v>0.5</v>
      </c>
      <c r="CY9" s="100">
        <f>MEDIAN(CY2:CY6)</f>
        <v>5</v>
      </c>
      <c r="DB9" s="127"/>
      <c r="DD9" s="100"/>
      <c r="DE9" s="100"/>
      <c r="DH9" s="127"/>
      <c r="DJ9" s="100"/>
      <c r="DK9" s="100"/>
      <c r="DN9" s="127"/>
      <c r="DP9" s="100">
        <f>MEDIAN(DP2:DP6)</f>
        <v>1</v>
      </c>
      <c r="DQ9" s="100">
        <f>MEDIAN(DQ2:DQ6)</f>
        <v>10</v>
      </c>
      <c r="DT9" s="127"/>
      <c r="DV9" s="100">
        <f>MEDIAN(DV2:DV6)</f>
        <v>0</v>
      </c>
      <c r="DW9" s="100">
        <f>MEDIAN(DW2:DW6)</f>
        <v>0</v>
      </c>
      <c r="DZ9" s="127"/>
      <c r="EB9" s="100"/>
      <c r="EC9" s="100"/>
      <c r="EF9" s="127"/>
      <c r="EG9" s="100"/>
      <c r="EH9" s="100"/>
      <c r="EI9" s="100"/>
      <c r="EL9" s="127"/>
      <c r="EN9" s="100"/>
      <c r="EO9" s="100"/>
      <c r="ER9" s="127"/>
      <c r="ET9" s="100"/>
      <c r="EU9" s="100"/>
      <c r="EX9" s="127"/>
      <c r="EZ9" s="100"/>
      <c r="FA9" s="100"/>
      <c r="FD9" s="127"/>
      <c r="FF9" s="100"/>
      <c r="FG9" s="100"/>
      <c r="FJ9" s="127"/>
      <c r="FL9" s="127"/>
      <c r="FN9" s="100">
        <f>MEDIAN(FN2:FN6)</f>
        <v>1</v>
      </c>
      <c r="FO9" s="100">
        <f>MEDIAN(FO2:FO6)</f>
        <v>5</v>
      </c>
      <c r="FP9" s="95"/>
      <c r="FW9" s="127"/>
      <c r="FY9" s="100"/>
      <c r="FZ9" s="100"/>
      <c r="GA9" s="95"/>
      <c r="GF9" s="127"/>
      <c r="GH9" s="100"/>
      <c r="GI9" s="100"/>
      <c r="GJ9" s="95"/>
      <c r="GP9" s="127"/>
      <c r="GR9" s="100"/>
      <c r="GS9" s="100"/>
      <c r="GT9" s="95"/>
      <c r="GY9" s="127"/>
      <c r="HA9" s="100"/>
      <c r="HB9" s="100"/>
      <c r="HC9" s="95"/>
      <c r="HJ9" s="127"/>
      <c r="HL9" s="100"/>
      <c r="HM9" s="100"/>
      <c r="HN9" s="95"/>
      <c r="HS9" s="127"/>
      <c r="HU9" s="100"/>
      <c r="HV9" s="100"/>
      <c r="HW9" s="95"/>
      <c r="IB9" s="127"/>
      <c r="ID9" s="100"/>
      <c r="IE9" s="100"/>
      <c r="IF9" s="95"/>
      <c r="IJ9" s="127"/>
      <c r="IL9" s="100"/>
      <c r="IM9" s="100"/>
      <c r="IN9" s="95"/>
      <c r="IP9" s="127"/>
      <c r="IR9" s="100"/>
      <c r="IS9" s="100"/>
      <c r="IT9" s="95"/>
      <c r="IY9" s="127"/>
      <c r="JA9" s="100"/>
      <c r="JB9" s="100"/>
      <c r="JC9" s="95"/>
      <c r="JH9" s="127"/>
      <c r="JJ9" s="100">
        <f>MEDIAN(JJ2:JJ6)</f>
        <v>1</v>
      </c>
      <c r="JK9" s="100">
        <f>MEDIAN(JK2:JK6)</f>
        <v>0</v>
      </c>
      <c r="JL9" s="95"/>
      <c r="JR9" s="127"/>
      <c r="JT9" s="100"/>
      <c r="JU9" s="100"/>
      <c r="JV9" s="95"/>
      <c r="KD9" s="127"/>
      <c r="KF9" s="100"/>
      <c r="KG9" s="100"/>
      <c r="KH9" s="95"/>
      <c r="KL9" s="127"/>
      <c r="KN9" s="100"/>
      <c r="KO9" s="100"/>
      <c r="KP9" s="100"/>
      <c r="KQ9" s="127"/>
      <c r="KS9" s="100"/>
      <c r="KT9" s="100"/>
      <c r="KU9" s="100"/>
      <c r="KV9" s="127"/>
      <c r="KX9" s="100"/>
      <c r="KY9" s="100"/>
      <c r="KZ9" s="100"/>
      <c r="LA9" s="127"/>
      <c r="LC9" s="100"/>
      <c r="LD9" s="100"/>
      <c r="LE9" s="100"/>
      <c r="LF9" s="127"/>
      <c r="LH9" s="100"/>
      <c r="LI9" s="100"/>
      <c r="LJ9" s="95"/>
      <c r="LK9" s="127"/>
      <c r="LN9" s="127"/>
      <c r="LO9" s="95"/>
      <c r="LZ9" s="100">
        <f>MEDIAN(LZ2:LZ6)</f>
        <v>59</v>
      </c>
      <c r="MB9" s="100">
        <f>MEDIAN(MB2:MB6)</f>
        <v>1.5</v>
      </c>
      <c r="MC9" s="127"/>
      <c r="MD9" s="95"/>
      <c r="MY9" s="100">
        <f>MEDIAN(MY2:MY6)</f>
        <v>35</v>
      </c>
      <c r="MZ9" s="100">
        <f>MEDIAN(MZ2:MZ6)</f>
        <v>25</v>
      </c>
      <c r="NE9" s="127"/>
      <c r="NJ9" s="127"/>
      <c r="NK9" s="95"/>
      <c r="NP9" s="102"/>
      <c r="NU9" s="127"/>
    </row>
    <row r="10" spans="1:396" s="104" customFormat="1" ht="17" x14ac:dyDescent="0.2">
      <c r="A10" s="103" t="s">
        <v>922</v>
      </c>
      <c r="D10" s="103">
        <f>MIN(D2:D6)</f>
        <v>32</v>
      </c>
      <c r="E10" s="103">
        <f>MIN(E2:E6)</f>
        <v>1</v>
      </c>
      <c r="F10" s="103">
        <f>MIN(F2:F6)</f>
        <v>16</v>
      </c>
      <c r="G10" s="103">
        <f>MIN(G2:G6)</f>
        <v>1</v>
      </c>
      <c r="J10" s="103">
        <f>MIN(J2:J6)</f>
        <v>0</v>
      </c>
      <c r="K10" s="127"/>
      <c r="L10" s="95"/>
      <c r="AA10" s="95"/>
      <c r="AB10" s="103">
        <f>MIN(AB2:AB6)</f>
        <v>19</v>
      </c>
      <c r="AC10" s="103">
        <f>MIN(AC2:AC6)</f>
        <v>6</v>
      </c>
      <c r="AD10" s="103">
        <f>MIN(AD2:AD6)</f>
        <v>0</v>
      </c>
      <c r="AE10" s="103">
        <f>MIN(AE2:AE6)</f>
        <v>0</v>
      </c>
      <c r="AI10" s="127"/>
      <c r="AK10" s="95"/>
      <c r="AN10" s="105"/>
      <c r="AP10" s="105"/>
      <c r="AR10" s="105"/>
      <c r="AT10" s="105"/>
      <c r="AW10" s="103">
        <f>MIN(AW2:AW6)</f>
        <v>0</v>
      </c>
      <c r="AX10" s="103">
        <f>MIN(AX2:AX6)</f>
        <v>0</v>
      </c>
      <c r="AY10" s="127"/>
      <c r="AZ10" s="116"/>
      <c r="BA10" s="103">
        <f>MIN(BA2:BA6)</f>
        <v>0</v>
      </c>
      <c r="BB10" s="103">
        <f>MIN(BB2:BB6)</f>
        <v>0</v>
      </c>
      <c r="BF10" s="127"/>
      <c r="BH10" s="103">
        <f>MIN(BH2:BH6)</f>
        <v>0</v>
      </c>
      <c r="BI10" s="103">
        <f>MIN(BI2:BI6)</f>
        <v>0</v>
      </c>
      <c r="BL10" s="127"/>
      <c r="BN10" s="103">
        <f>MIN(BN2:BN6)</f>
        <v>0</v>
      </c>
      <c r="BO10" s="103">
        <f>MIN(BO2:BO6)</f>
        <v>0</v>
      </c>
      <c r="BR10" s="127"/>
      <c r="BT10" s="103">
        <f>MIN(BT2:BT6)</f>
        <v>0</v>
      </c>
      <c r="BU10" s="103">
        <f>MIN(BU2:BU6)</f>
        <v>0</v>
      </c>
      <c r="BX10" s="127"/>
      <c r="BZ10" s="103">
        <f>MIN(BZ2:BZ6)</f>
        <v>0</v>
      </c>
      <c r="CA10" s="103">
        <f>MIN(CA2:CA6)</f>
        <v>0</v>
      </c>
      <c r="CH10" s="127"/>
      <c r="CJ10" s="103">
        <f>MIN(CJ2:CJ6)</f>
        <v>1</v>
      </c>
      <c r="CK10" s="103">
        <f>MIN(CK2:CK6)</f>
        <v>30</v>
      </c>
      <c r="CT10" s="127"/>
      <c r="CV10" s="127"/>
      <c r="CX10" s="103">
        <f>MIN(CX2:CX6)</f>
        <v>0</v>
      </c>
      <c r="CY10" s="103">
        <f>MIN(CY2:CY6)</f>
        <v>0</v>
      </c>
      <c r="DB10" s="127"/>
      <c r="DD10" s="103">
        <f>MIN(DD2:DD6)</f>
        <v>0</v>
      </c>
      <c r="DE10" s="103">
        <f>MIN(DE2:DE6)</f>
        <v>0</v>
      </c>
      <c r="DH10" s="127"/>
      <c r="DJ10" s="103">
        <f>MIN(DJ2:DJ6)</f>
        <v>0</v>
      </c>
      <c r="DK10" s="103">
        <f>MIN(DK2:DK6)</f>
        <v>0</v>
      </c>
      <c r="DN10" s="127"/>
      <c r="DP10" s="103">
        <f>MIN(DP2:DP6)</f>
        <v>1</v>
      </c>
      <c r="DQ10" s="103">
        <f>MIN(DQ2:DQ6)</f>
        <v>10</v>
      </c>
      <c r="DT10" s="127"/>
      <c r="DV10" s="103">
        <f>MIN(DV2:DV6)</f>
        <v>0</v>
      </c>
      <c r="DW10" s="103">
        <f>MIN(DW2:DW6)</f>
        <v>0</v>
      </c>
      <c r="DZ10" s="127"/>
      <c r="EB10" s="103">
        <f>MIN(EB2:EB6)</f>
        <v>0</v>
      </c>
      <c r="EC10" s="103">
        <f>MIN(EC2:EC6)</f>
        <v>0</v>
      </c>
      <c r="EF10" s="127"/>
      <c r="EG10" s="103"/>
      <c r="EH10" s="103">
        <f>MIN(EH2:EH6)</f>
        <v>0</v>
      </c>
      <c r="EI10" s="103">
        <f>MIN(EI2:EI6)</f>
        <v>0</v>
      </c>
      <c r="EL10" s="127"/>
      <c r="EN10" s="103">
        <f>MIN(EN2:EN6)</f>
        <v>0</v>
      </c>
      <c r="EO10" s="103">
        <f>MIN(EO2:EO6)</f>
        <v>0</v>
      </c>
      <c r="ER10" s="127"/>
      <c r="ET10" s="103">
        <f>MIN(ET2:ET6)</f>
        <v>0</v>
      </c>
      <c r="EU10" s="103">
        <f>MIN(EU2:EU6)</f>
        <v>0</v>
      </c>
      <c r="EX10" s="127"/>
      <c r="EZ10" s="103">
        <f>MIN(EZ2:EZ6)</f>
        <v>0</v>
      </c>
      <c r="FA10" s="103">
        <f>MIN(FA2:FA6)</f>
        <v>0</v>
      </c>
      <c r="FD10" s="127"/>
      <c r="FF10" s="103">
        <f>MIN(FF2:FF6)</f>
        <v>0</v>
      </c>
      <c r="FG10" s="103">
        <f>MIN(FG2:FG6)</f>
        <v>0</v>
      </c>
      <c r="FJ10" s="127"/>
      <c r="FL10" s="127"/>
      <c r="FN10" s="103">
        <f>MIN(FN2:FN6)</f>
        <v>1</v>
      </c>
      <c r="FO10" s="103">
        <f>MIN(FO2:FO6)</f>
        <v>5</v>
      </c>
      <c r="FP10" s="95"/>
      <c r="FW10" s="127"/>
      <c r="FY10" s="103">
        <f>MIN(FY2:FY6)</f>
        <v>0</v>
      </c>
      <c r="FZ10" s="103">
        <f>MIN(FZ2:FZ6)</f>
        <v>0</v>
      </c>
      <c r="GA10" s="95"/>
      <c r="GF10" s="127"/>
      <c r="GH10" s="103">
        <f>MIN(GH2:GH6)</f>
        <v>0</v>
      </c>
      <c r="GI10" s="103">
        <f>MIN(GI2:GI6)</f>
        <v>0</v>
      </c>
      <c r="GJ10" s="95"/>
      <c r="GP10" s="127"/>
      <c r="GR10" s="103">
        <f>MIN(GR2:GR6)</f>
        <v>0</v>
      </c>
      <c r="GS10" s="103">
        <f>MIN(GS2:GS6)</f>
        <v>0</v>
      </c>
      <c r="GT10" s="95"/>
      <c r="GY10" s="127"/>
      <c r="HA10" s="103">
        <f>MIN(HA2:HA6)</f>
        <v>0</v>
      </c>
      <c r="HB10" s="103">
        <f>MIN(HB2:HB6)</f>
        <v>0</v>
      </c>
      <c r="HC10" s="95"/>
      <c r="HJ10" s="127"/>
      <c r="HL10" s="103">
        <f>MIN(HL2:HL6)</f>
        <v>0</v>
      </c>
      <c r="HM10" s="103">
        <f>MIN(HM2:HM6)</f>
        <v>0</v>
      </c>
      <c r="HN10" s="95"/>
      <c r="HS10" s="127"/>
      <c r="HU10" s="103">
        <f>MIN(HU2:HU6)</f>
        <v>0</v>
      </c>
      <c r="HV10" s="103">
        <f>MIN(HV2:HV6)</f>
        <v>0</v>
      </c>
      <c r="HW10" s="95"/>
      <c r="IB10" s="127"/>
      <c r="ID10" s="103">
        <f>MIN(ID2:ID6)</f>
        <v>0</v>
      </c>
      <c r="IE10" s="103">
        <f>MIN(IE2:IE6)</f>
        <v>0</v>
      </c>
      <c r="IF10" s="95"/>
      <c r="IJ10" s="127"/>
      <c r="IL10" s="103">
        <f>MIN(IL2:IL6)</f>
        <v>0</v>
      </c>
      <c r="IM10" s="103">
        <f>MIN(IM2:IM6)</f>
        <v>0</v>
      </c>
      <c r="IN10" s="95"/>
      <c r="IP10" s="127"/>
      <c r="IR10" s="103">
        <f>MIN(IR2:IR6)</f>
        <v>0</v>
      </c>
      <c r="IS10" s="103">
        <f>MIN(IS2:IS6)</f>
        <v>0</v>
      </c>
      <c r="IT10" s="95"/>
      <c r="IY10" s="127"/>
      <c r="JA10" s="103">
        <f>MIN(JA2:JA6)</f>
        <v>0</v>
      </c>
      <c r="JB10" s="103">
        <f>MIN(JB2:JB6)</f>
        <v>0</v>
      </c>
      <c r="JC10" s="95"/>
      <c r="JH10" s="127"/>
      <c r="JJ10" s="103">
        <f>MIN(JJ2:JJ6)</f>
        <v>1</v>
      </c>
      <c r="JK10" s="103">
        <f>MIN(JK2:JK6)</f>
        <v>0</v>
      </c>
      <c r="JL10" s="95"/>
      <c r="JR10" s="127"/>
      <c r="JT10" s="103">
        <f>MIN(JT2:JT6)</f>
        <v>0</v>
      </c>
      <c r="JU10" s="103">
        <f>MIN(JU2:JU6)</f>
        <v>0</v>
      </c>
      <c r="JV10" s="95"/>
      <c r="KD10" s="127"/>
      <c r="KF10" s="103">
        <f>MIN(KF2:KF6)</f>
        <v>0</v>
      </c>
      <c r="KG10" s="103">
        <f>MIN(KG2:KG6)</f>
        <v>0</v>
      </c>
      <c r="KH10" s="95"/>
      <c r="KL10" s="127"/>
      <c r="KN10" s="103">
        <f>MIN(KN2:KN6)</f>
        <v>0</v>
      </c>
      <c r="KO10" s="103">
        <f>MIN(KO2:KO6)</f>
        <v>0</v>
      </c>
      <c r="KP10" s="103"/>
      <c r="KQ10" s="127"/>
      <c r="KS10" s="103">
        <f>MIN(KS2:KS6)</f>
        <v>0</v>
      </c>
      <c r="KT10" s="103">
        <f>MIN(KT2:KT6)</f>
        <v>0</v>
      </c>
      <c r="KU10" s="103"/>
      <c r="KV10" s="127"/>
      <c r="KX10" s="103">
        <f>MIN(KX2:KX6)</f>
        <v>0</v>
      </c>
      <c r="KY10" s="103">
        <f>MIN(KY2:KY6)</f>
        <v>0</v>
      </c>
      <c r="KZ10" s="103"/>
      <c r="LA10" s="127"/>
      <c r="LC10" s="103">
        <f>MIN(LC2:LC6)</f>
        <v>0</v>
      </c>
      <c r="LD10" s="103">
        <f>MIN(LD2:LD6)</f>
        <v>0</v>
      </c>
      <c r="LE10" s="103"/>
      <c r="LF10" s="127"/>
      <c r="LH10" s="103">
        <f>MIN(LH2:LH6)</f>
        <v>0</v>
      </c>
      <c r="LI10" s="103">
        <f>MIN(LI2:LI6)</f>
        <v>0</v>
      </c>
      <c r="LJ10" s="95"/>
      <c r="LK10" s="127"/>
      <c r="LN10" s="127"/>
      <c r="LO10" s="95"/>
      <c r="LZ10" s="103">
        <f>MIN(LZ2:LZ6)</f>
        <v>7</v>
      </c>
      <c r="MB10" s="103">
        <f>MIN(MB2:MB6)</f>
        <v>0</v>
      </c>
      <c r="MC10" s="127"/>
      <c r="MD10" s="95"/>
      <c r="MY10" s="103">
        <f>MIN(MY2:MY6)</f>
        <v>35</v>
      </c>
      <c r="MZ10" s="103">
        <f>MIN(MZ2:MZ6)</f>
        <v>20</v>
      </c>
      <c r="NE10" s="127"/>
      <c r="NJ10" s="127"/>
      <c r="NK10" s="95"/>
      <c r="NP10" s="105"/>
      <c r="NU10" s="127"/>
    </row>
    <row r="11" spans="1:396" s="107" customFormat="1" ht="17" x14ac:dyDescent="0.2">
      <c r="A11" s="106" t="s">
        <v>923</v>
      </c>
      <c r="D11" s="106">
        <f>MAX(D2:D6)</f>
        <v>384</v>
      </c>
      <c r="E11" s="106">
        <f>MAX(E2:E6)</f>
        <v>5</v>
      </c>
      <c r="F11" s="106">
        <f>MAX(F2:F6)</f>
        <v>102</v>
      </c>
      <c r="G11" s="106">
        <f>MAX(G2:G6)</f>
        <v>4</v>
      </c>
      <c r="J11" s="106">
        <f>MAX(J2:J6)</f>
        <v>1</v>
      </c>
      <c r="K11" s="127"/>
      <c r="L11" s="95"/>
      <c r="AA11" s="95"/>
      <c r="AB11" s="106">
        <f>MAX(AB2:AB6)</f>
        <v>205</v>
      </c>
      <c r="AC11" s="106">
        <f>MAX(AC2:AC6)</f>
        <v>23</v>
      </c>
      <c r="AD11" s="106">
        <f>MAX(AD2:AD6)</f>
        <v>6</v>
      </c>
      <c r="AE11" s="106">
        <f>MAX(AE2:AE6)</f>
        <v>0</v>
      </c>
      <c r="AI11" s="127"/>
      <c r="AK11" s="95"/>
      <c r="AN11" s="108"/>
      <c r="AP11" s="108"/>
      <c r="AR11" s="108"/>
      <c r="AT11" s="108"/>
      <c r="AW11" s="106">
        <f>MAX(AW2:AW6)</f>
        <v>0</v>
      </c>
      <c r="AX11" s="106">
        <f>MAX(AX2:AX6)</f>
        <v>0</v>
      </c>
      <c r="AY11" s="127"/>
      <c r="AZ11" s="117"/>
      <c r="BA11" s="106">
        <f>MAX(BA2:BA6)</f>
        <v>0</v>
      </c>
      <c r="BB11" s="106">
        <f>MAX(BB2:BB6)</f>
        <v>0</v>
      </c>
      <c r="BF11" s="127"/>
      <c r="BH11" s="106">
        <f>MAX(BH2:BH6)</f>
        <v>0</v>
      </c>
      <c r="BI11" s="106">
        <f>MAX(BI2:BI6)</f>
        <v>0</v>
      </c>
      <c r="BL11" s="127"/>
      <c r="BN11" s="106">
        <f>MAX(BN2:BN6)</f>
        <v>0</v>
      </c>
      <c r="BO11" s="106">
        <f>MAX(BO2:BO6)</f>
        <v>0</v>
      </c>
      <c r="BR11" s="127"/>
      <c r="BT11" s="106">
        <f>MAX(BT2:BT6)</f>
        <v>0</v>
      </c>
      <c r="BU11" s="106">
        <f>MAX(BU2:BU6)</f>
        <v>0</v>
      </c>
      <c r="BX11" s="127"/>
      <c r="BZ11" s="106">
        <f>MAX(BZ2:BZ6)</f>
        <v>0</v>
      </c>
      <c r="CA11" s="106">
        <f>MAX(CA2:CA6)</f>
        <v>0</v>
      </c>
      <c r="CH11" s="127"/>
      <c r="CJ11" s="106">
        <f>MAX(CJ2:CJ6)</f>
        <v>2</v>
      </c>
      <c r="CK11" s="106">
        <f>MAX(CK2:CK6)</f>
        <v>75</v>
      </c>
      <c r="CT11" s="127"/>
      <c r="CV11" s="127"/>
      <c r="CX11" s="106">
        <f>MAX(CX2:CX6)</f>
        <v>1</v>
      </c>
      <c r="CY11" s="106">
        <f>MAX(CY2:CY6)</f>
        <v>10</v>
      </c>
      <c r="DB11" s="127"/>
      <c r="DD11" s="106">
        <f>MAX(DD2:DD6)</f>
        <v>0</v>
      </c>
      <c r="DE11" s="106">
        <f>MAX(DE2:DE6)</f>
        <v>0</v>
      </c>
      <c r="DH11" s="127"/>
      <c r="DJ11" s="106">
        <f>MAX(DJ2:DJ6)</f>
        <v>0</v>
      </c>
      <c r="DK11" s="106">
        <f>MAX(DK2:DK6)</f>
        <v>0</v>
      </c>
      <c r="DN11" s="127"/>
      <c r="DP11" s="106">
        <f>MAX(DP2:DP6)</f>
        <v>1</v>
      </c>
      <c r="DQ11" s="106">
        <f>MAX(DQ2:DQ6)</f>
        <v>10</v>
      </c>
      <c r="DT11" s="127"/>
      <c r="DV11" s="106">
        <f>MAX(DV2:DV6)</f>
        <v>0</v>
      </c>
      <c r="DW11" s="106">
        <f>MAX(DW2:DW6)</f>
        <v>0</v>
      </c>
      <c r="DZ11" s="127"/>
      <c r="EB11" s="106">
        <f>MAX(EB2:EB6)</f>
        <v>0</v>
      </c>
      <c r="EC11" s="106">
        <f>MAX(EC2:EC6)</f>
        <v>0</v>
      </c>
      <c r="EF11" s="127"/>
      <c r="EG11" s="106"/>
      <c r="EH11" s="106">
        <f>MAX(EH2:EH6)</f>
        <v>0</v>
      </c>
      <c r="EI11" s="106">
        <f>MAX(EI2:EI6)</f>
        <v>0</v>
      </c>
      <c r="EL11" s="127"/>
      <c r="EN11" s="106">
        <f>MAX(EN2:EN6)</f>
        <v>0</v>
      </c>
      <c r="EO11" s="106">
        <f>MAX(EO2:EO6)</f>
        <v>0</v>
      </c>
      <c r="ER11" s="127"/>
      <c r="ET11" s="106">
        <f>MAX(ET2:ET6)</f>
        <v>0</v>
      </c>
      <c r="EU11" s="106">
        <f>MAX(EU2:EU6)</f>
        <v>0</v>
      </c>
      <c r="EX11" s="127"/>
      <c r="EZ11" s="106">
        <f>MAX(EZ2:EZ6)</f>
        <v>0</v>
      </c>
      <c r="FA11" s="106">
        <f>MAX(FA2:FA6)</f>
        <v>0</v>
      </c>
      <c r="FD11" s="127"/>
      <c r="FF11" s="106">
        <f>MAX(FF2:FF6)</f>
        <v>0</v>
      </c>
      <c r="FG11" s="106">
        <f>MAX(FG2:FG6)</f>
        <v>0</v>
      </c>
      <c r="FJ11" s="127"/>
      <c r="FL11" s="127"/>
      <c r="FN11" s="106">
        <f>MAX(FN2:FN6)</f>
        <v>1</v>
      </c>
      <c r="FO11" s="106">
        <f>MAX(FO2:FO6)</f>
        <v>5</v>
      </c>
      <c r="FP11" s="95"/>
      <c r="FW11" s="127"/>
      <c r="FY11" s="106">
        <f>MAX(FY2:FY6)</f>
        <v>0</v>
      </c>
      <c r="FZ11" s="106">
        <f>MAX(FZ2:FZ6)</f>
        <v>0</v>
      </c>
      <c r="GA11" s="95"/>
      <c r="GF11" s="127"/>
      <c r="GH11" s="106">
        <f>MAX(GH2:GH6)</f>
        <v>0</v>
      </c>
      <c r="GI11" s="106">
        <f>MAX(GI2:GI6)</f>
        <v>0</v>
      </c>
      <c r="GJ11" s="95"/>
      <c r="GP11" s="127"/>
      <c r="GR11" s="106">
        <f>MAX(GR2:GR6)</f>
        <v>0</v>
      </c>
      <c r="GS11" s="106">
        <f>MAX(GS2:GS6)</f>
        <v>0</v>
      </c>
      <c r="GT11" s="95"/>
      <c r="GY11" s="127"/>
      <c r="HA11" s="106">
        <f>MAX(HA2:HA6)</f>
        <v>0</v>
      </c>
      <c r="HB11" s="106">
        <f>MAX(HB2:HB6)</f>
        <v>0</v>
      </c>
      <c r="HC11" s="95"/>
      <c r="HJ11" s="127"/>
      <c r="HL11" s="106">
        <f>MAX(HL2:HL6)</f>
        <v>0</v>
      </c>
      <c r="HM11" s="106">
        <f>MAX(HM2:HM6)</f>
        <v>0</v>
      </c>
      <c r="HN11" s="95"/>
      <c r="HS11" s="127"/>
      <c r="HU11" s="106">
        <f>MAX(HU2:HU6)</f>
        <v>0</v>
      </c>
      <c r="HV11" s="106">
        <f>MAX(HV2:HV6)</f>
        <v>0</v>
      </c>
      <c r="HW11" s="95"/>
      <c r="IB11" s="127"/>
      <c r="ID11" s="106">
        <f>MAX(ID2:ID6)</f>
        <v>0</v>
      </c>
      <c r="IE11" s="106">
        <f>MAX(IE2:IE6)</f>
        <v>0</v>
      </c>
      <c r="IF11" s="95"/>
      <c r="IJ11" s="127"/>
      <c r="IL11" s="106">
        <f>MAX(IL2:IL6)</f>
        <v>0</v>
      </c>
      <c r="IM11" s="106">
        <f>MAX(IM2:IM6)</f>
        <v>0</v>
      </c>
      <c r="IN11" s="95"/>
      <c r="IP11" s="127"/>
      <c r="IR11" s="106">
        <f>MAX(IR2:IR6)</f>
        <v>0</v>
      </c>
      <c r="IS11" s="106">
        <f>MAX(IS2:IS6)</f>
        <v>0</v>
      </c>
      <c r="IT11" s="95"/>
      <c r="IY11" s="127"/>
      <c r="JA11" s="106">
        <f>MAX(JA2:JA6)</f>
        <v>0</v>
      </c>
      <c r="JB11" s="106">
        <f>MAX(JB2:JB6)</f>
        <v>0</v>
      </c>
      <c r="JC11" s="95"/>
      <c r="JH11" s="127"/>
      <c r="JJ11" s="106">
        <f>MAX(JJ2:JJ6)</f>
        <v>1</v>
      </c>
      <c r="JK11" s="106">
        <f>MAX(JK2:JK6)</f>
        <v>0</v>
      </c>
      <c r="JL11" s="95"/>
      <c r="JR11" s="127"/>
      <c r="JT11" s="106">
        <f>MAX(JT2:JT6)</f>
        <v>0</v>
      </c>
      <c r="JU11" s="106">
        <f>MAX(JU2:JU6)</f>
        <v>0</v>
      </c>
      <c r="JV11" s="95"/>
      <c r="KD11" s="127"/>
      <c r="KF11" s="106">
        <f>MAX(KF2:KF6)</f>
        <v>0</v>
      </c>
      <c r="KG11" s="106">
        <f>MAX(KG2:KG6)</f>
        <v>0</v>
      </c>
      <c r="KH11" s="95"/>
      <c r="KL11" s="127"/>
      <c r="KN11" s="106">
        <f>MAX(KN2:KN6)</f>
        <v>0</v>
      </c>
      <c r="KO11" s="106">
        <f>MAX(KO2:KO6)</f>
        <v>0</v>
      </c>
      <c r="KP11" s="106"/>
      <c r="KQ11" s="127"/>
      <c r="KS11" s="106">
        <f>MAX(KS2:KS6)</f>
        <v>0</v>
      </c>
      <c r="KT11" s="106">
        <f>MAX(KT2:KT6)</f>
        <v>0</v>
      </c>
      <c r="KU11" s="106"/>
      <c r="KV11" s="127"/>
      <c r="KX11" s="106">
        <f>MAX(KX2:KX6)</f>
        <v>0</v>
      </c>
      <c r="KY11" s="106">
        <f>MAX(KY2:KY6)</f>
        <v>0</v>
      </c>
      <c r="KZ11" s="106"/>
      <c r="LA11" s="127"/>
      <c r="LC11" s="106">
        <f>MAX(LC2:LC6)</f>
        <v>0</v>
      </c>
      <c r="LD11" s="106">
        <f>MAX(LD2:LD6)</f>
        <v>0</v>
      </c>
      <c r="LE11" s="106"/>
      <c r="LF11" s="127"/>
      <c r="LH11" s="106">
        <f>MAX(LH2:LH6)</f>
        <v>0</v>
      </c>
      <c r="LI11" s="106">
        <f>MAX(LI2:LI6)</f>
        <v>0</v>
      </c>
      <c r="LJ11" s="95"/>
      <c r="LK11" s="127"/>
      <c r="LN11" s="127"/>
      <c r="LO11" s="95"/>
      <c r="LZ11" s="106">
        <f>MAX(LZ2:LZ6)</f>
        <v>131</v>
      </c>
      <c r="MB11" s="106">
        <f>MAX(MB2:MB6)</f>
        <v>4</v>
      </c>
      <c r="MC11" s="127"/>
      <c r="MD11" s="95"/>
      <c r="MY11" s="106">
        <f>MAX(MY2:MY6)</f>
        <v>40</v>
      </c>
      <c r="MZ11" s="106">
        <f>MAX(MZ2:MZ6)</f>
        <v>25</v>
      </c>
      <c r="NE11" s="127"/>
      <c r="NJ11" s="127"/>
      <c r="NK11" s="95"/>
      <c r="NP11" s="108"/>
      <c r="NU11" s="127"/>
    </row>
    <row r="12" spans="1:396" s="3" customFormat="1" ht="17" x14ac:dyDescent="0.2">
      <c r="A12" s="6" t="s">
        <v>924</v>
      </c>
      <c r="D12" s="6"/>
      <c r="H12" s="3">
        <f>COUNTIF(H2:H6,"yes")</f>
        <v>4</v>
      </c>
      <c r="I12" s="3">
        <f>COUNTIF(I2:I6,"yes")</f>
        <v>3</v>
      </c>
      <c r="J12" s="3">
        <f>COUNTIF(J2:J6,"&gt;0")</f>
        <v>2</v>
      </c>
      <c r="K12" s="128"/>
      <c r="L12" s="11"/>
      <c r="M12" s="3">
        <f t="shared" ref="M12:Z12" si="0">COUNTA(M2:M6)</f>
        <v>0</v>
      </c>
      <c r="N12" s="3">
        <f t="shared" si="0"/>
        <v>0</v>
      </c>
      <c r="O12" s="3">
        <f t="shared" si="0"/>
        <v>0</v>
      </c>
      <c r="P12" s="3">
        <f t="shared" si="0"/>
        <v>4</v>
      </c>
      <c r="Q12" s="3">
        <f t="shared" si="0"/>
        <v>3</v>
      </c>
      <c r="R12" s="3">
        <f t="shared" si="0"/>
        <v>0</v>
      </c>
      <c r="S12" s="3">
        <f t="shared" si="0"/>
        <v>0</v>
      </c>
      <c r="T12" s="3">
        <f t="shared" si="0"/>
        <v>0</v>
      </c>
      <c r="U12" s="3">
        <f t="shared" si="0"/>
        <v>0</v>
      </c>
      <c r="V12" s="3">
        <f t="shared" si="0"/>
        <v>0</v>
      </c>
      <c r="W12" s="3">
        <f t="shared" si="0"/>
        <v>0</v>
      </c>
      <c r="X12" s="3">
        <f t="shared" si="0"/>
        <v>0</v>
      </c>
      <c r="Y12" s="3">
        <f t="shared" si="0"/>
        <v>1</v>
      </c>
      <c r="Z12" s="3">
        <f t="shared" si="0"/>
        <v>0</v>
      </c>
      <c r="AA12" s="11"/>
      <c r="AH12" s="3">
        <f>COUNTIF(AH2:AH6,"yes")</f>
        <v>1</v>
      </c>
      <c r="AI12" s="128"/>
      <c r="AJ12" s="3">
        <f>COUNTIF(AJ2:AJ6,"yes")</f>
        <v>0</v>
      </c>
      <c r="AK12" s="11"/>
      <c r="AL12" s="3">
        <f t="shared" ref="AL12:AV12" si="1">COUNTA(AL2:AL6)</f>
        <v>0</v>
      </c>
      <c r="AM12" s="3">
        <f t="shared" si="1"/>
        <v>0</v>
      </c>
      <c r="AN12" s="3">
        <f t="shared" si="1"/>
        <v>0</v>
      </c>
      <c r="AO12" s="3">
        <f t="shared" si="1"/>
        <v>0</v>
      </c>
      <c r="AP12" s="3">
        <f t="shared" si="1"/>
        <v>0</v>
      </c>
      <c r="AQ12" s="3">
        <f t="shared" si="1"/>
        <v>0</v>
      </c>
      <c r="AR12" s="3">
        <f t="shared" si="1"/>
        <v>0</v>
      </c>
      <c r="AS12" s="3">
        <f t="shared" si="1"/>
        <v>0</v>
      </c>
      <c r="AT12" s="3">
        <f t="shared" si="1"/>
        <v>0</v>
      </c>
      <c r="AU12" s="3">
        <f t="shared" si="1"/>
        <v>0</v>
      </c>
      <c r="AV12" s="3">
        <f t="shared" si="1"/>
        <v>0</v>
      </c>
      <c r="AY12" s="128"/>
      <c r="AZ12" s="118">
        <f>COUNTIF(AZ2:AZ6,"yes")</f>
        <v>0</v>
      </c>
      <c r="BE12" s="3">
        <f>COUNTIF(BE2:BE6,"yes")</f>
        <v>0</v>
      </c>
      <c r="BF12" s="128"/>
      <c r="BG12" s="3">
        <f>COUNTIF(BG2:BG6,"yes")</f>
        <v>0</v>
      </c>
      <c r="BL12" s="128"/>
      <c r="BM12" s="3">
        <f>COUNTIF(BM2:BM6,"yes")</f>
        <v>0</v>
      </c>
      <c r="BR12" s="128"/>
      <c r="BS12" s="3">
        <f>COUNTIF(BS2:BS6,"yes")</f>
        <v>0</v>
      </c>
      <c r="BX12" s="128"/>
      <c r="BY12" s="3">
        <f>COUNTIF(BY2:BY6,"yes")</f>
        <v>0</v>
      </c>
      <c r="CH12" s="128"/>
      <c r="CI12" s="3">
        <f>COUNTIF(CI2:CI6,"yes")</f>
        <v>2</v>
      </c>
      <c r="CT12" s="128"/>
      <c r="CU12" s="3">
        <f>COUNTIF(CU2:CU6,"yes")</f>
        <v>2</v>
      </c>
      <c r="CV12" s="128"/>
      <c r="CW12" s="3">
        <f>COUNTIF(CW2:CW6,"Yes")</f>
        <v>2</v>
      </c>
      <c r="DB12" s="128"/>
      <c r="DC12" s="3">
        <f>COUNTIF(DC2:DC6,"yes")</f>
        <v>0</v>
      </c>
      <c r="DH12" s="128"/>
      <c r="DI12" s="3">
        <f>COUNTIF(DI2:DI6,"yes")</f>
        <v>0</v>
      </c>
      <c r="DN12" s="128"/>
      <c r="DO12" s="3">
        <f>COUNTIF(DO2:DO6,"yes")</f>
        <v>1</v>
      </c>
      <c r="DT12" s="128"/>
      <c r="DU12" s="3">
        <f>COUNTIF(DU2:DU6,"yes")</f>
        <v>1</v>
      </c>
      <c r="DZ12" s="128"/>
      <c r="EA12" s="3">
        <f>COUNTIF(EA2:EA6,"yes")</f>
        <v>0</v>
      </c>
      <c r="EF12" s="128"/>
      <c r="EG12" s="3">
        <f>COUNTIF(EG2:EG6,"yes")</f>
        <v>0</v>
      </c>
      <c r="EL12" s="128"/>
      <c r="EM12" s="3">
        <f>COUNTIF(EM2:EM6,"yes")</f>
        <v>0</v>
      </c>
      <c r="ER12" s="128"/>
      <c r="ES12" s="3">
        <f>COUNTIF(ES2:ES6,"yes")</f>
        <v>0</v>
      </c>
      <c r="EX12" s="128"/>
      <c r="EY12" s="3">
        <f>COUNTIF(EY2:EY6,"yes")</f>
        <v>0</v>
      </c>
      <c r="FD12" s="128"/>
      <c r="FE12" s="3">
        <f>COUNTIF(FE2:FE6,"yes")</f>
        <v>0</v>
      </c>
      <c r="FJ12" s="128"/>
      <c r="FK12" s="3">
        <f>COUNTIF(FK2:FK6,"yes")</f>
        <v>1</v>
      </c>
      <c r="FL12" s="128"/>
      <c r="FM12" s="3">
        <f>COUNTIF(FM2:FM6,"yes")</f>
        <v>1</v>
      </c>
      <c r="FP12" s="11"/>
      <c r="FQ12" s="3">
        <f>COUNTA(FQ2:FQ6)</f>
        <v>0</v>
      </c>
      <c r="FR12" s="3">
        <f>COUNTA(FR2:FR6)</f>
        <v>0</v>
      </c>
      <c r="FS12" s="3">
        <f>COUNTA(FS2:FS6)</f>
        <v>0</v>
      </c>
      <c r="FT12" s="3">
        <f>COUNTA(FT2:FT6)</f>
        <v>1</v>
      </c>
      <c r="FU12" s="3">
        <f>COUNTA(FU2:FU6)</f>
        <v>0</v>
      </c>
      <c r="FV12" s="3">
        <f>COUNTIF(FV2:FV6,"yes")</f>
        <v>0</v>
      </c>
      <c r="FW12" s="128"/>
      <c r="FX12" s="3">
        <f>COUNTIF(FX2:FX6,"yes")</f>
        <v>0</v>
      </c>
      <c r="GA12" s="11"/>
      <c r="GB12" s="3">
        <f>COUNTA(GB2:GB6)</f>
        <v>0</v>
      </c>
      <c r="GC12" s="3">
        <f>COUNTA(GC2:GC6)</f>
        <v>0</v>
      </c>
      <c r="GD12" s="3">
        <f>COUNTA(GD2:GD6)</f>
        <v>0</v>
      </c>
      <c r="GE12" s="3">
        <f>COUNTA(GE2:GE6)</f>
        <v>0</v>
      </c>
      <c r="GF12" s="128"/>
      <c r="GG12" s="3">
        <f>COUNTIF(GG2:GG6,"yes")</f>
        <v>0</v>
      </c>
      <c r="GJ12" s="11"/>
      <c r="GK12" s="3">
        <f>COUNTA(GK2:GK6)</f>
        <v>0</v>
      </c>
      <c r="GL12" s="3">
        <f>COUNTA(GL2:GL6)</f>
        <v>0</v>
      </c>
      <c r="GM12" s="3">
        <f>COUNTA(GM2:GM6)</f>
        <v>0</v>
      </c>
      <c r="GN12" s="3">
        <f>COUNTA(GN2:GN6)</f>
        <v>0</v>
      </c>
      <c r="GO12" s="3">
        <f>COUNTA(GO2:GO6)</f>
        <v>0</v>
      </c>
      <c r="GP12" s="128"/>
      <c r="GQ12" s="3">
        <f>COUNTIF(GQ2:GQ6,"yes")</f>
        <v>0</v>
      </c>
      <c r="GT12" s="11"/>
      <c r="GU12" s="3">
        <f>COUNTA(GU2:GU6)</f>
        <v>0</v>
      </c>
      <c r="GV12" s="3">
        <f>COUNTA(GV2:GV6)</f>
        <v>0</v>
      </c>
      <c r="GW12" s="3">
        <f>COUNTA(GW2:GW6)</f>
        <v>0</v>
      </c>
      <c r="GX12" s="3">
        <f>COUNTA(GX2:GX6)</f>
        <v>0</v>
      </c>
      <c r="GY12" s="128"/>
      <c r="GZ12" s="3">
        <f>COUNTIF(GZ2:GZ6,"yes")</f>
        <v>0</v>
      </c>
      <c r="HC12" s="11"/>
      <c r="HD12" s="3">
        <f>COUNTA(HD2:HD6)</f>
        <v>0</v>
      </c>
      <c r="HE12" s="3">
        <f>COUNTA(HE2:HE6)</f>
        <v>0</v>
      </c>
      <c r="HF12" s="3">
        <f>COUNTA(HF2:HF6)</f>
        <v>0</v>
      </c>
      <c r="HG12" s="3">
        <f>COUNTA(HG2:HG6)</f>
        <v>0</v>
      </c>
      <c r="HH12" s="3">
        <f>COUNTA(HH2:HH6)</f>
        <v>0</v>
      </c>
      <c r="HJ12" s="128"/>
      <c r="HK12" s="3">
        <f>COUNTIF(HK2:HK6,"yes")</f>
        <v>0</v>
      </c>
      <c r="HN12" s="11"/>
      <c r="HO12" s="3">
        <f>COUNTA(HO2:HO6)</f>
        <v>0</v>
      </c>
      <c r="HP12" s="3">
        <f>COUNTA(HP2:HP6)</f>
        <v>0</v>
      </c>
      <c r="HQ12" s="3">
        <f>COUNTA(HQ2:HQ6)</f>
        <v>0</v>
      </c>
      <c r="HR12" s="3">
        <f>COUNTA(HR2:HR6)</f>
        <v>0</v>
      </c>
      <c r="HS12" s="128"/>
      <c r="HT12" s="3">
        <f>COUNTIF(HT2:HT6,"yes")</f>
        <v>0</v>
      </c>
      <c r="HW12" s="11"/>
      <c r="HX12" s="3">
        <f>COUNTA(HX2:HX6)</f>
        <v>0</v>
      </c>
      <c r="HY12" s="3">
        <f>COUNTA(HY2:HY6)</f>
        <v>0</v>
      </c>
      <c r="HZ12" s="3">
        <f>COUNTA(HZ2:HZ6)</f>
        <v>0</v>
      </c>
      <c r="IA12" s="3">
        <f>COUNTA(IA2:IA6)</f>
        <v>0</v>
      </c>
      <c r="IB12" s="128"/>
      <c r="IC12" s="3">
        <f>COUNTIF(IC2:IC6,"yes")</f>
        <v>0</v>
      </c>
      <c r="IF12" s="11"/>
      <c r="IG12" s="3">
        <f>COUNTA(IG2:IG6)</f>
        <v>0</v>
      </c>
      <c r="IH12" s="3">
        <f>COUNTA(IH2:IH6)</f>
        <v>0</v>
      </c>
      <c r="II12" s="3">
        <f>COUNTA(II2:II6)</f>
        <v>0</v>
      </c>
      <c r="IJ12" s="128"/>
      <c r="IK12" s="3">
        <f>COUNTIF(IK2:IK6,"yes")</f>
        <v>0</v>
      </c>
      <c r="IN12" s="11"/>
      <c r="IO12" s="3">
        <f>COUNTA(IO2:IO6)</f>
        <v>0</v>
      </c>
      <c r="IP12" s="128"/>
      <c r="IQ12" s="3">
        <f>COUNTIF(IQ2:IQ6,"yes")</f>
        <v>0</v>
      </c>
      <c r="IT12" s="11"/>
      <c r="IU12" s="3">
        <f>COUNTA(IU2:IU6)</f>
        <v>0</v>
      </c>
      <c r="IV12" s="3">
        <f>COUNTA(IV2:IV6)</f>
        <v>0</v>
      </c>
      <c r="IW12" s="3">
        <f>COUNTA(IW2:IW6)</f>
        <v>0</v>
      </c>
      <c r="IX12" s="3">
        <f>COUNTA(IX2:IX6)</f>
        <v>0</v>
      </c>
      <c r="IY12" s="128"/>
      <c r="IZ12" s="3">
        <f>COUNTIF(IZ2:IZ6,"yes")</f>
        <v>0</v>
      </c>
      <c r="JC12" s="11"/>
      <c r="JD12" s="3">
        <f>COUNTA(JD2:JD6)</f>
        <v>0</v>
      </c>
      <c r="JE12" s="3">
        <f>COUNTA(JE2:JE6)</f>
        <v>0</v>
      </c>
      <c r="JF12" s="3">
        <f>COUNTA(JF2:JF6)</f>
        <v>0</v>
      </c>
      <c r="JG12" s="3">
        <f>COUNTA(JG2:JG6)</f>
        <v>0</v>
      </c>
      <c r="JH12" s="128"/>
      <c r="JI12" s="3">
        <f>COUNTIF(JI2:JI6,"yes")</f>
        <v>1</v>
      </c>
      <c r="JL12" s="11"/>
      <c r="JM12" s="3">
        <f>COUNTA(JM2:JM6)</f>
        <v>1</v>
      </c>
      <c r="JN12" s="3">
        <f>COUNTA(JN2:JN6)</f>
        <v>0</v>
      </c>
      <c r="JO12" s="3">
        <f>COUNTA(JO2:JO6)</f>
        <v>0</v>
      </c>
      <c r="JQ12" s="3">
        <f>COUNTIF(JQ2:JQ6,"yes")</f>
        <v>0</v>
      </c>
      <c r="JR12" s="128"/>
      <c r="JS12" s="3">
        <f>COUNTIF(JS2:JS6,"yes")</f>
        <v>0</v>
      </c>
      <c r="JV12" s="11"/>
      <c r="JW12" s="3">
        <f>COUNTA(JW2:JW6)</f>
        <v>0</v>
      </c>
      <c r="JX12" s="3">
        <f>COUNTA(JX2:JX6)</f>
        <v>0</v>
      </c>
      <c r="JY12" s="3">
        <f>COUNTA(JY2:JY6)</f>
        <v>0</v>
      </c>
      <c r="JZ12" s="3">
        <f>COUNTA(JZ2:JZ6)</f>
        <v>0</v>
      </c>
      <c r="KA12" s="3">
        <f>COUNTA(KA2:KA6)</f>
        <v>0</v>
      </c>
      <c r="KC12" s="3">
        <f>COUNTIF(KC2:KC6,"yes")</f>
        <v>0</v>
      </c>
      <c r="KD12" s="128"/>
      <c r="KE12" s="3">
        <f>COUNTIF(KE2:KE6,"yes")</f>
        <v>0</v>
      </c>
      <c r="KH12" s="11"/>
      <c r="KI12" s="3">
        <f>COUNTA(KI2:KI6)</f>
        <v>0</v>
      </c>
      <c r="KK12" s="3">
        <f>COUNTIF(KK2:KK6,"yes")</f>
        <v>0</v>
      </c>
      <c r="KL12" s="128"/>
      <c r="KM12" s="3">
        <f>COUNTIF(KM2:KM6,"yes")</f>
        <v>0</v>
      </c>
      <c r="KQ12" s="128"/>
      <c r="KR12" s="3">
        <f>COUNTIF(KR2:KR6,"yes")</f>
        <v>0</v>
      </c>
      <c r="KV12" s="128"/>
      <c r="KW12" s="3">
        <f>COUNTIF(KW2:KW6,"yes")</f>
        <v>0</v>
      </c>
      <c r="LA12" s="128"/>
      <c r="LB12" s="3">
        <f>COUNTIF(LB2:LB6,"yes")</f>
        <v>0</v>
      </c>
      <c r="LF12" s="128"/>
      <c r="LG12" s="3">
        <f>COUNTIF(LG2:LG6,"yes")</f>
        <v>0</v>
      </c>
      <c r="LJ12" s="11"/>
      <c r="LK12" s="128"/>
      <c r="LL12" s="3">
        <f>COUNTIF(LL2:LL6,"yes")</f>
        <v>1</v>
      </c>
      <c r="LN12" s="128"/>
      <c r="LO12" s="11"/>
      <c r="LP12" s="3">
        <f t="shared" ref="LP12:LY12" si="2">COUNTA(LP2:LP6)</f>
        <v>3</v>
      </c>
      <c r="LQ12" s="3">
        <f t="shared" si="2"/>
        <v>1</v>
      </c>
      <c r="LR12" s="3">
        <f t="shared" si="2"/>
        <v>2</v>
      </c>
      <c r="LS12" s="3">
        <f t="shared" si="2"/>
        <v>1</v>
      </c>
      <c r="LT12" s="3">
        <f t="shared" si="2"/>
        <v>1</v>
      </c>
      <c r="LU12" s="3">
        <f t="shared" si="2"/>
        <v>1</v>
      </c>
      <c r="LV12" s="3">
        <f t="shared" si="2"/>
        <v>1</v>
      </c>
      <c r="LW12" s="3">
        <f t="shared" si="2"/>
        <v>0</v>
      </c>
      <c r="LX12" s="3">
        <f t="shared" si="2"/>
        <v>0</v>
      </c>
      <c r="LY12" s="3">
        <f t="shared" si="2"/>
        <v>2</v>
      </c>
      <c r="MA12" s="3">
        <f>COUNTIF(MA2:MA6,"yes")</f>
        <v>1</v>
      </c>
      <c r="MC12" s="128"/>
      <c r="MD12" s="11"/>
      <c r="ME12" s="3">
        <f t="shared" ref="ME12:MX12" si="3">COUNTA(ME2:ME6)</f>
        <v>5</v>
      </c>
      <c r="MF12" s="3">
        <f t="shared" si="3"/>
        <v>5</v>
      </c>
      <c r="MG12" s="3">
        <f t="shared" si="3"/>
        <v>5</v>
      </c>
      <c r="MH12" s="3">
        <f t="shared" si="3"/>
        <v>2</v>
      </c>
      <c r="MI12" s="3">
        <f t="shared" si="3"/>
        <v>4</v>
      </c>
      <c r="MJ12" s="3">
        <f t="shared" si="3"/>
        <v>1</v>
      </c>
      <c r="MK12" s="3">
        <f t="shared" si="3"/>
        <v>5</v>
      </c>
      <c r="ML12" s="3">
        <f t="shared" si="3"/>
        <v>5</v>
      </c>
      <c r="MM12" s="3">
        <f t="shared" si="3"/>
        <v>1</v>
      </c>
      <c r="MN12" s="3">
        <f t="shared" si="3"/>
        <v>4</v>
      </c>
      <c r="MO12" s="3">
        <f t="shared" si="3"/>
        <v>2</v>
      </c>
      <c r="MP12" s="3">
        <f t="shared" si="3"/>
        <v>5</v>
      </c>
      <c r="MQ12" s="3">
        <f t="shared" si="3"/>
        <v>4</v>
      </c>
      <c r="MR12" s="3">
        <f t="shared" si="3"/>
        <v>5</v>
      </c>
      <c r="MS12" s="3">
        <f t="shared" si="3"/>
        <v>4</v>
      </c>
      <c r="MT12" s="3">
        <f t="shared" si="3"/>
        <v>4</v>
      </c>
      <c r="MU12" s="3">
        <f t="shared" si="3"/>
        <v>3</v>
      </c>
      <c r="MV12" s="3">
        <f t="shared" si="3"/>
        <v>4</v>
      </c>
      <c r="MW12" s="3">
        <f t="shared" si="3"/>
        <v>5</v>
      </c>
      <c r="MX12" s="3">
        <f t="shared" si="3"/>
        <v>3</v>
      </c>
      <c r="NA12" s="3">
        <f>NA16-NA13</f>
        <v>3</v>
      </c>
      <c r="NB12" s="3">
        <f>NB16-NB13</f>
        <v>1</v>
      </c>
      <c r="NC12" s="3">
        <f>NC16-NC13</f>
        <v>3</v>
      </c>
      <c r="ND12" s="3">
        <f>ND16-ND13</f>
        <v>1</v>
      </c>
      <c r="NE12" s="128"/>
      <c r="NF12" s="3">
        <f>COUNTIF(NF2:NF6,"yes")</f>
        <v>1</v>
      </c>
      <c r="NG12" s="3">
        <f>COUNTIF(NG2:NG6,"yes*")</f>
        <v>0</v>
      </c>
      <c r="NI12" s="3">
        <f>COUNTIF(NI2:NI6,"yes")</f>
        <v>1</v>
      </c>
      <c r="NJ12" s="128"/>
      <c r="NK12" s="11"/>
      <c r="NL12" s="3">
        <f t="shared" ref="NL12:NT12" si="4">COUNTA(NL2:NL6)</f>
        <v>0</v>
      </c>
      <c r="NM12" s="3">
        <f t="shared" si="4"/>
        <v>0</v>
      </c>
      <c r="NN12" s="3">
        <f t="shared" si="4"/>
        <v>0</v>
      </c>
      <c r="NO12" s="3">
        <f t="shared" si="4"/>
        <v>0</v>
      </c>
      <c r="NP12" s="3">
        <f t="shared" si="4"/>
        <v>1</v>
      </c>
      <c r="NQ12" s="3">
        <f t="shared" si="4"/>
        <v>0</v>
      </c>
      <c r="NR12" s="3">
        <f t="shared" si="4"/>
        <v>0</v>
      </c>
      <c r="NS12" s="3">
        <f t="shared" si="4"/>
        <v>0</v>
      </c>
      <c r="NT12" s="3">
        <f t="shared" si="4"/>
        <v>0</v>
      </c>
      <c r="NU12" s="128"/>
      <c r="NW12" s="3">
        <f>COUNTIF(NW2:NW6,"Yes")</f>
        <v>2</v>
      </c>
    </row>
    <row r="13" spans="1:396" s="2" customFormat="1" ht="17" x14ac:dyDescent="0.2">
      <c r="A13" s="7" t="s">
        <v>925</v>
      </c>
      <c r="D13" s="7"/>
      <c r="H13" s="2">
        <f>COUNTIF(H2:H6,"no")</f>
        <v>1</v>
      </c>
      <c r="I13" s="2">
        <f>COUNTIF(I2:I6,"no")</f>
        <v>2</v>
      </c>
      <c r="J13" s="2">
        <f>COUNTIF(J2:J6,"0")</f>
        <v>3</v>
      </c>
      <c r="K13" s="128"/>
      <c r="L13" s="11"/>
      <c r="M13" s="2">
        <f t="shared" ref="M13:Z13" si="5">COUNTBLANK(M2:M6)</f>
        <v>5</v>
      </c>
      <c r="N13" s="2">
        <f t="shared" si="5"/>
        <v>5</v>
      </c>
      <c r="O13" s="2">
        <f t="shared" si="5"/>
        <v>5</v>
      </c>
      <c r="P13" s="2">
        <f t="shared" si="5"/>
        <v>1</v>
      </c>
      <c r="Q13" s="2">
        <f t="shared" si="5"/>
        <v>2</v>
      </c>
      <c r="R13" s="2">
        <f t="shared" si="5"/>
        <v>5</v>
      </c>
      <c r="S13" s="2">
        <f t="shared" si="5"/>
        <v>5</v>
      </c>
      <c r="T13" s="2">
        <f t="shared" si="5"/>
        <v>5</v>
      </c>
      <c r="U13" s="2">
        <f t="shared" si="5"/>
        <v>5</v>
      </c>
      <c r="V13" s="2">
        <f t="shared" si="5"/>
        <v>5</v>
      </c>
      <c r="W13" s="2">
        <f t="shared" si="5"/>
        <v>5</v>
      </c>
      <c r="X13" s="2">
        <f t="shared" si="5"/>
        <v>5</v>
      </c>
      <c r="Y13" s="2">
        <f t="shared" si="5"/>
        <v>4</v>
      </c>
      <c r="Z13" s="2">
        <f t="shared" si="5"/>
        <v>5</v>
      </c>
      <c r="AA13" s="11"/>
      <c r="AH13" s="2">
        <f>COUNTIF(AH2:AH6,"no")</f>
        <v>4</v>
      </c>
      <c r="AI13" s="128"/>
      <c r="AJ13" s="2">
        <f>COUNTIF(AJ2:AJ6,"no")</f>
        <v>5</v>
      </c>
      <c r="AK13" s="11"/>
      <c r="AL13" s="2">
        <f t="shared" ref="AL13:AV13" si="6">COUNTBLANK(AL2:AL6)</f>
        <v>5</v>
      </c>
      <c r="AM13" s="2">
        <f t="shared" si="6"/>
        <v>5</v>
      </c>
      <c r="AN13" s="2">
        <f t="shared" si="6"/>
        <v>5</v>
      </c>
      <c r="AO13" s="2">
        <f t="shared" si="6"/>
        <v>5</v>
      </c>
      <c r="AP13" s="2">
        <f t="shared" si="6"/>
        <v>5</v>
      </c>
      <c r="AQ13" s="2">
        <f t="shared" si="6"/>
        <v>5</v>
      </c>
      <c r="AR13" s="2">
        <f t="shared" si="6"/>
        <v>5</v>
      </c>
      <c r="AS13" s="2">
        <f t="shared" si="6"/>
        <v>5</v>
      </c>
      <c r="AT13" s="2">
        <f t="shared" si="6"/>
        <v>5</v>
      </c>
      <c r="AU13" s="2">
        <f t="shared" si="6"/>
        <v>5</v>
      </c>
      <c r="AV13" s="2">
        <f t="shared" si="6"/>
        <v>5</v>
      </c>
      <c r="AY13" s="128"/>
      <c r="AZ13" s="119">
        <f>COUNTIF(AZ2:AZ6,"no")</f>
        <v>5</v>
      </c>
      <c r="BE13" s="2">
        <f>COUNTIF(BE2:BE6,"no")</f>
        <v>0</v>
      </c>
      <c r="BF13" s="128"/>
      <c r="BG13" s="2">
        <f>COUNTIF(BG2:BG6,"no")</f>
        <v>5</v>
      </c>
      <c r="BL13" s="128"/>
      <c r="BM13" s="2">
        <f>COUNTIF(BM2:BM6,"no")</f>
        <v>5</v>
      </c>
      <c r="BR13" s="128"/>
      <c r="BS13" s="2">
        <f>COUNTIF(BS2:BS6,"no")</f>
        <v>5</v>
      </c>
      <c r="BX13" s="128"/>
      <c r="BY13" s="2">
        <f>COUNTIF(BY2:BY6,"no")</f>
        <v>5</v>
      </c>
      <c r="CH13" s="128"/>
      <c r="CI13" s="2">
        <f>COUNTIF(CI2:CI6,"no")</f>
        <v>3</v>
      </c>
      <c r="CT13" s="128"/>
      <c r="CU13" s="2">
        <f>COUNTIF(CU2:CU6,"no")</f>
        <v>3</v>
      </c>
      <c r="CV13" s="128"/>
      <c r="CW13" s="2">
        <f>COUNTIF(CW2:CW6,"no")</f>
        <v>3</v>
      </c>
      <c r="DB13" s="128"/>
      <c r="DC13" s="2">
        <f>COUNTIF(DC2:DC6,"no")</f>
        <v>5</v>
      </c>
      <c r="DH13" s="128"/>
      <c r="DI13" s="2">
        <f>COUNTIF(DI2:DI6,"no")</f>
        <v>5</v>
      </c>
      <c r="DN13" s="128"/>
      <c r="DO13" s="2">
        <f>COUNTIF(DO2:DO6,"no")</f>
        <v>4</v>
      </c>
      <c r="DT13" s="128"/>
      <c r="DU13" s="2">
        <f>COUNTIF(DU2:DU6,"no")</f>
        <v>4</v>
      </c>
      <c r="DZ13" s="128"/>
      <c r="EA13" s="2">
        <f>COUNTIF(EA2:EA6,"no")</f>
        <v>5</v>
      </c>
      <c r="EF13" s="128"/>
      <c r="EG13" s="2">
        <f>COUNTIF(EG2:EG6,"no")</f>
        <v>5</v>
      </c>
      <c r="EL13" s="128"/>
      <c r="EM13" s="2">
        <f>COUNTIF(EM2:EM6,"no")</f>
        <v>5</v>
      </c>
      <c r="ER13" s="128"/>
      <c r="ES13" s="2">
        <f>COUNTIF(ES2:ES6,"no")</f>
        <v>5</v>
      </c>
      <c r="EX13" s="128"/>
      <c r="EY13" s="2">
        <f>COUNTIF(EY2:EY6,"no")</f>
        <v>5</v>
      </c>
      <c r="FD13" s="128"/>
      <c r="FE13" s="2">
        <f>COUNTIF(FE2:FE6,"no")</f>
        <v>5</v>
      </c>
      <c r="FJ13" s="128"/>
      <c r="FK13" s="2">
        <f>COUNTIF(FK2:FK6,"no")</f>
        <v>4</v>
      </c>
      <c r="FL13" s="128"/>
      <c r="FM13" s="2">
        <f>COUNTIF(FM2:FM6,"no")</f>
        <v>4</v>
      </c>
      <c r="FP13" s="11"/>
      <c r="FV13" s="2">
        <f>COUNTIF(FV2:FV6,"no")</f>
        <v>1</v>
      </c>
      <c r="FW13" s="128"/>
      <c r="FX13" s="2">
        <f>COUNTIF(FX2:FX6,"no")</f>
        <v>5</v>
      </c>
      <c r="GA13" s="11"/>
      <c r="GF13" s="128"/>
      <c r="GG13" s="2">
        <f>COUNTIF(GG2:GG6,"no")</f>
        <v>5</v>
      </c>
      <c r="GJ13" s="11"/>
      <c r="GP13" s="128"/>
      <c r="GQ13" s="2">
        <f>COUNTIF(GQ2:GQ6,"no")</f>
        <v>5</v>
      </c>
      <c r="GT13" s="11"/>
      <c r="GY13" s="128"/>
      <c r="GZ13" s="2">
        <f>COUNTIF(GZ2:GZ6,"no")</f>
        <v>5</v>
      </c>
      <c r="HC13" s="11"/>
      <c r="HJ13" s="128"/>
      <c r="HK13" s="2">
        <f>COUNTIF(HK2:HK6,"no")</f>
        <v>5</v>
      </c>
      <c r="HN13" s="11"/>
      <c r="HS13" s="128"/>
      <c r="HT13" s="2">
        <f>COUNTIF(HT2:HT6,"no")</f>
        <v>5</v>
      </c>
      <c r="HW13" s="11"/>
      <c r="IB13" s="128"/>
      <c r="IC13" s="2">
        <f>COUNTIF(IC2:IC6,"no")</f>
        <v>5</v>
      </c>
      <c r="IF13" s="11"/>
      <c r="IJ13" s="128"/>
      <c r="IK13" s="2">
        <f>COUNTIF(IK2:IK6,"no")</f>
        <v>5</v>
      </c>
      <c r="IN13" s="11"/>
      <c r="IP13" s="128"/>
      <c r="IQ13" s="2">
        <f>COUNTIF(IQ2:IQ6,"no")</f>
        <v>5</v>
      </c>
      <c r="IT13" s="11"/>
      <c r="IY13" s="128"/>
      <c r="IZ13" s="2">
        <f>COUNTIF(IZ2:IZ6,"no")</f>
        <v>5</v>
      </c>
      <c r="JC13" s="11"/>
      <c r="JH13" s="128"/>
      <c r="JI13" s="2">
        <f>COUNTIF(JI2:JI6,"no")</f>
        <v>4</v>
      </c>
      <c r="JL13" s="11"/>
      <c r="JQ13" s="2">
        <f>COUNTIF(JQ2:JQ6,"no")</f>
        <v>1</v>
      </c>
      <c r="JR13" s="128"/>
      <c r="JS13" s="2">
        <f>COUNTIF(JS2:JS6,"no")</f>
        <v>5</v>
      </c>
      <c r="JV13" s="11"/>
      <c r="KC13" s="2">
        <f>COUNTIF(KC2:KC6,"no")</f>
        <v>0</v>
      </c>
      <c r="KD13" s="128"/>
      <c r="KE13" s="2">
        <f>COUNTIF(KE2:KE6,"no")</f>
        <v>5</v>
      </c>
      <c r="KH13" s="11"/>
      <c r="KK13" s="2">
        <f>COUNTIF(KK2:KK6,"no")</f>
        <v>0</v>
      </c>
      <c r="KL13" s="128"/>
      <c r="KM13" s="2">
        <f>COUNTIF(KM2:KM6,"no")</f>
        <v>5</v>
      </c>
      <c r="KQ13" s="128"/>
      <c r="KR13" s="2">
        <f>COUNTIF(KR2:KR6,"no")</f>
        <v>5</v>
      </c>
      <c r="KV13" s="128"/>
      <c r="KW13" s="2">
        <f>COUNTIF(KW2:KW6,"no")</f>
        <v>5</v>
      </c>
      <c r="LA13" s="128"/>
      <c r="LB13" s="2">
        <f>COUNTIF(LB2:LB6,"no")</f>
        <v>5</v>
      </c>
      <c r="LF13" s="128"/>
      <c r="LG13" s="2">
        <f>COUNTIF(LG2:LG6,"no")</f>
        <v>5</v>
      </c>
      <c r="LJ13" s="11"/>
      <c r="LK13" s="128"/>
      <c r="LL13" s="2">
        <f>COUNTIF(LL2:LL6,"no")</f>
        <v>4</v>
      </c>
      <c r="LN13" s="128"/>
      <c r="LO13" s="11"/>
      <c r="MA13" s="2">
        <f>COUNTIF(MA2:MA6,"no")</f>
        <v>4</v>
      </c>
      <c r="MC13" s="128"/>
      <c r="MD13" s="11"/>
      <c r="NA13" s="2">
        <f>COUNTIF(NA2:NA6,"n/a")</f>
        <v>2</v>
      </c>
      <c r="NB13" s="2">
        <f>COUNTIF(NB2:NB6,"No")</f>
        <v>4</v>
      </c>
      <c r="NC13" s="2">
        <f>COUNTIF(NC2:NC6,"No")</f>
        <v>2</v>
      </c>
      <c r="ND13" s="2">
        <f>COUNTIF(ND2:ND6,"No")</f>
        <v>4</v>
      </c>
      <c r="NE13" s="128"/>
      <c r="NF13" s="2">
        <f>COUNTIF(NF2:NF6,"no")</f>
        <v>4</v>
      </c>
      <c r="NG13" s="2">
        <f>COUNTIF(NG2:NG6,"no")</f>
        <v>5</v>
      </c>
      <c r="NI13" s="2">
        <f>COUNTIF(NI2:NI6,"no")</f>
        <v>4</v>
      </c>
      <c r="NJ13" s="128"/>
      <c r="NK13" s="11"/>
      <c r="NU13" s="128"/>
      <c r="NW13" s="2">
        <f>COUNTIF(NW2:NW6,"No")</f>
        <v>3</v>
      </c>
    </row>
    <row r="14" spans="1:396" s="1" customFormat="1" ht="17" x14ac:dyDescent="0.2">
      <c r="A14" s="8" t="s">
        <v>926</v>
      </c>
      <c r="D14" s="8"/>
      <c r="E14" s="4"/>
      <c r="F14" s="4"/>
      <c r="G14" s="4"/>
      <c r="H14" s="4">
        <f>H12/SUM(H12:H13)</f>
        <v>0.8</v>
      </c>
      <c r="I14" s="4">
        <f>I12/SUM(I12:I13)</f>
        <v>0.6</v>
      </c>
      <c r="J14" s="4">
        <f>J12/(SUM(J12:J13))</f>
        <v>0.4</v>
      </c>
      <c r="K14" s="129"/>
      <c r="L14" s="12"/>
      <c r="M14" s="4">
        <f>M12/(SUM(M12:M13))</f>
        <v>0</v>
      </c>
      <c r="N14" s="4">
        <f t="shared" ref="N14:V14" si="7">N12/(SUM(N12:N13))</f>
        <v>0</v>
      </c>
      <c r="O14" s="4">
        <f t="shared" si="7"/>
        <v>0</v>
      </c>
      <c r="P14" s="4">
        <f t="shared" si="7"/>
        <v>0.8</v>
      </c>
      <c r="Q14" s="4">
        <f t="shared" si="7"/>
        <v>0.6</v>
      </c>
      <c r="R14" s="4">
        <f t="shared" si="7"/>
        <v>0</v>
      </c>
      <c r="S14" s="4">
        <f t="shared" si="7"/>
        <v>0</v>
      </c>
      <c r="T14" s="4">
        <f t="shared" si="7"/>
        <v>0</v>
      </c>
      <c r="U14" s="4">
        <f t="shared" si="7"/>
        <v>0</v>
      </c>
      <c r="V14" s="4">
        <f t="shared" si="7"/>
        <v>0</v>
      </c>
      <c r="W14" s="4">
        <f>W12/(SUM(W12:W13))</f>
        <v>0</v>
      </c>
      <c r="X14" s="4">
        <f>X12/(SUM(X12:X13))</f>
        <v>0</v>
      </c>
      <c r="Y14" s="4">
        <f>Y12/(SUM(Y12:Y13))</f>
        <v>0.2</v>
      </c>
      <c r="Z14" s="4">
        <f>Z12/(SUM(Z12:Z13))</f>
        <v>0</v>
      </c>
      <c r="AA14" s="12"/>
      <c r="AB14" s="4"/>
      <c r="AC14" s="4"/>
      <c r="AD14" s="4"/>
      <c r="AE14" s="4"/>
      <c r="AF14" s="4"/>
      <c r="AG14" s="4"/>
      <c r="AH14" s="4">
        <f>AH12/SUM(AH12:AH13)</f>
        <v>0.2</v>
      </c>
      <c r="AI14" s="129"/>
      <c r="AJ14" s="4">
        <f>AJ12/SUM(AJ12:AJ13)</f>
        <v>0</v>
      </c>
      <c r="AK14" s="12"/>
      <c r="AL14" s="4"/>
      <c r="AM14" s="4"/>
      <c r="AN14" s="4"/>
      <c r="AO14" s="4"/>
      <c r="AP14" s="4"/>
      <c r="AQ14" s="4"/>
      <c r="AR14" s="4"/>
      <c r="AS14" s="4"/>
      <c r="AT14" s="4"/>
      <c r="AU14" s="4"/>
      <c r="AV14" s="4"/>
      <c r="AW14" s="4"/>
      <c r="AX14" s="4"/>
      <c r="AY14" s="129"/>
      <c r="AZ14" s="120">
        <f>AZ12/SUM(AZ12:AZ13)</f>
        <v>0</v>
      </c>
      <c r="BA14" s="4"/>
      <c r="BB14" s="4"/>
      <c r="BC14" s="4"/>
      <c r="BD14" s="4"/>
      <c r="BE14" s="4"/>
      <c r="BF14" s="129"/>
      <c r="BG14" s="4">
        <f>BG12/SUM(BG12:BG13)</f>
        <v>0</v>
      </c>
      <c r="BH14" s="4"/>
      <c r="BI14" s="4"/>
      <c r="BJ14" s="4"/>
      <c r="BK14" s="4"/>
      <c r="BL14" s="129"/>
      <c r="BM14" s="4">
        <f>BM12/SUM(BM12:BM13)</f>
        <v>0</v>
      </c>
      <c r="BN14" s="4"/>
      <c r="BO14" s="4"/>
      <c r="BP14" s="4"/>
      <c r="BQ14" s="4"/>
      <c r="BR14" s="129"/>
      <c r="BS14" s="4">
        <f>BS12/SUM(BS12:BS13)</f>
        <v>0</v>
      </c>
      <c r="BT14" s="4"/>
      <c r="BU14" s="4"/>
      <c r="BV14" s="4"/>
      <c r="BW14" s="4"/>
      <c r="BX14" s="129"/>
      <c r="BY14" s="4">
        <f>BY12/SUM(BY12:BY13)</f>
        <v>0</v>
      </c>
      <c r="BZ14" s="4"/>
      <c r="CA14" s="4"/>
      <c r="CB14" s="4"/>
      <c r="CC14" s="4"/>
      <c r="CD14" s="4"/>
      <c r="CE14" s="4"/>
      <c r="CF14" s="4"/>
      <c r="CG14" s="4"/>
      <c r="CH14" s="129"/>
      <c r="CI14" s="4">
        <f>CI12/SUM(CI12:CI13)</f>
        <v>0.4</v>
      </c>
      <c r="CJ14" s="4"/>
      <c r="CK14" s="4"/>
      <c r="CL14" s="4"/>
      <c r="CM14" s="4"/>
      <c r="CN14" s="4"/>
      <c r="CO14" s="4"/>
      <c r="CP14" s="4"/>
      <c r="CQ14" s="4"/>
      <c r="CR14" s="4"/>
      <c r="CS14" s="4"/>
      <c r="CT14" s="129"/>
      <c r="CU14" s="4">
        <f>CU12/SUM(CU12:CU13)</f>
        <v>0.4</v>
      </c>
      <c r="CV14" s="129"/>
      <c r="CW14" s="4">
        <f>CW12/SUM(CW12:CW13)</f>
        <v>0.4</v>
      </c>
      <c r="CX14" s="4"/>
      <c r="CY14" s="4"/>
      <c r="CZ14" s="4"/>
      <c r="DA14" s="4"/>
      <c r="DB14" s="129"/>
      <c r="DC14" s="4">
        <f>DC12/SUM(DC12:DC13)</f>
        <v>0</v>
      </c>
      <c r="DD14" s="4"/>
      <c r="DE14" s="4"/>
      <c r="DF14" s="4"/>
      <c r="DG14" s="4"/>
      <c r="DH14" s="129"/>
      <c r="DI14" s="4">
        <f>DI12/SUM(DI12:DI13)</f>
        <v>0</v>
      </c>
      <c r="DJ14" s="4"/>
      <c r="DK14" s="4"/>
      <c r="DL14" s="4"/>
      <c r="DM14" s="4"/>
      <c r="DN14" s="129"/>
      <c r="DO14" s="4">
        <f>DO12/SUM(DO12:DO13)</f>
        <v>0.2</v>
      </c>
      <c r="DP14" s="4"/>
      <c r="DQ14" s="4"/>
      <c r="DR14" s="4"/>
      <c r="DS14" s="4"/>
      <c r="DT14" s="129"/>
      <c r="DU14" s="4">
        <f>DU12/SUM(DU12:DU13)</f>
        <v>0.2</v>
      </c>
      <c r="DV14" s="4"/>
      <c r="DW14" s="4"/>
      <c r="DX14" s="4"/>
      <c r="DY14" s="4"/>
      <c r="DZ14" s="129"/>
      <c r="EA14" s="4">
        <f>EA12/SUM(EA12:EA13)</f>
        <v>0</v>
      </c>
      <c r="EB14" s="4"/>
      <c r="EC14" s="4"/>
      <c r="ED14" s="4"/>
      <c r="EE14" s="4"/>
      <c r="EF14" s="129"/>
      <c r="EG14" s="4">
        <f>EG12/SUM(EG12:EG13)</f>
        <v>0</v>
      </c>
      <c r="EH14" s="4"/>
      <c r="EI14" s="4"/>
      <c r="EJ14" s="4"/>
      <c r="EK14" s="4"/>
      <c r="EL14" s="129"/>
      <c r="EM14" s="4">
        <f>EM12/SUM(EM12:EM13)</f>
        <v>0</v>
      </c>
      <c r="EN14" s="4"/>
      <c r="EO14" s="4"/>
      <c r="EP14" s="4"/>
      <c r="EQ14" s="4"/>
      <c r="ER14" s="129"/>
      <c r="ES14" s="4">
        <f>ES12/SUM(ES12:ES13)</f>
        <v>0</v>
      </c>
      <c r="ET14" s="4"/>
      <c r="EU14" s="4"/>
      <c r="EV14" s="4"/>
      <c r="EW14" s="4"/>
      <c r="EX14" s="129"/>
      <c r="EY14" s="4">
        <f>EY12/SUM(EY12:EY13)</f>
        <v>0</v>
      </c>
      <c r="EZ14" s="4"/>
      <c r="FA14" s="4"/>
      <c r="FB14" s="4"/>
      <c r="FC14" s="4"/>
      <c r="FD14" s="129"/>
      <c r="FE14" s="4">
        <f>FE12/SUM(FE12:FE13)</f>
        <v>0</v>
      </c>
      <c r="FF14" s="4"/>
      <c r="FG14" s="4"/>
      <c r="FH14" s="4"/>
      <c r="FI14" s="4"/>
      <c r="FJ14" s="129"/>
      <c r="FK14" s="4">
        <f>FK12/SUM(FK12:FK13)</f>
        <v>0.2</v>
      </c>
      <c r="FL14" s="129"/>
      <c r="FM14" s="4">
        <f>FM12/SUM(FM12:FM13)</f>
        <v>0.2</v>
      </c>
      <c r="FN14" s="4"/>
      <c r="FO14" s="4"/>
      <c r="FP14" s="12"/>
      <c r="FQ14" s="4">
        <f>FQ12/FM12</f>
        <v>0</v>
      </c>
      <c r="FR14" s="4">
        <f>FR12/FM12</f>
        <v>0</v>
      </c>
      <c r="FS14" s="4">
        <f>FS12/FM12</f>
        <v>0</v>
      </c>
      <c r="FT14" s="4">
        <f>FT12/FM12</f>
        <v>1</v>
      </c>
      <c r="FU14" s="4">
        <f>FU12/FM12</f>
        <v>0</v>
      </c>
      <c r="FV14" s="4">
        <f>FV12/SUM(FV12:FV13)</f>
        <v>0</v>
      </c>
      <c r="FW14" s="129"/>
      <c r="FX14" s="4">
        <f>FX12/SUM(FX12:FX13)</f>
        <v>0</v>
      </c>
      <c r="FY14" s="4"/>
      <c r="FZ14" s="4"/>
      <c r="GA14" s="12"/>
      <c r="GB14" s="4"/>
      <c r="GC14" s="4"/>
      <c r="GD14" s="4"/>
      <c r="GE14" s="4"/>
      <c r="GF14" s="129"/>
      <c r="GG14" s="4">
        <f>GG12/SUM(GG12:GG13)</f>
        <v>0</v>
      </c>
      <c r="GH14" s="4"/>
      <c r="GI14" s="4"/>
      <c r="GJ14" s="12"/>
      <c r="GK14" s="4"/>
      <c r="GL14" s="4"/>
      <c r="GM14" s="4"/>
      <c r="GN14" s="4"/>
      <c r="GO14" s="4"/>
      <c r="GP14" s="129"/>
      <c r="GQ14" s="4">
        <f>GQ12/SUM(GQ12:GQ13)</f>
        <v>0</v>
      </c>
      <c r="GR14" s="4"/>
      <c r="GS14" s="4"/>
      <c r="GT14" s="12"/>
      <c r="GU14" s="4"/>
      <c r="GV14" s="4"/>
      <c r="GW14" s="4"/>
      <c r="GX14" s="4"/>
      <c r="GY14" s="129"/>
      <c r="GZ14" s="4">
        <f>GZ12/SUM(GZ12:GZ13)</f>
        <v>0</v>
      </c>
      <c r="HA14" s="4"/>
      <c r="HB14" s="4"/>
      <c r="HC14" s="12"/>
      <c r="HD14" s="4"/>
      <c r="HE14" s="4"/>
      <c r="HF14" s="4"/>
      <c r="HG14" s="4"/>
      <c r="HH14" s="4"/>
      <c r="HI14" s="4"/>
      <c r="HJ14" s="129"/>
      <c r="HK14" s="4">
        <f>HK12/SUM(HK12:HK13)</f>
        <v>0</v>
      </c>
      <c r="HL14" s="4"/>
      <c r="HM14" s="4"/>
      <c r="HN14" s="12"/>
      <c r="HO14" s="4"/>
      <c r="HP14" s="4"/>
      <c r="HQ14" s="4"/>
      <c r="HR14" s="4"/>
      <c r="HS14" s="129"/>
      <c r="HT14" s="4">
        <f>HT12/SUM(HT12:HT13)</f>
        <v>0</v>
      </c>
      <c r="HU14" s="4"/>
      <c r="HV14" s="4"/>
      <c r="HW14" s="12"/>
      <c r="HX14" s="4"/>
      <c r="HY14" s="4"/>
      <c r="HZ14" s="4"/>
      <c r="IA14" s="4"/>
      <c r="IB14" s="129"/>
      <c r="IC14" s="4">
        <f>IC12/SUM(IC12:IC13)</f>
        <v>0</v>
      </c>
      <c r="ID14" s="4"/>
      <c r="IE14" s="4"/>
      <c r="IF14" s="12"/>
      <c r="IG14" s="4"/>
      <c r="IH14" s="4"/>
      <c r="II14" s="4"/>
      <c r="IJ14" s="129"/>
      <c r="IK14" s="4">
        <f>IK12/SUM(IK12:IK13)</f>
        <v>0</v>
      </c>
      <c r="IL14" s="4"/>
      <c r="IM14" s="4"/>
      <c r="IN14" s="12"/>
      <c r="IO14" s="4"/>
      <c r="IP14" s="129"/>
      <c r="IQ14" s="4">
        <f>IQ12/SUM(IQ12:IQ13)</f>
        <v>0</v>
      </c>
      <c r="IR14" s="4"/>
      <c r="IS14" s="4"/>
      <c r="IT14" s="12"/>
      <c r="IU14" s="4"/>
      <c r="IV14" s="4"/>
      <c r="IW14" s="4"/>
      <c r="IX14" s="4"/>
      <c r="IY14" s="129"/>
      <c r="IZ14" s="4">
        <f>IZ12/SUM(IZ12:IZ13)</f>
        <v>0</v>
      </c>
      <c r="JA14" s="4"/>
      <c r="JB14" s="4"/>
      <c r="JC14" s="12"/>
      <c r="JD14" s="4"/>
      <c r="JE14" s="4"/>
      <c r="JF14" s="4"/>
      <c r="JG14" s="4"/>
      <c r="JH14" s="129"/>
      <c r="JI14" s="4">
        <f>JI12/SUM(JI12:JI13)</f>
        <v>0.2</v>
      </c>
      <c r="JJ14" s="4"/>
      <c r="JK14" s="4"/>
      <c r="JL14" s="12"/>
      <c r="JM14" s="4">
        <f>JM12/JI12</f>
        <v>1</v>
      </c>
      <c r="JN14" s="4">
        <f>JN12/JI12</f>
        <v>0</v>
      </c>
      <c r="JO14" s="4">
        <f>JO12/JI12</f>
        <v>0</v>
      </c>
      <c r="JP14" s="4"/>
      <c r="JQ14" s="4">
        <f>JQ12/SUM(JQ12:JQ13)</f>
        <v>0</v>
      </c>
      <c r="JR14" s="129"/>
      <c r="JS14" s="4">
        <f>JS12/SUM(JS12:JS13)</f>
        <v>0</v>
      </c>
      <c r="JT14" s="4"/>
      <c r="JU14" s="4"/>
      <c r="JV14" s="12"/>
      <c r="JW14" s="4"/>
      <c r="JX14" s="4"/>
      <c r="JY14" s="4"/>
      <c r="JZ14" s="4"/>
      <c r="KA14" s="4"/>
      <c r="KB14" s="4"/>
      <c r="KC14" s="4"/>
      <c r="KD14" s="129"/>
      <c r="KE14" s="4">
        <f>KE12/SUM(KE12:KE13)</f>
        <v>0</v>
      </c>
      <c r="KF14" s="4"/>
      <c r="KG14" s="4"/>
      <c r="KH14" s="12"/>
      <c r="KI14" s="4"/>
      <c r="KJ14" s="4"/>
      <c r="KK14" s="4"/>
      <c r="KL14" s="129"/>
      <c r="KM14" s="4">
        <f>KM12/SUM(KM12:KM13)</f>
        <v>0</v>
      </c>
      <c r="KN14" s="4"/>
      <c r="KO14" s="4"/>
      <c r="KP14" s="4"/>
      <c r="KQ14" s="129"/>
      <c r="KR14" s="4">
        <f>KR12/SUM(KR12:KR13)</f>
        <v>0</v>
      </c>
      <c r="KS14" s="4"/>
      <c r="KT14" s="4"/>
      <c r="KU14" s="4"/>
      <c r="KV14" s="129"/>
      <c r="KW14" s="4">
        <f>KW12/SUM(KW12:KW13)</f>
        <v>0</v>
      </c>
      <c r="KX14" s="4"/>
      <c r="KY14" s="4"/>
      <c r="KZ14" s="4"/>
      <c r="LA14" s="129"/>
      <c r="LB14" s="4">
        <f>LB12/SUM(LB12:LB13)</f>
        <v>0</v>
      </c>
      <c r="LC14" s="4"/>
      <c r="LD14" s="4"/>
      <c r="LE14" s="4"/>
      <c r="LF14" s="129"/>
      <c r="LG14" s="4">
        <f>LG12/SUM(LG12:LG13)</f>
        <v>0</v>
      </c>
      <c r="LH14" s="4"/>
      <c r="LI14" s="4"/>
      <c r="LJ14" s="12"/>
      <c r="LK14" s="129"/>
      <c r="LL14" s="4">
        <f>LL12/SUM(LL12:LL13)</f>
        <v>0.2</v>
      </c>
      <c r="LM14" s="4"/>
      <c r="LN14" s="129"/>
      <c r="LO14" s="12"/>
      <c r="LP14" s="4">
        <f>LP12/B16</f>
        <v>0.6</v>
      </c>
      <c r="LQ14" s="4">
        <f>LQ12/B16</f>
        <v>0.2</v>
      </c>
      <c r="LR14" s="4">
        <f>LR12/B16</f>
        <v>0.4</v>
      </c>
      <c r="LS14" s="4">
        <f>LS12/B16</f>
        <v>0.2</v>
      </c>
      <c r="LT14" s="4">
        <f>LT12/B16</f>
        <v>0.2</v>
      </c>
      <c r="LU14" s="4">
        <f>LU12/B16</f>
        <v>0.2</v>
      </c>
      <c r="LV14" s="4">
        <f>LV12/B16</f>
        <v>0.2</v>
      </c>
      <c r="LW14" s="4">
        <f>LW12/B16</f>
        <v>0</v>
      </c>
      <c r="LX14" s="4">
        <f>LX12/B16</f>
        <v>0</v>
      </c>
      <c r="LY14" s="4">
        <f>LY12/B16</f>
        <v>0.4</v>
      </c>
      <c r="LZ14" s="4"/>
      <c r="MA14" s="4">
        <f>MA12/SUM(MA12:MA13)</f>
        <v>0.2</v>
      </c>
      <c r="MB14" s="4"/>
      <c r="MC14" s="129"/>
      <c r="MD14" s="12"/>
      <c r="ME14" s="4">
        <f>ME12/B16</f>
        <v>1</v>
      </c>
      <c r="MF14" s="4">
        <f>MF12/B16</f>
        <v>1</v>
      </c>
      <c r="MG14" s="4">
        <f>MG12/B16</f>
        <v>1</v>
      </c>
      <c r="MH14" s="4">
        <f>MH12/B16</f>
        <v>0.4</v>
      </c>
      <c r="MI14" s="4">
        <f>MI12/B16</f>
        <v>0.8</v>
      </c>
      <c r="MJ14" s="4">
        <f>MJ12/B16</f>
        <v>0.2</v>
      </c>
      <c r="MK14" s="4">
        <f>MK12/B16</f>
        <v>1</v>
      </c>
      <c r="ML14" s="4">
        <f>ML12/B16</f>
        <v>1</v>
      </c>
      <c r="MM14" s="4">
        <f>MM12/B16</f>
        <v>0.2</v>
      </c>
      <c r="MN14" s="4">
        <f>MN12/B16</f>
        <v>0.8</v>
      </c>
      <c r="MO14" s="4">
        <f>MO12/B16</f>
        <v>0.4</v>
      </c>
      <c r="MP14" s="4">
        <f>MP12/B16</f>
        <v>1</v>
      </c>
      <c r="MQ14" s="4">
        <f>MQ12/B16</f>
        <v>0.8</v>
      </c>
      <c r="MR14" s="4">
        <f>MR12/B16</f>
        <v>1</v>
      </c>
      <c r="MS14" s="4">
        <f>MS12/B16</f>
        <v>0.8</v>
      </c>
      <c r="MT14" s="4">
        <f>MT12/B16</f>
        <v>0.8</v>
      </c>
      <c r="MU14" s="4">
        <f>MU12/B16</f>
        <v>0.6</v>
      </c>
      <c r="MV14" s="4">
        <f>MV12/B16</f>
        <v>0.8</v>
      </c>
      <c r="MW14" s="4">
        <f>MW12/B16</f>
        <v>1</v>
      </c>
      <c r="MX14" s="4">
        <f>MX12/B16</f>
        <v>0.6</v>
      </c>
      <c r="MY14" s="4"/>
      <c r="MZ14" s="4"/>
      <c r="NA14" s="4">
        <f>NA12/NA16</f>
        <v>0.6</v>
      </c>
      <c r="NB14" s="4">
        <f>NB12/NB16</f>
        <v>0.2</v>
      </c>
      <c r="NC14" s="4">
        <f>NC12/NC16</f>
        <v>0.6</v>
      </c>
      <c r="ND14" s="4">
        <f>ND12/ND16</f>
        <v>0.2</v>
      </c>
      <c r="NE14" s="129"/>
      <c r="NF14" s="4">
        <f>NF12/SUM(NF12:NF13)</f>
        <v>0.2</v>
      </c>
      <c r="NG14" s="4">
        <f>NG12/SUM(NG12:NG13)</f>
        <v>0</v>
      </c>
      <c r="NH14" s="4"/>
      <c r="NI14" s="4">
        <f>NI12/SUM(NI12:NI13)</f>
        <v>0.2</v>
      </c>
      <c r="NJ14" s="129"/>
      <c r="NK14" s="12"/>
      <c r="NL14" s="4">
        <f>NL12/NI12</f>
        <v>0</v>
      </c>
      <c r="NM14" s="4">
        <f>NM12/NI12</f>
        <v>0</v>
      </c>
      <c r="NN14" s="4">
        <f>NN12/NI12</f>
        <v>0</v>
      </c>
      <c r="NO14" s="4">
        <f>NO12/NI12</f>
        <v>0</v>
      </c>
      <c r="NP14" s="4">
        <f>NP12/NI12</f>
        <v>1</v>
      </c>
      <c r="NQ14" s="4">
        <f>NQ12/NI12</f>
        <v>0</v>
      </c>
      <c r="NR14" s="4">
        <f>NR12/NI12</f>
        <v>0</v>
      </c>
      <c r="NS14" s="4">
        <f>NS12/NI12</f>
        <v>0</v>
      </c>
      <c r="NT14" s="4">
        <f>NT12/NI12</f>
        <v>0</v>
      </c>
      <c r="NU14" s="129"/>
      <c r="NW14" s="4">
        <f>NW12/NW16</f>
        <v>0.4</v>
      </c>
    </row>
    <row r="15" spans="1:396" s="5" customFormat="1" ht="34" x14ac:dyDescent="0.2">
      <c r="A15" s="9" t="s">
        <v>927</v>
      </c>
      <c r="D15" s="9"/>
      <c r="G15" s="5">
        <f>COUNTIF(G2:G6,"&lt;8")</f>
        <v>5</v>
      </c>
      <c r="K15" s="128"/>
      <c r="L15" s="11"/>
      <c r="AA15" s="11"/>
      <c r="AI15" s="128"/>
      <c r="AK15" s="11"/>
      <c r="AY15" s="128"/>
      <c r="AZ15" s="121"/>
      <c r="BB15" s="139">
        <f>COUNTIF(BB2:BB6,"&lt;201")</f>
        <v>0</v>
      </c>
      <c r="BF15" s="128"/>
      <c r="BI15" s="5">
        <f>COUNTIF(BI2:BI6,"&lt;51")</f>
        <v>0</v>
      </c>
      <c r="BL15" s="128"/>
      <c r="BO15" s="5">
        <f>COUNTIF(BO2:BO6,"&lt;51")</f>
        <v>0</v>
      </c>
      <c r="BR15" s="128"/>
      <c r="BU15" s="5">
        <f>COUNTIF(BU2:BU6,"&lt;21")</f>
        <v>0</v>
      </c>
      <c r="BX15" s="128"/>
      <c r="CA15" s="5">
        <f>COUNTIF(CA2:CA6,"&lt;51")</f>
        <v>0</v>
      </c>
      <c r="CH15" s="128"/>
      <c r="CT15" s="128"/>
      <c r="CV15" s="128"/>
      <c r="DB15" s="128"/>
      <c r="DH15" s="128"/>
      <c r="DN15" s="128"/>
      <c r="DT15" s="128"/>
      <c r="DZ15" s="128"/>
      <c r="EF15" s="128"/>
      <c r="EL15" s="128"/>
      <c r="ER15" s="128"/>
      <c r="EX15" s="128"/>
      <c r="FD15" s="128"/>
      <c r="FJ15" s="128"/>
      <c r="FL15" s="128"/>
      <c r="FP15" s="11"/>
      <c r="FW15" s="128"/>
      <c r="GA15" s="11"/>
      <c r="GF15" s="128"/>
      <c r="GJ15" s="11"/>
      <c r="GP15" s="128"/>
      <c r="GT15" s="11"/>
      <c r="GY15" s="128"/>
      <c r="HC15" s="11"/>
      <c r="HJ15" s="128"/>
      <c r="HN15" s="11"/>
      <c r="HS15" s="128"/>
      <c r="HW15" s="11"/>
      <c r="IB15" s="128"/>
      <c r="IF15" s="11"/>
      <c r="IJ15" s="128"/>
      <c r="IN15" s="11"/>
      <c r="IP15" s="128"/>
      <c r="IT15" s="11"/>
      <c r="IY15" s="128"/>
      <c r="JC15" s="11"/>
      <c r="JH15" s="128"/>
      <c r="JL15" s="11"/>
      <c r="JR15" s="128"/>
      <c r="JV15" s="11"/>
      <c r="KD15" s="128"/>
      <c r="KH15" s="11"/>
      <c r="KL15" s="128"/>
      <c r="KQ15" s="128"/>
      <c r="KV15" s="128"/>
      <c r="LA15" s="128"/>
      <c r="LF15" s="128"/>
      <c r="LJ15" s="11"/>
      <c r="LK15" s="128"/>
      <c r="LN15" s="128"/>
      <c r="LO15" s="11"/>
      <c r="MC15" s="128"/>
      <c r="MD15" s="11"/>
      <c r="NE15" s="128"/>
      <c r="NJ15" s="128"/>
      <c r="NK15" s="11"/>
      <c r="NU15" s="128"/>
    </row>
    <row r="16" spans="1:396" s="13" customFormat="1" ht="17" x14ac:dyDescent="0.2">
      <c r="A16" s="10" t="s">
        <v>928</v>
      </c>
      <c r="B16" s="13">
        <f>COUNTA(B2:B6)</f>
        <v>5</v>
      </c>
      <c r="D16" s="13">
        <f>COUNTA(D2:D6)</f>
        <v>5</v>
      </c>
      <c r="E16" s="13">
        <f>COUNTA(E2:E6)</f>
        <v>5</v>
      </c>
      <c r="G16" s="13">
        <f>COUNTA(G2:G6)</f>
        <v>5</v>
      </c>
      <c r="H16" s="13">
        <f>COUNTA(H2:H6)</f>
        <v>5</v>
      </c>
      <c r="I16" s="13">
        <f>COUNTA(I2:I6)</f>
        <v>5</v>
      </c>
      <c r="J16" s="13">
        <f>COUNTA(J2:J6)</f>
        <v>5</v>
      </c>
      <c r="K16" s="130"/>
      <c r="L16" s="14"/>
      <c r="R16" s="15"/>
      <c r="AA16" s="14"/>
      <c r="AB16" s="13">
        <f>COUNTA(AB2:AB6)</f>
        <v>5</v>
      </c>
      <c r="AC16" s="13">
        <f>COUNTA(AC2:AC6)</f>
        <v>5</v>
      </c>
      <c r="AD16" s="13">
        <f>COUNTA(AD2:AD6)</f>
        <v>5</v>
      </c>
      <c r="AE16" s="13">
        <f>COUNTA(AE2:AE6)</f>
        <v>5</v>
      </c>
      <c r="AH16" s="13">
        <f>COUNTA(AH2:AH6)</f>
        <v>5</v>
      </c>
      <c r="AI16" s="130"/>
      <c r="AJ16" s="13">
        <f>COUNTA(AJ2:AJ6)</f>
        <v>5</v>
      </c>
      <c r="AK16" s="14"/>
      <c r="AV16" s="16">
        <f>COUNTA(AV2:AV6)</f>
        <v>0</v>
      </c>
      <c r="AW16" s="13">
        <f>COUNTA(AW2:AW6)</f>
        <v>0</v>
      </c>
      <c r="AX16" s="13">
        <f>COUNTA(AX2:AX6)</f>
        <v>0</v>
      </c>
      <c r="AY16" s="130"/>
      <c r="AZ16" s="122">
        <f t="shared" ref="AZ16:BE16" si="8">COUNTA(AZ2:AZ6)</f>
        <v>5</v>
      </c>
      <c r="BA16" s="13">
        <f t="shared" si="8"/>
        <v>0</v>
      </c>
      <c r="BB16" s="13">
        <f t="shared" si="8"/>
        <v>0</v>
      </c>
      <c r="BC16" s="13">
        <f t="shared" si="8"/>
        <v>0</v>
      </c>
      <c r="BD16" s="13">
        <f t="shared" si="8"/>
        <v>0</v>
      </c>
      <c r="BE16" s="13">
        <f t="shared" si="8"/>
        <v>0</v>
      </c>
      <c r="BF16" s="130"/>
      <c r="BG16" s="13">
        <f>COUNTA(BG2:BG6)</f>
        <v>5</v>
      </c>
      <c r="BH16" s="13">
        <f>COUNTA(BH2:BH6)</f>
        <v>0</v>
      </c>
      <c r="BI16" s="13">
        <f>COUNTA(BI2:BI6)</f>
        <v>0</v>
      </c>
      <c r="BJ16" s="13">
        <f>COUNTA(BJ2:BJ6)</f>
        <v>0</v>
      </c>
      <c r="BK16" s="13">
        <f>COUNTA(BK2:BK6)</f>
        <v>0</v>
      </c>
      <c r="BL16" s="130"/>
      <c r="BM16" s="13">
        <f>COUNTA(BM2:BM6)</f>
        <v>5</v>
      </c>
      <c r="BN16" s="13">
        <f>COUNTA(BN2:BN6)</f>
        <v>0</v>
      </c>
      <c r="BO16" s="13">
        <f>COUNTA(BO2:BO6)</f>
        <v>0</v>
      </c>
      <c r="BP16" s="13">
        <f>COUNTA(BP2:BP6)</f>
        <v>0</v>
      </c>
      <c r="BQ16" s="13">
        <f>COUNTA(BQ2:BQ6)</f>
        <v>0</v>
      </c>
      <c r="BR16" s="130"/>
      <c r="BS16" s="13">
        <f>COUNTA(BS2:BS6)</f>
        <v>5</v>
      </c>
      <c r="BT16" s="13">
        <f>COUNTA(BT2:BT6)</f>
        <v>0</v>
      </c>
      <c r="BU16" s="13">
        <f>COUNTA(BU2:BU6)</f>
        <v>0</v>
      </c>
      <c r="BV16" s="13">
        <f>COUNTA(BV2:BV6)</f>
        <v>0</v>
      </c>
      <c r="BW16" s="13">
        <f>COUNTA(BW2:BW6)</f>
        <v>0</v>
      </c>
      <c r="BX16" s="130"/>
      <c r="BY16" s="13">
        <f t="shared" ref="BY16:CG16" si="9">COUNTA(BY2:BY6)</f>
        <v>5</v>
      </c>
      <c r="BZ16" s="13">
        <f t="shared" si="9"/>
        <v>0</v>
      </c>
      <c r="CA16" s="13">
        <f t="shared" si="9"/>
        <v>0</v>
      </c>
      <c r="CB16" s="13">
        <f t="shared" si="9"/>
        <v>0</v>
      </c>
      <c r="CC16" s="13">
        <f t="shared" si="9"/>
        <v>0</v>
      </c>
      <c r="CD16" s="13">
        <f t="shared" si="9"/>
        <v>0</v>
      </c>
      <c r="CE16" s="13">
        <f t="shared" si="9"/>
        <v>0</v>
      </c>
      <c r="CF16" s="13">
        <f t="shared" si="9"/>
        <v>0</v>
      </c>
      <c r="CG16" s="13">
        <f t="shared" si="9"/>
        <v>0</v>
      </c>
      <c r="CH16" s="130"/>
      <c r="CI16" s="13">
        <f t="shared" ref="CI16:CS16" si="10">COUNTA(CI2:CI6)</f>
        <v>5</v>
      </c>
      <c r="CJ16" s="13">
        <f t="shared" si="10"/>
        <v>2</v>
      </c>
      <c r="CK16" s="13">
        <f t="shared" si="10"/>
        <v>2</v>
      </c>
      <c r="CL16" s="13">
        <f t="shared" si="10"/>
        <v>2</v>
      </c>
      <c r="CM16" s="13">
        <f t="shared" si="10"/>
        <v>0</v>
      </c>
      <c r="CN16" s="13">
        <f t="shared" si="10"/>
        <v>2</v>
      </c>
      <c r="CO16" s="13">
        <f t="shared" si="10"/>
        <v>0</v>
      </c>
      <c r="CP16" s="13">
        <f t="shared" si="10"/>
        <v>2</v>
      </c>
      <c r="CQ16" s="13">
        <f t="shared" si="10"/>
        <v>0</v>
      </c>
      <c r="CR16" s="13">
        <f t="shared" si="10"/>
        <v>2</v>
      </c>
      <c r="CS16" s="13">
        <f t="shared" si="10"/>
        <v>0</v>
      </c>
      <c r="CT16" s="130"/>
      <c r="CU16" s="13">
        <f>COUNTA(CU2:CU6)</f>
        <v>5</v>
      </c>
      <c r="CV16" s="130"/>
      <c r="CW16" s="13">
        <f>COUNTA(CW2:CW6)</f>
        <v>5</v>
      </c>
      <c r="CX16" s="13">
        <f>COUNTA(CX2:CX6)</f>
        <v>2</v>
      </c>
      <c r="CY16" s="13">
        <f>COUNTA(CY2:CY6)</f>
        <v>2</v>
      </c>
      <c r="CZ16" s="13">
        <f>COUNTA(CZ2:CZ6)</f>
        <v>2</v>
      </c>
      <c r="DA16" s="13">
        <f>COUNTA(DA2:DA6)</f>
        <v>2</v>
      </c>
      <c r="DB16" s="130"/>
      <c r="DC16" s="13">
        <f>COUNTA(DC2:DC6)</f>
        <v>5</v>
      </c>
      <c r="DD16" s="13">
        <f>COUNTA(DD2:DD6)</f>
        <v>0</v>
      </c>
      <c r="DE16" s="13">
        <f>COUNTA(DE2:DE6)</f>
        <v>0</v>
      </c>
      <c r="DF16" s="13">
        <f>COUNTA(DF2:DF6)</f>
        <v>0</v>
      </c>
      <c r="DG16" s="13">
        <f>COUNTA(DG2:DG6)</f>
        <v>0</v>
      </c>
      <c r="DH16" s="130"/>
      <c r="DI16" s="13">
        <f>COUNTA(DI2:DI6)</f>
        <v>5</v>
      </c>
      <c r="DJ16" s="13">
        <f>COUNTA(DJ2:DJ6)</f>
        <v>0</v>
      </c>
      <c r="DK16" s="13">
        <f>COUNTA(DK2:DK6)</f>
        <v>0</v>
      </c>
      <c r="DL16" s="13">
        <f>COUNTA(DL2:DL6)</f>
        <v>0</v>
      </c>
      <c r="DM16" s="13">
        <f>COUNTA(DM2:DM6)</f>
        <v>0</v>
      </c>
      <c r="DN16" s="130"/>
      <c r="DO16" s="13">
        <f>COUNTA(DO2:DO6)</f>
        <v>5</v>
      </c>
      <c r="DP16" s="13">
        <f>COUNTA(DP2:DP6)</f>
        <v>1</v>
      </c>
      <c r="DQ16" s="13">
        <f>COUNTA(DQ2:DQ6)</f>
        <v>1</v>
      </c>
      <c r="DR16" s="13">
        <f>COUNTA(DR2:DR6)</f>
        <v>1</v>
      </c>
      <c r="DS16" s="13">
        <f>COUNTA(DS2:DS6)</f>
        <v>1</v>
      </c>
      <c r="DT16" s="130"/>
      <c r="DU16" s="13">
        <f>COUNTA(DU2:DU6)</f>
        <v>5</v>
      </c>
      <c r="DV16" s="13">
        <f>COUNTA(DV2:DV6)</f>
        <v>1</v>
      </c>
      <c r="DW16" s="13">
        <f>COUNTA(DW2:DW6)</f>
        <v>1</v>
      </c>
      <c r="DX16" s="13">
        <f>COUNTA(DX2:DX6)</f>
        <v>1</v>
      </c>
      <c r="DY16" s="13">
        <f>COUNTA(DY2:DY6)</f>
        <v>1</v>
      </c>
      <c r="DZ16" s="130"/>
      <c r="EA16" s="13">
        <f>COUNTA(EA2:EA6)</f>
        <v>5</v>
      </c>
      <c r="EB16" s="13">
        <f>COUNTA(EB2:EB6)</f>
        <v>0</v>
      </c>
      <c r="EC16" s="13">
        <f>COUNTA(EC2:EC6)</f>
        <v>0</v>
      </c>
      <c r="ED16" s="13">
        <f>COUNTA(ED2:ED6)</f>
        <v>0</v>
      </c>
      <c r="EE16" s="13">
        <f>COUNTA(EE2:EE6)</f>
        <v>0</v>
      </c>
      <c r="EF16" s="130"/>
      <c r="EG16" s="13">
        <f>COUNTA(EG2:EG6)</f>
        <v>5</v>
      </c>
      <c r="EH16" s="13">
        <f>COUNTA(EH2:EH6)</f>
        <v>0</v>
      </c>
      <c r="EI16" s="13">
        <f>COUNTA(EI2:EI6)</f>
        <v>0</v>
      </c>
      <c r="EJ16" s="13">
        <f>COUNTA(EJ2:EJ6)</f>
        <v>0</v>
      </c>
      <c r="EK16" s="13">
        <f>COUNTA(EK2:EK6)</f>
        <v>0</v>
      </c>
      <c r="EL16" s="130"/>
      <c r="EM16" s="13">
        <f>COUNTA(EM2:EM6)</f>
        <v>5</v>
      </c>
      <c r="EN16" s="13">
        <f>COUNTA(EN2:EN6)</f>
        <v>0</v>
      </c>
      <c r="EO16" s="13">
        <f>COUNTA(EO2:EO6)</f>
        <v>0</v>
      </c>
      <c r="EP16" s="13">
        <f>COUNTA(EP2:EP6)</f>
        <v>0</v>
      </c>
      <c r="EQ16" s="13">
        <f>COUNTA(EQ2:EQ6)</f>
        <v>0</v>
      </c>
      <c r="ER16" s="130"/>
      <c r="ES16" s="13">
        <f>COUNTA(ES2:ES6)</f>
        <v>5</v>
      </c>
      <c r="ET16" s="13">
        <f>COUNTA(ET2:ET6)</f>
        <v>0</v>
      </c>
      <c r="EU16" s="13">
        <f>COUNTA(EU2:EU6)</f>
        <v>0</v>
      </c>
      <c r="EV16" s="13">
        <f>COUNTA(EV2:EV6)</f>
        <v>0</v>
      </c>
      <c r="EW16" s="13">
        <f>COUNTA(EW2:EW6)</f>
        <v>0</v>
      </c>
      <c r="EX16" s="130"/>
      <c r="EY16" s="13">
        <f>COUNTA(EY2:EY6)</f>
        <v>5</v>
      </c>
      <c r="EZ16" s="13">
        <f>COUNTA(EZ2:EZ6)</f>
        <v>0</v>
      </c>
      <c r="FA16" s="13">
        <f>COUNTA(FA2:FA6)</f>
        <v>0</v>
      </c>
      <c r="FB16" s="13">
        <f>COUNTA(FB2:FB6)</f>
        <v>0</v>
      </c>
      <c r="FC16" s="13">
        <f>COUNTA(FC2:FC6)</f>
        <v>0</v>
      </c>
      <c r="FD16" s="130"/>
      <c r="FE16" s="13">
        <f>COUNTA(FE2:FE6)</f>
        <v>5</v>
      </c>
      <c r="FF16" s="13">
        <f>COUNTA(FF2:FF6)</f>
        <v>0</v>
      </c>
      <c r="FG16" s="13">
        <f>COUNTA(FG2:FG6)</f>
        <v>0</v>
      </c>
      <c r="FH16" s="13">
        <f>COUNTA(FH2:FH6)</f>
        <v>0</v>
      </c>
      <c r="FI16" s="13">
        <f>COUNTA(FI2:FI6)</f>
        <v>0</v>
      </c>
      <c r="FJ16" s="130"/>
      <c r="FK16" s="13">
        <f>COUNTA(FK2:FK6)</f>
        <v>5</v>
      </c>
      <c r="FL16" s="130"/>
      <c r="FM16" s="13">
        <f>COUNTA(FM2:FM6)</f>
        <v>5</v>
      </c>
      <c r="FN16" s="13">
        <f>COUNTA(FN2:FN6)</f>
        <v>1</v>
      </c>
      <c r="FO16" s="13">
        <f>COUNTA(FO2:FO6)</f>
        <v>1</v>
      </c>
      <c r="FP16" s="14"/>
      <c r="FQ16" s="13">
        <f t="shared" ref="FQ16:FV16" si="11">COUNTA(FQ2:FQ6)</f>
        <v>0</v>
      </c>
      <c r="FR16" s="13">
        <f t="shared" si="11"/>
        <v>0</v>
      </c>
      <c r="FS16" s="13">
        <f t="shared" si="11"/>
        <v>0</v>
      </c>
      <c r="FT16" s="13">
        <f t="shared" si="11"/>
        <v>1</v>
      </c>
      <c r="FU16" s="13">
        <f t="shared" si="11"/>
        <v>0</v>
      </c>
      <c r="FV16" s="13">
        <f t="shared" si="11"/>
        <v>1</v>
      </c>
      <c r="FW16" s="130"/>
      <c r="FX16" s="13">
        <f>COUNTA(FX2:FX6)</f>
        <v>5</v>
      </c>
      <c r="FY16" s="13">
        <f>COUNTA(FY2:FY6)</f>
        <v>0</v>
      </c>
      <c r="FZ16" s="13">
        <f>COUNTA(FZ2:FZ6)</f>
        <v>0</v>
      </c>
      <c r="GA16" s="14"/>
      <c r="GB16" s="13">
        <f>COUNTA(GB2:GB6)</f>
        <v>0</v>
      </c>
      <c r="GC16" s="13">
        <f>COUNTA(GC2:GC6)</f>
        <v>0</v>
      </c>
      <c r="GD16" s="13">
        <f>COUNTA(GD2:GD6)</f>
        <v>0</v>
      </c>
      <c r="GE16" s="13">
        <f>COUNTA(GE2:GE6)</f>
        <v>0</v>
      </c>
      <c r="GF16" s="130"/>
      <c r="GG16" s="13">
        <f>COUNTA(GG2:GG6)</f>
        <v>5</v>
      </c>
      <c r="GH16" s="13">
        <f>COUNTA(GH2:GH6)</f>
        <v>0</v>
      </c>
      <c r="GI16" s="13">
        <f>COUNTA(GI2:GI6)</f>
        <v>0</v>
      </c>
      <c r="GJ16" s="14"/>
      <c r="GK16" s="13">
        <f>COUNTA(GK2:GK6)</f>
        <v>0</v>
      </c>
      <c r="GL16" s="13">
        <f>COUNTA(GL2:GL6)</f>
        <v>0</v>
      </c>
      <c r="GM16" s="13">
        <f>COUNTA(GM2:GM6)</f>
        <v>0</v>
      </c>
      <c r="GN16" s="13">
        <f>COUNTA(GN2:GN6)</f>
        <v>0</v>
      </c>
      <c r="GO16" s="13">
        <f>COUNTA(GO2:GO6)</f>
        <v>0</v>
      </c>
      <c r="GP16" s="130"/>
      <c r="GQ16" s="13">
        <f>COUNTA(GQ2:GQ6)</f>
        <v>5</v>
      </c>
      <c r="GR16" s="13">
        <f>COUNTA(GR2:GR6)</f>
        <v>0</v>
      </c>
      <c r="GS16" s="13">
        <f>COUNTA(GS2:GS6)</f>
        <v>0</v>
      </c>
      <c r="GT16" s="14"/>
      <c r="GU16" s="13">
        <f>COUNTA(GU2:GU6)</f>
        <v>0</v>
      </c>
      <c r="GV16" s="13">
        <f>COUNTA(GV2:GV6)</f>
        <v>0</v>
      </c>
      <c r="GW16" s="13">
        <f>COUNTA(GW2:GW6)</f>
        <v>0</v>
      </c>
      <c r="GX16" s="13">
        <f>COUNTA(GX2:GX6)</f>
        <v>0</v>
      </c>
      <c r="GY16" s="130"/>
      <c r="GZ16" s="13">
        <f>COUNTA(GZ2:GZ6)</f>
        <v>5</v>
      </c>
      <c r="HA16" s="13">
        <f>COUNTA(HA2:HA6)</f>
        <v>0</v>
      </c>
      <c r="HB16" s="13">
        <f>COUNTA(HB2:HB6)</f>
        <v>0</v>
      </c>
      <c r="HC16" s="14"/>
      <c r="HD16" s="13">
        <f t="shared" ref="HD16:HI16" si="12">COUNTA(HD2:HD6)</f>
        <v>0</v>
      </c>
      <c r="HE16" s="13">
        <f t="shared" si="12"/>
        <v>0</v>
      </c>
      <c r="HF16" s="13">
        <f t="shared" si="12"/>
        <v>0</v>
      </c>
      <c r="HG16" s="13">
        <f t="shared" si="12"/>
        <v>0</v>
      </c>
      <c r="HH16" s="13">
        <f t="shared" si="12"/>
        <v>0</v>
      </c>
      <c r="HI16" s="13">
        <f t="shared" si="12"/>
        <v>0</v>
      </c>
      <c r="HJ16" s="130"/>
      <c r="HK16" s="13">
        <f>COUNTA(HK2:HK6)</f>
        <v>5</v>
      </c>
      <c r="HL16" s="13">
        <f>COUNTA(HL2:HL6)</f>
        <v>0</v>
      </c>
      <c r="HM16" s="13">
        <f>COUNTA(HM2:HM6)</f>
        <v>0</v>
      </c>
      <c r="HN16" s="14"/>
      <c r="HO16" s="13">
        <f>COUNTA(HO2:HO6)</f>
        <v>0</v>
      </c>
      <c r="HP16" s="13">
        <f>COUNTA(HP2:HP6)</f>
        <v>0</v>
      </c>
      <c r="HQ16" s="13">
        <f>COUNTA(HQ2:HQ6)</f>
        <v>0</v>
      </c>
      <c r="HR16" s="13">
        <f>COUNTA(HR2:HR6)</f>
        <v>0</v>
      </c>
      <c r="HS16" s="130"/>
      <c r="HT16" s="13">
        <f>COUNTA(HT2:HT6)</f>
        <v>5</v>
      </c>
      <c r="HU16" s="13">
        <f>COUNTA(HU2:HU6)</f>
        <v>0</v>
      </c>
      <c r="HV16" s="13">
        <f>COUNTA(HV2:HV6)</f>
        <v>0</v>
      </c>
      <c r="HW16" s="14"/>
      <c r="HX16" s="13">
        <f>COUNTA(HX2:HX6)</f>
        <v>0</v>
      </c>
      <c r="HY16" s="13">
        <f>COUNTA(HY2:HY6)</f>
        <v>0</v>
      </c>
      <c r="HZ16" s="13">
        <f>COUNTA(HZ2:HZ6)</f>
        <v>0</v>
      </c>
      <c r="IA16" s="13">
        <f>COUNTA(IA2:IA6)</f>
        <v>0</v>
      </c>
      <c r="IB16" s="130"/>
      <c r="IC16" s="13">
        <f>COUNTA(IC2:IC6)</f>
        <v>5</v>
      </c>
      <c r="ID16" s="13">
        <f>COUNTA(ID2:ID6)</f>
        <v>0</v>
      </c>
      <c r="IE16" s="13">
        <f>COUNTA(IE2:IE6)</f>
        <v>0</v>
      </c>
      <c r="IF16" s="14"/>
      <c r="IG16" s="13">
        <f>COUNTA(IG2:IG6)</f>
        <v>0</v>
      </c>
      <c r="IH16" s="13">
        <f>COUNTA(IH2:IH6)</f>
        <v>0</v>
      </c>
      <c r="II16" s="13">
        <f>COUNTA(II2:II6)</f>
        <v>0</v>
      </c>
      <c r="IJ16" s="130"/>
      <c r="IK16" s="13">
        <f>COUNTA(IK2:IK6)</f>
        <v>5</v>
      </c>
      <c r="IL16" s="13">
        <f>COUNTA(IL2:IL6)</f>
        <v>0</v>
      </c>
      <c r="IM16" s="13">
        <f>COUNTA(IM2:IM6)</f>
        <v>0</v>
      </c>
      <c r="IN16" s="14"/>
      <c r="IO16" s="13">
        <f>COUNTA(IO2:IO6)</f>
        <v>0</v>
      </c>
      <c r="IP16" s="130"/>
      <c r="IQ16" s="13">
        <f>COUNTA(IQ2:IQ6)</f>
        <v>5</v>
      </c>
      <c r="IR16" s="13">
        <f>COUNTA(IR2:IR6)</f>
        <v>0</v>
      </c>
      <c r="IS16" s="13">
        <f>COUNTA(IS2:IS6)</f>
        <v>0</v>
      </c>
      <c r="IT16" s="14"/>
      <c r="IU16" s="13">
        <f>COUNTA(IU2:IU6)</f>
        <v>0</v>
      </c>
      <c r="IV16" s="13">
        <f>COUNTA(IV2:IV6)</f>
        <v>0</v>
      </c>
      <c r="IW16" s="13">
        <f>COUNTA(IW2:IW6)</f>
        <v>0</v>
      </c>
      <c r="IX16" s="13">
        <f>COUNTA(IX2:IX6)</f>
        <v>0</v>
      </c>
      <c r="IY16" s="130"/>
      <c r="IZ16" s="13">
        <f>COUNTA(IZ2:IZ6)</f>
        <v>5</v>
      </c>
      <c r="JA16" s="13">
        <f>COUNTA(JA2:JA6)</f>
        <v>0</v>
      </c>
      <c r="JB16" s="13">
        <f>COUNTA(JB2:JB6)</f>
        <v>0</v>
      </c>
      <c r="JC16" s="14"/>
      <c r="JD16" s="13">
        <f>COUNTA(JD2:JD6)</f>
        <v>0</v>
      </c>
      <c r="JE16" s="13">
        <f>COUNTA(JE2:JE6)</f>
        <v>0</v>
      </c>
      <c r="JF16" s="13">
        <f>COUNTA(JF2:JF6)</f>
        <v>0</v>
      </c>
      <c r="JG16" s="13">
        <f>COUNTA(JG2:JG6)</f>
        <v>0</v>
      </c>
      <c r="JH16" s="130"/>
      <c r="JI16" s="13">
        <f>COUNTA(JI2:JI6)</f>
        <v>5</v>
      </c>
      <c r="JJ16" s="13">
        <f>COUNTA(JJ2:JJ6)</f>
        <v>1</v>
      </c>
      <c r="JK16" s="13">
        <f>COUNTA(JK2:JK6)</f>
        <v>1</v>
      </c>
      <c r="JL16" s="14"/>
      <c r="JM16" s="13">
        <f>COUNTA(JM2:JM6)</f>
        <v>1</v>
      </c>
      <c r="JN16" s="13">
        <f>COUNTA(JN2:JN6)</f>
        <v>0</v>
      </c>
      <c r="JO16" s="13">
        <f>COUNTA(JO2:JO6)</f>
        <v>0</v>
      </c>
      <c r="JP16" s="13">
        <f>COUNTA(JP2:JP6)</f>
        <v>1</v>
      </c>
      <c r="JQ16" s="13">
        <f>COUNTA(JQ2:JQ6)</f>
        <v>1</v>
      </c>
      <c r="JR16" s="130"/>
      <c r="JS16" s="13">
        <f>COUNTA(JS2:JS6)</f>
        <v>5</v>
      </c>
      <c r="JT16" s="13">
        <f>COUNTA(JT2:JT6)</f>
        <v>0</v>
      </c>
      <c r="JU16" s="13">
        <f>COUNTA(JU2:JU6)</f>
        <v>0</v>
      </c>
      <c r="JV16" s="14"/>
      <c r="JW16" s="13">
        <f t="shared" ref="JW16:KC16" si="13">COUNTA(JW2:JW6)</f>
        <v>0</v>
      </c>
      <c r="JX16" s="13">
        <f t="shared" si="13"/>
        <v>0</v>
      </c>
      <c r="JY16" s="13">
        <f t="shared" si="13"/>
        <v>0</v>
      </c>
      <c r="JZ16" s="13">
        <f t="shared" si="13"/>
        <v>0</v>
      </c>
      <c r="KA16" s="13">
        <f t="shared" si="13"/>
        <v>0</v>
      </c>
      <c r="KB16" s="13">
        <f t="shared" si="13"/>
        <v>0</v>
      </c>
      <c r="KC16" s="13">
        <f t="shared" si="13"/>
        <v>0</v>
      </c>
      <c r="KD16" s="130"/>
      <c r="KE16" s="13">
        <f>COUNTA(KE2:KE6)</f>
        <v>5</v>
      </c>
      <c r="KF16" s="13">
        <f>COUNTA(KF2:KF6)</f>
        <v>0</v>
      </c>
      <c r="KG16" s="13">
        <f>COUNTA(KG2:KG6)</f>
        <v>0</v>
      </c>
      <c r="KH16" s="14"/>
      <c r="KI16" s="13">
        <f>COUNTA(KI2:KI6)</f>
        <v>0</v>
      </c>
      <c r="KJ16" s="13">
        <f>COUNTA(KJ2:KJ6)</f>
        <v>0</v>
      </c>
      <c r="KK16" s="13">
        <f>COUNTA(KK2:KK6)</f>
        <v>0</v>
      </c>
      <c r="KL16" s="130"/>
      <c r="KM16" s="13">
        <f>COUNTA(KM2:KM6)</f>
        <v>5</v>
      </c>
      <c r="KN16" s="13">
        <f>COUNTA(KN2:KN6)</f>
        <v>0</v>
      </c>
      <c r="KO16" s="13">
        <f>COUNTA(KO2:KO6)</f>
        <v>0</v>
      </c>
      <c r="KQ16" s="130"/>
      <c r="KR16" s="13">
        <f>COUNTA(KR2:KR6)</f>
        <v>5</v>
      </c>
      <c r="KS16" s="13">
        <f>COUNTA(KS2:KS6)</f>
        <v>0</v>
      </c>
      <c r="KT16" s="13">
        <f>COUNTA(KT2:KT6)</f>
        <v>0</v>
      </c>
      <c r="KU16" s="13">
        <f>COUNTA(KU2:KU6)</f>
        <v>0</v>
      </c>
      <c r="KV16" s="130"/>
      <c r="KW16" s="13">
        <f>COUNTA(KW2:KW6)</f>
        <v>5</v>
      </c>
      <c r="KX16" s="13">
        <f>COUNTA(KX2:KX6)</f>
        <v>0</v>
      </c>
      <c r="KY16" s="13">
        <f>COUNTA(KY2:KY6)</f>
        <v>0</v>
      </c>
      <c r="KZ16" s="13">
        <f>COUNTA(KZ2:KZ6)</f>
        <v>0</v>
      </c>
      <c r="LA16" s="130"/>
      <c r="LB16" s="13">
        <f>COUNTA(LB2:LB6)</f>
        <v>5</v>
      </c>
      <c r="LC16" s="13">
        <f>COUNTA(LC2:LC6)</f>
        <v>0</v>
      </c>
      <c r="LD16" s="13">
        <f>COUNTA(LD2:LD6)</f>
        <v>0</v>
      </c>
      <c r="LE16" s="13">
        <f>COUNTA(LE2:LE6)</f>
        <v>0</v>
      </c>
      <c r="LF16" s="130"/>
      <c r="LG16" s="13">
        <f>COUNTA(LG2:LG6)</f>
        <v>5</v>
      </c>
      <c r="LH16" s="13">
        <f>COUNTA(LH2:LH6)</f>
        <v>0</v>
      </c>
      <c r="LI16" s="13">
        <f>COUNTA(LI2:LI6)</f>
        <v>0</v>
      </c>
      <c r="LJ16" s="14"/>
      <c r="LK16" s="130"/>
      <c r="LL16" s="13">
        <f>COUNTA(LL2:LL6)</f>
        <v>5</v>
      </c>
      <c r="LM16" s="13">
        <f>COUNTA(LM2:LM6)</f>
        <v>1</v>
      </c>
      <c r="LN16" s="130"/>
      <c r="LO16" s="14"/>
      <c r="LP16" s="13">
        <f t="shared" ref="LP16:MB16" si="14">COUNTA(LP2:LP6)</f>
        <v>3</v>
      </c>
      <c r="LQ16" s="13">
        <f t="shared" si="14"/>
        <v>1</v>
      </c>
      <c r="LR16" s="13">
        <f t="shared" si="14"/>
        <v>2</v>
      </c>
      <c r="LS16" s="13">
        <f t="shared" si="14"/>
        <v>1</v>
      </c>
      <c r="LT16" s="13">
        <f t="shared" si="14"/>
        <v>1</v>
      </c>
      <c r="LU16" s="13">
        <f t="shared" si="14"/>
        <v>1</v>
      </c>
      <c r="LV16" s="13">
        <f t="shared" si="14"/>
        <v>1</v>
      </c>
      <c r="LW16" s="13">
        <f t="shared" si="14"/>
        <v>0</v>
      </c>
      <c r="LX16" s="13">
        <f t="shared" si="14"/>
        <v>0</v>
      </c>
      <c r="LY16" s="13">
        <f t="shared" si="14"/>
        <v>2</v>
      </c>
      <c r="LZ16" s="13">
        <f t="shared" si="14"/>
        <v>5</v>
      </c>
      <c r="MA16" s="13">
        <f t="shared" si="14"/>
        <v>5</v>
      </c>
      <c r="MB16" s="13">
        <f t="shared" si="14"/>
        <v>4</v>
      </c>
      <c r="MC16" s="130"/>
      <c r="MD16" s="14"/>
      <c r="ME16" s="13">
        <f t="shared" ref="ME16:ND16" si="15">COUNTA(ME2:ME6)</f>
        <v>5</v>
      </c>
      <c r="MF16" s="13">
        <f t="shared" si="15"/>
        <v>5</v>
      </c>
      <c r="MG16" s="13">
        <f t="shared" si="15"/>
        <v>5</v>
      </c>
      <c r="MH16" s="13">
        <f t="shared" si="15"/>
        <v>2</v>
      </c>
      <c r="MI16" s="13">
        <f t="shared" si="15"/>
        <v>4</v>
      </c>
      <c r="MJ16" s="13">
        <f t="shared" si="15"/>
        <v>1</v>
      </c>
      <c r="MK16" s="13">
        <f t="shared" si="15"/>
        <v>5</v>
      </c>
      <c r="ML16" s="13">
        <f t="shared" si="15"/>
        <v>5</v>
      </c>
      <c r="MM16" s="13">
        <f t="shared" si="15"/>
        <v>1</v>
      </c>
      <c r="MN16" s="13">
        <f t="shared" si="15"/>
        <v>4</v>
      </c>
      <c r="MO16" s="13">
        <f t="shared" si="15"/>
        <v>2</v>
      </c>
      <c r="MP16" s="13">
        <f t="shared" si="15"/>
        <v>5</v>
      </c>
      <c r="MQ16" s="13">
        <f t="shared" si="15"/>
        <v>4</v>
      </c>
      <c r="MR16" s="13">
        <f t="shared" si="15"/>
        <v>5</v>
      </c>
      <c r="MS16" s="13">
        <f t="shared" si="15"/>
        <v>4</v>
      </c>
      <c r="MT16" s="13">
        <f t="shared" si="15"/>
        <v>4</v>
      </c>
      <c r="MU16" s="13">
        <f t="shared" si="15"/>
        <v>3</v>
      </c>
      <c r="MV16" s="13">
        <f t="shared" si="15"/>
        <v>4</v>
      </c>
      <c r="MW16" s="13">
        <f t="shared" si="15"/>
        <v>5</v>
      </c>
      <c r="MX16" s="13">
        <f t="shared" si="15"/>
        <v>3</v>
      </c>
      <c r="MY16" s="13">
        <f t="shared" si="15"/>
        <v>5</v>
      </c>
      <c r="MZ16" s="13">
        <f t="shared" si="15"/>
        <v>5</v>
      </c>
      <c r="NA16" s="13">
        <f t="shared" si="15"/>
        <v>5</v>
      </c>
      <c r="NB16" s="13">
        <f t="shared" si="15"/>
        <v>5</v>
      </c>
      <c r="NC16" s="13">
        <f t="shared" si="15"/>
        <v>5</v>
      </c>
      <c r="ND16" s="13">
        <f t="shared" si="15"/>
        <v>5</v>
      </c>
      <c r="NE16" s="130"/>
      <c r="NF16" s="13">
        <f>COUNTA(NF2:NF6)</f>
        <v>5</v>
      </c>
      <c r="NG16" s="13">
        <f>COUNTA(NG2:NG6)</f>
        <v>5</v>
      </c>
      <c r="NH16" s="13">
        <f>COUNTA(NH2:NH6)</f>
        <v>2</v>
      </c>
      <c r="NI16" s="13">
        <f>COUNTA(NI2:NI6)</f>
        <v>5</v>
      </c>
      <c r="NJ16" s="130"/>
      <c r="NK16" s="14"/>
      <c r="NL16" s="13">
        <f t="shared" ref="NL16:NT16" si="16">COUNTA(NL2:NL6)</f>
        <v>0</v>
      </c>
      <c r="NM16" s="13">
        <f t="shared" si="16"/>
        <v>0</v>
      </c>
      <c r="NN16" s="13">
        <f t="shared" si="16"/>
        <v>0</v>
      </c>
      <c r="NO16" s="13">
        <f t="shared" si="16"/>
        <v>0</v>
      </c>
      <c r="NP16" s="13">
        <f t="shared" si="16"/>
        <v>1</v>
      </c>
      <c r="NQ16" s="13">
        <f t="shared" si="16"/>
        <v>0</v>
      </c>
      <c r="NR16" s="13">
        <f t="shared" si="16"/>
        <v>0</v>
      </c>
      <c r="NS16" s="13">
        <f t="shared" si="16"/>
        <v>0</v>
      </c>
      <c r="NT16" s="13">
        <f t="shared" si="16"/>
        <v>0</v>
      </c>
      <c r="NU16" s="130"/>
      <c r="NV16" s="13">
        <f t="shared" ref="NV16:OB16" si="17">COUNTA(NV2:NV6)</f>
        <v>0</v>
      </c>
      <c r="NW16" s="13">
        <f t="shared" si="17"/>
        <v>5</v>
      </c>
      <c r="NX16" s="13">
        <f t="shared" si="17"/>
        <v>0</v>
      </c>
      <c r="NY16" s="13">
        <f t="shared" si="17"/>
        <v>2</v>
      </c>
      <c r="NZ16" s="13">
        <f t="shared" si="17"/>
        <v>2</v>
      </c>
      <c r="OA16" s="13">
        <f t="shared" si="17"/>
        <v>2</v>
      </c>
      <c r="OB16" s="13">
        <f t="shared" si="17"/>
        <v>2</v>
      </c>
    </row>
    <row r="17" spans="1:385" s="132" customFormat="1" ht="34" x14ac:dyDescent="0.2">
      <c r="A17" s="131" t="s">
        <v>929</v>
      </c>
      <c r="D17" s="131"/>
      <c r="G17" s="133">
        <f>G15/G16</f>
        <v>1</v>
      </c>
      <c r="K17" s="134"/>
      <c r="L17" s="135"/>
      <c r="M17" s="133"/>
      <c r="AA17" s="136"/>
      <c r="AI17" s="134"/>
      <c r="AK17" s="136"/>
      <c r="AY17" s="134"/>
      <c r="AZ17" s="137"/>
      <c r="BB17" s="133"/>
      <c r="BF17" s="134"/>
      <c r="BI17" s="133"/>
      <c r="BL17" s="134"/>
      <c r="BO17" s="133"/>
      <c r="BR17" s="134"/>
      <c r="BU17" s="133"/>
      <c r="BX17" s="134"/>
      <c r="CE17" s="133"/>
      <c r="CH17" s="134"/>
      <c r="CL17" s="133"/>
      <c r="CQ17" s="133"/>
      <c r="CT17" s="134"/>
      <c r="CV17" s="134"/>
      <c r="CX17" s="133"/>
      <c r="CY17" s="133"/>
      <c r="CZ17" s="133"/>
      <c r="DA17" s="133"/>
      <c r="DB17" s="134"/>
      <c r="DC17" s="133"/>
      <c r="DD17" s="133"/>
      <c r="DE17" s="133"/>
      <c r="DF17" s="133"/>
      <c r="DG17" s="133"/>
      <c r="DH17" s="134"/>
      <c r="DI17" s="133"/>
      <c r="DJ17" s="133"/>
      <c r="DK17" s="133"/>
      <c r="DL17" s="133"/>
      <c r="DM17" s="133"/>
      <c r="DN17" s="134"/>
      <c r="DO17" s="133"/>
      <c r="DP17" s="133"/>
      <c r="DQ17" s="133"/>
      <c r="DR17" s="133"/>
      <c r="DS17" s="133"/>
      <c r="DT17" s="134"/>
      <c r="DU17" s="133"/>
      <c r="DV17" s="133"/>
      <c r="DW17" s="133"/>
      <c r="DX17" s="133"/>
      <c r="DY17" s="133"/>
      <c r="DZ17" s="134"/>
      <c r="EA17" s="133"/>
      <c r="EB17" s="133"/>
      <c r="EC17" s="133"/>
      <c r="ED17" s="133"/>
      <c r="EE17" s="133"/>
      <c r="EF17" s="134"/>
      <c r="EG17" s="133"/>
      <c r="EH17" s="133"/>
      <c r="EI17" s="133"/>
      <c r="EJ17" s="133"/>
      <c r="EK17" s="133"/>
      <c r="EL17" s="134"/>
      <c r="EM17" s="133"/>
      <c r="EN17" s="133"/>
      <c r="EO17" s="133"/>
      <c r="EP17" s="133"/>
      <c r="EQ17" s="133"/>
      <c r="ER17" s="134"/>
      <c r="ES17" s="133"/>
      <c r="ET17" s="133"/>
      <c r="EU17" s="133"/>
      <c r="EV17" s="133"/>
      <c r="EW17" s="133"/>
      <c r="EX17" s="134"/>
      <c r="EY17" s="133"/>
      <c r="EZ17" s="133"/>
      <c r="FA17" s="133"/>
      <c r="FB17" s="133"/>
      <c r="FC17" s="133"/>
      <c r="FD17" s="134"/>
      <c r="FE17" s="133"/>
      <c r="FF17" s="133"/>
      <c r="FG17" s="133"/>
      <c r="FH17" s="133"/>
      <c r="FI17" s="133"/>
      <c r="FJ17" s="134"/>
      <c r="FK17" s="133"/>
      <c r="FL17" s="134"/>
      <c r="FM17" s="133"/>
      <c r="FN17" s="133"/>
      <c r="FO17" s="133"/>
      <c r="FP17" s="135"/>
      <c r="FQ17" s="133"/>
      <c r="FR17" s="133"/>
      <c r="FS17" s="133"/>
      <c r="FT17" s="133"/>
      <c r="FU17" s="133"/>
      <c r="FV17" s="133"/>
      <c r="FW17" s="134"/>
      <c r="FX17" s="133"/>
      <c r="FY17" s="133"/>
      <c r="FZ17" s="133"/>
      <c r="GA17" s="135"/>
      <c r="GB17" s="133"/>
      <c r="GC17" s="133"/>
      <c r="GD17" s="133"/>
      <c r="GE17" s="133"/>
      <c r="GF17" s="134"/>
      <c r="GG17" s="133"/>
      <c r="GH17" s="133"/>
      <c r="GI17" s="133"/>
      <c r="GJ17" s="135"/>
      <c r="GK17" s="133"/>
      <c r="GL17" s="133"/>
      <c r="GM17" s="133"/>
      <c r="GN17" s="133"/>
      <c r="GO17" s="133"/>
      <c r="GP17" s="134"/>
      <c r="GQ17" s="133"/>
      <c r="GR17" s="133"/>
      <c r="GS17" s="133"/>
      <c r="GT17" s="135"/>
      <c r="GU17" s="133"/>
      <c r="GV17" s="133"/>
      <c r="GW17" s="133"/>
      <c r="GX17" s="133"/>
      <c r="GY17" s="134"/>
      <c r="GZ17" s="133"/>
      <c r="HA17" s="133"/>
      <c r="HB17" s="133"/>
      <c r="HC17" s="135"/>
      <c r="HD17" s="133"/>
      <c r="HE17" s="133"/>
      <c r="HF17" s="133"/>
      <c r="HG17" s="133"/>
      <c r="HH17" s="133"/>
      <c r="HI17" s="133"/>
      <c r="HJ17" s="134"/>
      <c r="HK17" s="133"/>
      <c r="HL17" s="133"/>
      <c r="HM17" s="133"/>
      <c r="HN17" s="135"/>
      <c r="HO17" s="133"/>
      <c r="HP17" s="133"/>
      <c r="HQ17" s="133"/>
      <c r="HR17" s="133"/>
      <c r="HS17" s="134"/>
      <c r="HT17" s="133"/>
      <c r="HU17" s="133"/>
      <c r="HV17" s="133"/>
      <c r="HW17" s="135"/>
      <c r="HX17" s="133"/>
      <c r="HY17" s="133"/>
      <c r="HZ17" s="133"/>
      <c r="IA17" s="133"/>
      <c r="IB17" s="134"/>
      <c r="IC17" s="133"/>
      <c r="ID17" s="133"/>
      <c r="IE17" s="133"/>
      <c r="IF17" s="135"/>
      <c r="IG17" s="133"/>
      <c r="IH17" s="133"/>
      <c r="II17" s="133"/>
      <c r="IJ17" s="134"/>
      <c r="IK17" s="133"/>
      <c r="IL17" s="133"/>
      <c r="IM17" s="133"/>
      <c r="IN17" s="135"/>
      <c r="IO17" s="133"/>
      <c r="IP17" s="134"/>
      <c r="IQ17" s="133"/>
      <c r="IR17" s="133"/>
      <c r="IS17" s="133"/>
      <c r="IT17" s="135"/>
      <c r="IU17" s="133"/>
      <c r="IV17" s="133"/>
      <c r="IW17" s="133"/>
      <c r="IX17" s="133"/>
      <c r="IY17" s="134"/>
      <c r="IZ17" s="133"/>
      <c r="JA17" s="133"/>
      <c r="JB17" s="133"/>
      <c r="JC17" s="135"/>
      <c r="JD17" s="133"/>
      <c r="JE17" s="133"/>
      <c r="JF17" s="133"/>
      <c r="JG17" s="133"/>
      <c r="JH17" s="134"/>
      <c r="JI17" s="133"/>
      <c r="JJ17" s="133"/>
      <c r="JK17" s="133"/>
      <c r="JL17" s="135"/>
      <c r="JM17" s="133"/>
      <c r="JN17" s="133"/>
      <c r="JO17" s="133"/>
      <c r="JP17" s="133"/>
      <c r="JQ17" s="133"/>
      <c r="JR17" s="134"/>
      <c r="JS17" s="133"/>
      <c r="JT17" s="133"/>
      <c r="JU17" s="133"/>
      <c r="JV17" s="135"/>
      <c r="JW17" s="133"/>
      <c r="JX17" s="133"/>
      <c r="JY17" s="133"/>
      <c r="JZ17" s="133"/>
      <c r="KA17" s="133"/>
      <c r="KB17" s="133"/>
      <c r="KC17" s="133"/>
      <c r="KD17" s="134"/>
      <c r="KE17" s="133"/>
      <c r="KF17" s="133"/>
      <c r="KG17" s="133"/>
      <c r="KH17" s="135"/>
      <c r="KI17" s="133"/>
      <c r="KJ17" s="133"/>
      <c r="KK17" s="133"/>
      <c r="KL17" s="134"/>
      <c r="KM17" s="133"/>
      <c r="KN17" s="133"/>
      <c r="KO17" s="133"/>
      <c r="KP17" s="133"/>
      <c r="KQ17" s="134"/>
      <c r="KR17" s="133"/>
      <c r="KS17" s="133"/>
      <c r="KT17" s="133"/>
      <c r="KU17" s="133"/>
      <c r="KV17" s="134"/>
      <c r="KW17" s="133"/>
      <c r="KX17" s="133"/>
      <c r="KY17" s="133"/>
      <c r="KZ17" s="133"/>
      <c r="LA17" s="134"/>
      <c r="LB17" s="133"/>
      <c r="LC17" s="133"/>
      <c r="LD17" s="133"/>
      <c r="LE17" s="133"/>
      <c r="LF17" s="134"/>
      <c r="LG17" s="133"/>
      <c r="LH17" s="133"/>
      <c r="LI17" s="133"/>
      <c r="LJ17" s="135"/>
      <c r="LK17" s="134"/>
      <c r="LL17" s="133"/>
      <c r="LM17" s="133"/>
      <c r="LN17" s="134"/>
      <c r="LO17" s="135"/>
      <c r="LP17" s="133"/>
      <c r="LQ17" s="133"/>
      <c r="LR17" s="133"/>
      <c r="LS17" s="133"/>
      <c r="LT17" s="133"/>
      <c r="LU17" s="133"/>
      <c r="LV17" s="133"/>
      <c r="LW17" s="133"/>
      <c r="LX17" s="133"/>
      <c r="LY17" s="133"/>
      <c r="LZ17" s="133"/>
      <c r="MA17" s="133"/>
      <c r="MB17" s="133"/>
      <c r="MC17" s="134"/>
      <c r="MD17" s="135"/>
      <c r="ME17" s="133"/>
      <c r="MF17" s="133"/>
      <c r="MG17" s="133"/>
      <c r="MH17" s="133"/>
      <c r="MI17" s="133"/>
      <c r="MJ17" s="133"/>
      <c r="MK17" s="133"/>
      <c r="ML17" s="133"/>
      <c r="MM17" s="133"/>
      <c r="MN17" s="133"/>
      <c r="MO17" s="133"/>
      <c r="MP17" s="133"/>
      <c r="MQ17" s="133"/>
      <c r="MR17" s="133"/>
      <c r="MS17" s="133"/>
      <c r="MT17" s="133"/>
      <c r="MU17" s="133"/>
      <c r="MV17" s="133"/>
      <c r="MW17" s="133"/>
      <c r="MX17" s="133"/>
      <c r="MY17" s="133"/>
      <c r="MZ17" s="133"/>
      <c r="NA17" s="133"/>
      <c r="NB17" s="133"/>
      <c r="NC17" s="133"/>
      <c r="ND17" s="133"/>
      <c r="NE17" s="134"/>
      <c r="NF17" s="133"/>
      <c r="NG17" s="133"/>
      <c r="NH17" s="133"/>
      <c r="NI17" s="133"/>
      <c r="NJ17" s="134"/>
      <c r="NK17" s="135"/>
      <c r="NL17" s="133"/>
      <c r="NM17" s="133"/>
      <c r="NN17" s="133"/>
      <c r="NO17" s="133"/>
      <c r="NP17" s="133"/>
      <c r="NU17" s="134"/>
    </row>
  </sheetData>
  <autoFilter ref="A1:OF17" xr:uid="{B15E1A94-C599-5C4B-B555-583B3E36FC9E}"/>
  <conditionalFormatting sqref="B18:B1048576 B2:B6">
    <cfRule type="duplicateValues" dxfId="0" priority="1"/>
  </conditionalFormatting>
  <pageMargins left="0.7" right="0.7" top="0.75" bottom="0.75" header="0.3" footer="0.3"/>
  <pageSetup orientation="portrait" horizontalDpi="0" verticalDpi="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644F-4AEB-DE48-A8CD-9074766A22B7}">
  <dimension ref="A1:AL399"/>
  <sheetViews>
    <sheetView topLeftCell="C47" zoomScale="110" zoomScaleNormal="110" workbookViewId="0">
      <selection activeCell="D68" sqref="D68"/>
    </sheetView>
  </sheetViews>
  <sheetFormatPr baseColWidth="10" defaultColWidth="11.5" defaultRowHeight="15" x14ac:dyDescent="0.2"/>
  <cols>
    <col min="3" max="3" width="56.6640625" bestFit="1" customWidth="1"/>
    <col min="4" max="4" width="9.33203125" bestFit="1" customWidth="1"/>
    <col min="5" max="5" width="8.5" customWidth="1"/>
    <col min="7" max="7" width="63.33203125" bestFit="1" customWidth="1"/>
    <col min="8" max="8" width="9.33203125" bestFit="1" customWidth="1"/>
    <col min="9" max="9" width="7.6640625" bestFit="1" customWidth="1"/>
    <col min="10" max="10" width="7.6640625" customWidth="1"/>
    <col min="12" max="12" width="55.83203125" bestFit="1" customWidth="1"/>
    <col min="13" max="13" width="7.6640625" bestFit="1" customWidth="1"/>
    <col min="15" max="15" width="55.83203125" bestFit="1" customWidth="1"/>
    <col min="18" max="18" width="50.5" bestFit="1" customWidth="1"/>
    <col min="19" max="19" width="23.1640625" style="21" bestFit="1" customWidth="1"/>
    <col min="20" max="20" width="16.83203125" bestFit="1" customWidth="1"/>
    <col min="23" max="23" width="50.5" bestFit="1" customWidth="1"/>
    <col min="25" max="25" width="32.33203125" bestFit="1" customWidth="1"/>
    <col min="27" max="27" width="41.83203125" customWidth="1"/>
    <col min="28" max="28" width="11.83203125" customWidth="1"/>
    <col min="29" max="29" width="57" bestFit="1" customWidth="1"/>
    <col min="30" max="30" width="15.6640625" bestFit="1" customWidth="1"/>
    <col min="31" max="31" width="18.83203125" customWidth="1"/>
    <col min="33" max="33" width="50.83203125" bestFit="1" customWidth="1"/>
    <col min="34" max="34" width="13.1640625" customWidth="1"/>
    <col min="35" max="35" width="57" bestFit="1" customWidth="1"/>
    <col min="36" max="36" width="14.5" bestFit="1" customWidth="1"/>
    <col min="37" max="37" width="16.83203125" bestFit="1" customWidth="1"/>
    <col min="38" max="38" width="12" customWidth="1"/>
    <col min="39" max="39" width="56.5" bestFit="1" customWidth="1"/>
    <col min="40" max="40" width="33" bestFit="1" customWidth="1"/>
  </cols>
  <sheetData>
    <row r="1" spans="2:38" ht="16" thickBot="1" x14ac:dyDescent="0.25">
      <c r="T1" s="22"/>
    </row>
    <row r="2" spans="2:38" ht="16" x14ac:dyDescent="0.2">
      <c r="B2" s="23"/>
      <c r="C2" s="231" t="s">
        <v>934</v>
      </c>
      <c r="D2" s="232"/>
      <c r="E2" s="232"/>
      <c r="F2" s="232"/>
      <c r="G2" s="232"/>
      <c r="H2" s="232"/>
      <c r="I2" s="232"/>
      <c r="J2" s="24"/>
      <c r="W2" s="25" t="s">
        <v>935</v>
      </c>
      <c r="AC2" s="25" t="s">
        <v>936</v>
      </c>
      <c r="AI2" s="25" t="s">
        <v>937</v>
      </c>
    </row>
    <row r="3" spans="2:38" ht="17" thickBot="1" x14ac:dyDescent="0.25">
      <c r="B3" s="26"/>
      <c r="C3" s="27"/>
      <c r="D3" s="109"/>
      <c r="E3" s="28"/>
      <c r="F3" s="28"/>
      <c r="G3" s="28"/>
      <c r="H3" s="28"/>
      <c r="I3" s="28"/>
      <c r="J3" s="29"/>
      <c r="W3" s="25"/>
      <c r="AC3" s="25"/>
      <c r="AI3" s="25"/>
    </row>
    <row r="4" spans="2:38" x14ac:dyDescent="0.2">
      <c r="B4" s="26"/>
      <c r="C4" s="30" t="s">
        <v>938</v>
      </c>
      <c r="D4" s="70">
        <f>'Edited Data'!D67</f>
        <v>2374.71875</v>
      </c>
      <c r="E4" s="32"/>
      <c r="G4" s="30" t="s">
        <v>939</v>
      </c>
      <c r="H4" s="70">
        <f>'Edited Data'!H71</f>
        <v>26</v>
      </c>
      <c r="J4" s="34"/>
      <c r="L4" s="30" t="s">
        <v>940</v>
      </c>
      <c r="M4" s="33"/>
      <c r="O4" s="30" t="s">
        <v>941</v>
      </c>
      <c r="P4" s="33"/>
      <c r="R4" s="30" t="s">
        <v>942</v>
      </c>
      <c r="S4" s="35" t="s">
        <v>943</v>
      </c>
      <c r="T4" s="33" t="s">
        <v>944</v>
      </c>
      <c r="V4" s="228" t="s">
        <v>1480</v>
      </c>
      <c r="W4" s="229"/>
      <c r="X4" s="229"/>
      <c r="Y4" s="229"/>
      <c r="Z4" s="230"/>
      <c r="AB4" s="228" t="s">
        <v>945</v>
      </c>
      <c r="AC4" s="229"/>
      <c r="AD4" s="229"/>
      <c r="AE4" s="229"/>
      <c r="AF4" s="230"/>
      <c r="AH4" s="228" t="s">
        <v>945</v>
      </c>
      <c r="AI4" s="229"/>
      <c r="AJ4" s="229"/>
      <c r="AK4" s="229"/>
      <c r="AL4" s="230"/>
    </row>
    <row r="5" spans="2:38" x14ac:dyDescent="0.2">
      <c r="B5" s="26"/>
      <c r="C5" s="36" t="s">
        <v>946</v>
      </c>
      <c r="D5" s="37">
        <f>'Edited Data'!D69</f>
        <v>32</v>
      </c>
      <c r="E5" s="21"/>
      <c r="G5" s="38" t="s">
        <v>947</v>
      </c>
      <c r="H5" s="39">
        <f>'Edited Data'!H73</f>
        <v>0.40625</v>
      </c>
      <c r="I5" s="22"/>
      <c r="J5" s="40"/>
      <c r="L5" s="220" t="s">
        <v>354</v>
      </c>
      <c r="M5" s="37">
        <f>'Edited Data'!F2</f>
        <v>81.533333333333331</v>
      </c>
      <c r="O5" s="219" t="s">
        <v>512</v>
      </c>
      <c r="P5" s="41">
        <f>'Edited Data'!F49</f>
        <v>79.113744075829388</v>
      </c>
      <c r="R5" s="36" t="s">
        <v>948</v>
      </c>
      <c r="S5" s="21">
        <f>'Class 1'!AW4</f>
        <v>34</v>
      </c>
      <c r="T5" s="37">
        <f>'Class 1'!AX4</f>
        <v>241</v>
      </c>
      <c r="V5" s="26"/>
      <c r="W5" s="30" t="s">
        <v>949</v>
      </c>
      <c r="X5" s="70">
        <f>'Edited Data'!AW67</f>
        <v>10.692307692307692</v>
      </c>
      <c r="Z5" s="34"/>
      <c r="AB5" s="26"/>
      <c r="AC5" s="30" t="s">
        <v>1296</v>
      </c>
      <c r="AD5" s="33"/>
      <c r="AF5" s="34"/>
      <c r="AH5" s="26"/>
      <c r="AI5" s="30" t="s">
        <v>1294</v>
      </c>
      <c r="AJ5" s="33"/>
      <c r="AL5" s="34"/>
    </row>
    <row r="6" spans="2:38" x14ac:dyDescent="0.2">
      <c r="B6" s="26"/>
      <c r="C6" s="38" t="s">
        <v>950</v>
      </c>
      <c r="D6" s="41">
        <f>'Edited Data'!D70</f>
        <v>16693</v>
      </c>
      <c r="E6" s="21"/>
      <c r="J6" s="34"/>
      <c r="L6" s="220" t="s">
        <v>710</v>
      </c>
      <c r="M6" s="37">
        <f>'Edited Data'!F3</f>
        <v>116.72857142857143</v>
      </c>
      <c r="O6" s="28"/>
      <c r="P6" s="21"/>
      <c r="R6" s="36" t="s">
        <v>951</v>
      </c>
      <c r="T6" s="37"/>
      <c r="V6" s="26"/>
      <c r="W6" s="36" t="s">
        <v>946</v>
      </c>
      <c r="X6" s="37">
        <f>'Edited Data'!AW69</f>
        <v>1</v>
      </c>
      <c r="Z6" s="34"/>
      <c r="AB6" s="26"/>
      <c r="AC6" s="36" t="s">
        <v>952</v>
      </c>
      <c r="AD6" s="42">
        <f>'Edited Data'!JI71</f>
        <v>42</v>
      </c>
      <c r="AF6" s="34"/>
      <c r="AH6" s="26"/>
      <c r="AI6" s="36" t="s">
        <v>957</v>
      </c>
      <c r="AJ6" s="42">
        <v>2</v>
      </c>
      <c r="AL6" s="34"/>
    </row>
    <row r="7" spans="2:38" x14ac:dyDescent="0.2">
      <c r="B7" s="26"/>
      <c r="D7" s="21"/>
      <c r="G7" s="30" t="s">
        <v>954</v>
      </c>
      <c r="H7" s="70">
        <f>'Edited Data'!I71</f>
        <v>13</v>
      </c>
      <c r="J7" s="34"/>
      <c r="L7" s="220" t="s">
        <v>607</v>
      </c>
      <c r="M7" s="37">
        <f>'Edited Data'!F4</f>
        <v>72.63636363636364</v>
      </c>
      <c r="O7" s="30" t="s">
        <v>955</v>
      </c>
      <c r="P7" s="33"/>
      <c r="R7" s="36" t="s">
        <v>956</v>
      </c>
      <c r="T7" s="37"/>
      <c r="V7" s="26"/>
      <c r="W7" s="38" t="s">
        <v>950</v>
      </c>
      <c r="X7" s="41">
        <f>'Edited Data'!AW70</f>
        <v>204</v>
      </c>
      <c r="Z7" s="34"/>
      <c r="AB7" s="26"/>
      <c r="AC7" s="36" t="s">
        <v>1360</v>
      </c>
      <c r="AD7" s="42">
        <f>'Edited Data'!LB71</f>
        <v>1</v>
      </c>
      <c r="AF7" s="34"/>
      <c r="AH7" s="26"/>
      <c r="AI7" s="36" t="s">
        <v>953</v>
      </c>
      <c r="AJ7" s="42">
        <f>'Edited Data'!CW71</f>
        <v>45</v>
      </c>
      <c r="AL7" s="34"/>
    </row>
    <row r="8" spans="2:38" x14ac:dyDescent="0.2">
      <c r="B8" s="26"/>
      <c r="C8" s="30" t="s">
        <v>959</v>
      </c>
      <c r="D8" s="70">
        <f>'Edited Data'!E66</f>
        <v>1619</v>
      </c>
      <c r="E8" s="32"/>
      <c r="G8" s="38" t="s">
        <v>960</v>
      </c>
      <c r="H8" s="39">
        <f>'Edited Data'!I73</f>
        <v>0.203125</v>
      </c>
      <c r="I8" s="22"/>
      <c r="J8" s="40"/>
      <c r="L8" s="220" t="s">
        <v>626</v>
      </c>
      <c r="M8" s="37">
        <f>'Edited Data'!F5</f>
        <v>104.9375</v>
      </c>
      <c r="O8" s="219" t="s">
        <v>710</v>
      </c>
      <c r="P8" s="41">
        <f>'Edited Data'!F3</f>
        <v>116.72857142857143</v>
      </c>
      <c r="R8" s="36" t="s">
        <v>961</v>
      </c>
      <c r="T8" s="42"/>
      <c r="V8" s="26"/>
      <c r="X8" s="21"/>
      <c r="Z8" s="34"/>
      <c r="AB8" s="26"/>
      <c r="AC8" s="36" t="s">
        <v>957</v>
      </c>
      <c r="AD8" s="42">
        <f>'Edited Data'!GQ71</f>
        <v>12</v>
      </c>
      <c r="AF8" s="34"/>
      <c r="AH8" s="26"/>
      <c r="AI8" s="36" t="s">
        <v>971</v>
      </c>
      <c r="AJ8" s="42">
        <f>'Edited Data'!DU71</f>
        <v>9</v>
      </c>
      <c r="AL8" s="34"/>
    </row>
    <row r="9" spans="2:38" x14ac:dyDescent="0.2">
      <c r="B9" s="26"/>
      <c r="C9" s="36" t="s">
        <v>946</v>
      </c>
      <c r="D9" s="37">
        <f>'Edited Data'!E67</f>
        <v>25.296875</v>
      </c>
      <c r="E9" s="21"/>
      <c r="J9" s="34"/>
      <c r="L9" s="220" t="s">
        <v>561</v>
      </c>
      <c r="M9" s="37">
        <f>'Edited Data'!F6</f>
        <v>114.28571428571429</v>
      </c>
      <c r="R9" s="36" t="s">
        <v>964</v>
      </c>
      <c r="T9" s="37"/>
      <c r="V9" s="26"/>
      <c r="W9" s="30" t="s">
        <v>965</v>
      </c>
      <c r="X9" s="70">
        <f>'Edited Data'!AX67</f>
        <v>258.53947368421052</v>
      </c>
      <c r="Z9" s="34"/>
      <c r="AB9" s="26"/>
      <c r="AC9" s="36" t="s">
        <v>962</v>
      </c>
      <c r="AD9" s="42">
        <f>'Edited Data'!GZ71</f>
        <v>10</v>
      </c>
      <c r="AF9" s="34"/>
      <c r="AH9" s="26"/>
      <c r="AI9" s="36" t="s">
        <v>962</v>
      </c>
      <c r="AJ9" s="42">
        <f>'Edited Data'!DO71</f>
        <v>18</v>
      </c>
      <c r="AL9" s="34"/>
    </row>
    <row r="10" spans="2:38" x14ac:dyDescent="0.2">
      <c r="B10" s="26"/>
      <c r="C10" s="38" t="s">
        <v>950</v>
      </c>
      <c r="D10" s="41">
        <f>'Edited Data'!E68</f>
        <v>12.5</v>
      </c>
      <c r="E10" s="21"/>
      <c r="G10" s="30" t="s">
        <v>967</v>
      </c>
      <c r="H10" s="70">
        <f>'Edited Data'!J71</f>
        <v>35</v>
      </c>
      <c r="J10" s="34"/>
      <c r="L10" s="220" t="s">
        <v>675</v>
      </c>
      <c r="M10" s="37">
        <f>'Edited Data'!F7</f>
        <v>83.254901960784309</v>
      </c>
      <c r="O10" s="30" t="s">
        <v>968</v>
      </c>
      <c r="P10" s="33"/>
      <c r="Q10" s="36"/>
      <c r="R10" s="36" t="s">
        <v>969</v>
      </c>
      <c r="T10" s="42"/>
      <c r="V10" s="26"/>
      <c r="W10" s="36" t="s">
        <v>946</v>
      </c>
      <c r="X10" s="37">
        <f>'Edited Data'!AX69</f>
        <v>32</v>
      </c>
      <c r="Z10" s="34"/>
      <c r="AB10" s="26"/>
      <c r="AC10" s="36" t="s">
        <v>966</v>
      </c>
      <c r="AD10" s="42">
        <f>'Edited Data'!IZ71</f>
        <v>30</v>
      </c>
      <c r="AF10" s="34"/>
      <c r="AH10" s="26"/>
      <c r="AI10" s="36" t="s">
        <v>979</v>
      </c>
      <c r="AJ10" s="42">
        <v>1</v>
      </c>
      <c r="AL10" s="34"/>
    </row>
    <row r="11" spans="2:38" x14ac:dyDescent="0.2">
      <c r="B11" s="26"/>
      <c r="D11" s="21"/>
      <c r="G11" s="36" t="s">
        <v>972</v>
      </c>
      <c r="H11" s="37">
        <f>'Edited Data'!J73</f>
        <v>0.546875</v>
      </c>
      <c r="I11" s="22"/>
      <c r="J11" s="40"/>
      <c r="L11" s="220" t="s">
        <v>595</v>
      </c>
      <c r="M11" s="37">
        <f>'Edited Data'!F8</f>
        <v>160</v>
      </c>
      <c r="O11" s="220" t="s">
        <v>759</v>
      </c>
      <c r="P11" s="37">
        <f>'Edited Data'!F10</f>
        <v>82.306451612903231</v>
      </c>
      <c r="R11" s="38" t="s">
        <v>973</v>
      </c>
      <c r="S11" s="44">
        <f>'Class 1'!CJ4</f>
        <v>53</v>
      </c>
      <c r="T11" s="176">
        <f>'Class 1'!CK4</f>
        <v>65</v>
      </c>
      <c r="V11" s="26"/>
      <c r="W11" s="38" t="s">
        <v>950</v>
      </c>
      <c r="X11" s="41">
        <f>'Edited Data'!AX70</f>
        <v>2000</v>
      </c>
      <c r="Z11" s="34"/>
      <c r="AB11" s="26"/>
      <c r="AC11" s="36" t="s">
        <v>970</v>
      </c>
      <c r="AD11" s="42">
        <f>'Edited Data'!HT71</f>
        <v>9</v>
      </c>
      <c r="AF11" s="34"/>
      <c r="AH11" s="26"/>
      <c r="AI11" s="36" t="s">
        <v>981</v>
      </c>
      <c r="AJ11" s="42">
        <v>1</v>
      </c>
      <c r="AL11" s="34"/>
    </row>
    <row r="12" spans="2:38" x14ac:dyDescent="0.2">
      <c r="B12" s="26"/>
      <c r="C12" s="30" t="s">
        <v>976</v>
      </c>
      <c r="D12" s="70">
        <f>'Edited Data'!F67</f>
        <v>82.318729402798112</v>
      </c>
      <c r="E12" s="32"/>
      <c r="G12" s="38" t="s">
        <v>977</v>
      </c>
      <c r="H12" s="41">
        <f>'Edited Data'!J66</f>
        <v>108</v>
      </c>
      <c r="I12" s="32"/>
      <c r="J12" s="47"/>
      <c r="L12" s="220" t="s">
        <v>620</v>
      </c>
      <c r="M12" s="37">
        <f>'Edited Data'!F9</f>
        <v>59.333333333333336</v>
      </c>
      <c r="O12" s="220" t="s">
        <v>817</v>
      </c>
      <c r="P12" s="37">
        <f>'Edited Data'!F36</f>
        <v>83.358974358974365</v>
      </c>
      <c r="V12" s="26"/>
      <c r="Z12" s="34"/>
      <c r="AB12" s="26"/>
      <c r="AC12" s="36" t="s">
        <v>974</v>
      </c>
      <c r="AD12" s="42">
        <f>'Edited Data'!IK71</f>
        <v>1</v>
      </c>
      <c r="AF12" s="34"/>
      <c r="AH12" s="26"/>
      <c r="AI12" s="36" t="s">
        <v>963</v>
      </c>
      <c r="AJ12" s="42">
        <f>'Edited Data'!DC71</f>
        <v>28</v>
      </c>
      <c r="AL12" s="34"/>
    </row>
    <row r="13" spans="2:38" x14ac:dyDescent="0.2">
      <c r="B13" s="26"/>
      <c r="C13" s="36" t="s">
        <v>946</v>
      </c>
      <c r="D13" s="37">
        <f>'Edited Data'!F69</f>
        <v>16</v>
      </c>
      <c r="E13" s="21"/>
      <c r="J13" s="34"/>
      <c r="L13" s="220" t="s">
        <v>759</v>
      </c>
      <c r="M13" s="37">
        <f>'Edited Data'!F10</f>
        <v>82.306451612903231</v>
      </c>
      <c r="O13" s="220" t="s">
        <v>774</v>
      </c>
      <c r="P13" s="37">
        <f>'Edited Data'!F45</f>
        <v>113.80701754385964</v>
      </c>
      <c r="V13" s="26"/>
      <c r="Z13" s="34"/>
      <c r="AB13" s="26"/>
      <c r="AC13" s="36" t="s">
        <v>978</v>
      </c>
      <c r="AD13" s="42">
        <f>'Edited Data'!IC71</f>
        <v>4</v>
      </c>
      <c r="AF13" s="34"/>
      <c r="AH13" s="26"/>
      <c r="AI13" s="36" t="s">
        <v>975</v>
      </c>
      <c r="AJ13" s="42">
        <f>'Edited Data'!EA71</f>
        <v>2</v>
      </c>
      <c r="AL13" s="34"/>
    </row>
    <row r="14" spans="2:38" x14ac:dyDescent="0.2">
      <c r="B14" s="26"/>
      <c r="C14" s="38" t="s">
        <v>950</v>
      </c>
      <c r="D14" s="41">
        <f>'Edited Data'!F70</f>
        <v>168.734375</v>
      </c>
      <c r="E14" s="21"/>
      <c r="G14" s="30" t="s">
        <v>982</v>
      </c>
      <c r="H14" s="48" t="s">
        <v>919</v>
      </c>
      <c r="I14" s="33" t="s">
        <v>983</v>
      </c>
      <c r="J14" s="34"/>
      <c r="L14" s="220" t="s">
        <v>699</v>
      </c>
      <c r="M14" s="37">
        <f>'Edited Data'!F11</f>
        <v>74.954545454545453</v>
      </c>
      <c r="O14" s="219" t="s">
        <v>639</v>
      </c>
      <c r="P14" s="41">
        <f>'Edited Data'!F23</f>
        <v>168.734375</v>
      </c>
      <c r="V14" s="26"/>
      <c r="W14" s="30" t="s">
        <v>984</v>
      </c>
      <c r="X14" s="48" t="s">
        <v>985</v>
      </c>
      <c r="Y14" s="33" t="s">
        <v>986</v>
      </c>
      <c r="Z14" s="34"/>
      <c r="AB14" s="26"/>
      <c r="AC14" s="36" t="s">
        <v>980</v>
      </c>
      <c r="AD14" s="42">
        <f>'Edited Data'!LG71</f>
        <v>1</v>
      </c>
      <c r="AF14" s="34"/>
      <c r="AH14" s="26"/>
      <c r="AI14" s="36" t="s">
        <v>1336</v>
      </c>
      <c r="AJ14" s="42">
        <v>1</v>
      </c>
      <c r="AL14" s="34"/>
    </row>
    <row r="15" spans="2:38" x14ac:dyDescent="0.2">
      <c r="B15" s="26"/>
      <c r="D15" s="21"/>
      <c r="G15" s="36" t="s">
        <v>988</v>
      </c>
      <c r="H15" s="21">
        <f>'Edited Data'!AB66</f>
        <v>44271</v>
      </c>
      <c r="I15" s="43">
        <f>H15/H19</f>
        <v>0.49970652640133645</v>
      </c>
      <c r="J15" s="40"/>
      <c r="L15" s="220" t="s">
        <v>570</v>
      </c>
      <c r="M15" s="37">
        <f>'Edited Data'!F12</f>
        <v>67.15789473684211</v>
      </c>
      <c r="R15" s="30" t="s">
        <v>989</v>
      </c>
      <c r="S15" s="35" t="s">
        <v>943</v>
      </c>
      <c r="T15" s="33" t="s">
        <v>944</v>
      </c>
      <c r="V15" s="26"/>
      <c r="W15" s="36" t="s">
        <v>952</v>
      </c>
      <c r="X15">
        <f>'Edited Data'!AL71</f>
        <v>30</v>
      </c>
      <c r="Y15" s="43">
        <f>'Edited Data'!AL73</f>
        <v>0.76923076923076927</v>
      </c>
      <c r="Z15" s="40"/>
      <c r="AB15" s="26"/>
      <c r="AC15" s="36" t="s">
        <v>1359</v>
      </c>
      <c r="AD15" s="42">
        <f>'Edited Data'!KR71</f>
        <v>2</v>
      </c>
      <c r="AF15" s="34"/>
      <c r="AH15" s="26"/>
      <c r="AI15" s="36" t="s">
        <v>1295</v>
      </c>
      <c r="AJ15" s="42">
        <v>1</v>
      </c>
      <c r="AL15" s="34"/>
    </row>
    <row r="16" spans="2:38" x14ac:dyDescent="0.2">
      <c r="B16" s="26"/>
      <c r="C16" s="30" t="s">
        <v>991</v>
      </c>
      <c r="D16" s="70">
        <f>'Edited Data'!G67</f>
        <v>6.6875</v>
      </c>
      <c r="E16" s="32"/>
      <c r="G16" s="36" t="s">
        <v>1577</v>
      </c>
      <c r="H16" s="21">
        <f>'Edited Data'!AC66</f>
        <v>28705</v>
      </c>
      <c r="I16" s="43">
        <f>H16/H19</f>
        <v>0.32400614037067971</v>
      </c>
      <c r="J16" s="40"/>
      <c r="L16" s="220" t="s">
        <v>766</v>
      </c>
      <c r="M16" s="37">
        <f>'Edited Data'!F13</f>
        <v>16</v>
      </c>
      <c r="O16" s="30" t="s">
        <v>993</v>
      </c>
      <c r="P16" s="33"/>
      <c r="R16" s="36" t="s">
        <v>948</v>
      </c>
      <c r="S16" s="21">
        <f>'Class 2'!AW4</f>
        <v>20</v>
      </c>
      <c r="T16" s="37">
        <f>'Class 2'!AX4</f>
        <v>447</v>
      </c>
      <c r="V16" s="26"/>
      <c r="W16" s="36" t="s">
        <v>1481</v>
      </c>
      <c r="X16">
        <f>'Edited Data'!AM71</f>
        <v>6</v>
      </c>
      <c r="Y16" s="43">
        <f>'Edited Data'!AM73</f>
        <v>0.15384615384615385</v>
      </c>
      <c r="Z16" s="40"/>
      <c r="AB16" s="26"/>
      <c r="AC16" s="36" t="s">
        <v>987</v>
      </c>
      <c r="AD16" s="42">
        <f>'Edited Data'!HK71</f>
        <v>16</v>
      </c>
      <c r="AF16" s="34"/>
      <c r="AH16" s="26"/>
      <c r="AI16" s="38" t="s">
        <v>958</v>
      </c>
      <c r="AJ16" s="45">
        <f>'Edited Data'!DI71</f>
        <v>33</v>
      </c>
      <c r="AL16" s="34"/>
    </row>
    <row r="17" spans="2:38" x14ac:dyDescent="0.2">
      <c r="B17" s="26"/>
      <c r="C17" s="36" t="s">
        <v>946</v>
      </c>
      <c r="D17" s="37">
        <f>'Edited Data'!G69</f>
        <v>1</v>
      </c>
      <c r="E17" s="21"/>
      <c r="G17" s="36" t="s">
        <v>964</v>
      </c>
      <c r="H17" s="21">
        <f>'Edited Data'!AD66</f>
        <v>14736</v>
      </c>
      <c r="I17" s="43">
        <f>H17/H19</f>
        <v>0.16633180576562748</v>
      </c>
      <c r="J17" s="40"/>
      <c r="L17" s="220" t="s">
        <v>744</v>
      </c>
      <c r="M17" s="37">
        <f>'Edited Data'!F14</f>
        <v>101.09090909090909</v>
      </c>
      <c r="O17" s="220" t="s">
        <v>577</v>
      </c>
      <c r="P17" s="37">
        <f>'Edited Data'!F65</f>
        <v>76.390804597701148</v>
      </c>
      <c r="R17" s="36" t="s">
        <v>951</v>
      </c>
      <c r="S17" s="21">
        <f>'Class 2'!BA4</f>
        <v>4</v>
      </c>
      <c r="T17" s="175">
        <f>'Class 2'!BB4</f>
        <v>353</v>
      </c>
      <c r="V17" s="26"/>
      <c r="W17" s="36" t="s">
        <v>1004</v>
      </c>
      <c r="X17">
        <f>'Edited Data'!AQ71</f>
        <v>13</v>
      </c>
      <c r="Y17" s="43">
        <f>'Edited Data'!AQ73</f>
        <v>0.33333333333333331</v>
      </c>
      <c r="Z17" s="40"/>
      <c r="AB17" s="26"/>
      <c r="AC17" s="36" t="s">
        <v>990</v>
      </c>
      <c r="AD17" s="42">
        <f>'Edited Data'!KE71</f>
        <v>6</v>
      </c>
      <c r="AF17" s="34"/>
      <c r="AH17" s="26"/>
      <c r="AL17" s="34"/>
    </row>
    <row r="18" spans="2:38" x14ac:dyDescent="0.2">
      <c r="B18" s="26"/>
      <c r="C18" s="36" t="s">
        <v>950</v>
      </c>
      <c r="D18" s="37">
        <f>'Edited Data'!G70</f>
        <v>19</v>
      </c>
      <c r="E18" s="21"/>
      <c r="G18" s="38" t="s">
        <v>969</v>
      </c>
      <c r="H18" s="44">
        <f>'Edited Data'!AE66</f>
        <v>882</v>
      </c>
      <c r="I18" s="39">
        <f>H18/H19</f>
        <v>9.9555274623563672E-3</v>
      </c>
      <c r="J18" s="40"/>
      <c r="L18" s="220" t="s">
        <v>868</v>
      </c>
      <c r="M18" s="37">
        <f>'Edited Data'!F15</f>
        <v>98.933333333333337</v>
      </c>
      <c r="O18" s="220" t="s">
        <v>675</v>
      </c>
      <c r="P18" s="37">
        <f>'Edited Data'!F7</f>
        <v>83.254901960784309</v>
      </c>
      <c r="R18" s="36" t="s">
        <v>956</v>
      </c>
      <c r="T18" s="42"/>
      <c r="V18" s="26"/>
      <c r="W18" s="36" t="s">
        <v>1002</v>
      </c>
      <c r="X18">
        <f>'Edited Data'!AP71</f>
        <v>16</v>
      </c>
      <c r="Y18" s="43">
        <f>'Edited Data'!AP73</f>
        <v>0.41025641025641024</v>
      </c>
      <c r="Z18" s="40"/>
      <c r="AB18" s="26"/>
      <c r="AC18" s="36" t="s">
        <v>994</v>
      </c>
      <c r="AD18" s="42">
        <f>'Edited Data'!FM71</f>
        <v>31</v>
      </c>
      <c r="AF18" s="34"/>
      <c r="AH18" s="26"/>
      <c r="AI18" s="30" t="s">
        <v>995</v>
      </c>
      <c r="AJ18" s="48" t="s">
        <v>996</v>
      </c>
      <c r="AK18" s="33" t="s">
        <v>944</v>
      </c>
      <c r="AL18" s="49"/>
    </row>
    <row r="19" spans="2:38" x14ac:dyDescent="0.2">
      <c r="B19" s="26"/>
      <c r="C19" s="38" t="s">
        <v>1001</v>
      </c>
      <c r="D19" s="41">
        <f>'Edited Data'!G76</f>
        <v>0.75</v>
      </c>
      <c r="E19" s="22"/>
      <c r="H19" s="21">
        <f>SUM(H15:H18)</f>
        <v>88594</v>
      </c>
      <c r="J19" s="34"/>
      <c r="L19" s="220" t="s">
        <v>462</v>
      </c>
      <c r="M19" s="37">
        <f>'Edited Data'!F16</f>
        <v>154.91999999999999</v>
      </c>
      <c r="O19" s="220" t="s">
        <v>739</v>
      </c>
      <c r="P19" s="37">
        <f>'Edited Data'!F35</f>
        <v>83.551724137931032</v>
      </c>
      <c r="R19" s="36" t="s">
        <v>961</v>
      </c>
      <c r="S19" s="21">
        <f>'Class 2'!BZ4</f>
        <v>58</v>
      </c>
      <c r="T19" s="37">
        <f>'Class 2'!CA4</f>
        <v>48</v>
      </c>
      <c r="V19" s="26"/>
      <c r="W19" s="36" t="s">
        <v>997</v>
      </c>
      <c r="X19">
        <f>'Edited Data'!AN71</f>
        <v>17</v>
      </c>
      <c r="Y19" s="43">
        <f>'Edited Data'!AN73</f>
        <v>0.4358974358974359</v>
      </c>
      <c r="Z19" s="40"/>
      <c r="AB19" s="26"/>
      <c r="AC19" s="36" t="s">
        <v>998</v>
      </c>
      <c r="AD19" s="42">
        <f>'Edited Data'!FX71</f>
        <v>20</v>
      </c>
      <c r="AF19" s="34"/>
      <c r="AH19" s="26"/>
      <c r="AI19" s="36" t="s">
        <v>957</v>
      </c>
      <c r="AJ19" s="21">
        <v>3</v>
      </c>
      <c r="AK19" s="42">
        <v>67</v>
      </c>
      <c r="AL19" s="49"/>
    </row>
    <row r="20" spans="2:38" x14ac:dyDescent="0.2">
      <c r="B20" s="26"/>
      <c r="J20" s="34"/>
      <c r="L20" s="220" t="s">
        <v>585</v>
      </c>
      <c r="M20" s="37">
        <f>'Edited Data'!F17</f>
        <v>66</v>
      </c>
      <c r="O20" s="220" t="s">
        <v>861</v>
      </c>
      <c r="P20" s="37">
        <f>'Edited Data'!F21</f>
        <v>89.18518518518519</v>
      </c>
      <c r="R20" s="36" t="s">
        <v>964</v>
      </c>
      <c r="T20" s="42"/>
      <c r="V20" s="26"/>
      <c r="W20" s="36" t="s">
        <v>999</v>
      </c>
      <c r="X20">
        <f>'Edited Data'!AO71</f>
        <v>16</v>
      </c>
      <c r="Y20" s="43">
        <f>'Edited Data'!AO73</f>
        <v>0.41025641025641024</v>
      </c>
      <c r="Z20" s="40"/>
      <c r="AB20" s="26"/>
      <c r="AC20" s="36" t="s">
        <v>1000</v>
      </c>
      <c r="AD20" s="42">
        <f>'Edited Data'!GG71</f>
        <v>40</v>
      </c>
      <c r="AF20" s="34"/>
      <c r="AH20" s="26"/>
      <c r="AI20" s="36" t="s">
        <v>953</v>
      </c>
      <c r="AJ20" s="21">
        <f>'Edited Data'!CX67</f>
        <v>1.7777777777777777</v>
      </c>
      <c r="AK20" s="37">
        <f>'Edited Data'!CY67</f>
        <v>24.622222222222224</v>
      </c>
      <c r="AL20" s="49"/>
    </row>
    <row r="21" spans="2:38" x14ac:dyDescent="0.2">
      <c r="B21" s="26"/>
      <c r="C21" s="30" t="s">
        <v>1006</v>
      </c>
      <c r="D21" s="48" t="s">
        <v>920</v>
      </c>
      <c r="E21" s="33" t="s">
        <v>921</v>
      </c>
      <c r="G21" s="30" t="s">
        <v>1007</v>
      </c>
      <c r="H21" s="48" t="s">
        <v>1008</v>
      </c>
      <c r="I21" s="33" t="s">
        <v>983</v>
      </c>
      <c r="J21" s="34"/>
      <c r="L21" s="220" t="s">
        <v>601</v>
      </c>
      <c r="M21" s="37">
        <f>'Edited Data'!F18</f>
        <v>97.5</v>
      </c>
      <c r="O21" s="220" t="s">
        <v>425</v>
      </c>
      <c r="P21" s="37">
        <f>'Edited Data'!F63</f>
        <v>93.31481481481481</v>
      </c>
      <c r="R21" s="36" t="s">
        <v>969</v>
      </c>
      <c r="T21" s="42"/>
      <c r="V21" s="26"/>
      <c r="W21" s="36" t="s">
        <v>1009</v>
      </c>
      <c r="X21">
        <f>'Edited Data'!AR71</f>
        <v>4</v>
      </c>
      <c r="Y21" s="50">
        <f>'Edited Data'!AR73</f>
        <v>0.10256410256410256</v>
      </c>
      <c r="Z21" s="51"/>
      <c r="AB21" s="26"/>
      <c r="AC21" s="36" t="s">
        <v>1003</v>
      </c>
      <c r="AD21" s="42">
        <f>'Edited Data'!KM71</f>
        <v>2</v>
      </c>
      <c r="AF21" s="34"/>
      <c r="AH21" s="26"/>
      <c r="AI21" s="36" t="s">
        <v>971</v>
      </c>
      <c r="AJ21" s="21">
        <f>'Edited Data'!DV67</f>
        <v>1.375</v>
      </c>
      <c r="AK21" s="37">
        <f>'Edited Data'!DW67</f>
        <v>16.888888888888889</v>
      </c>
      <c r="AL21" s="49"/>
    </row>
    <row r="22" spans="2:38" x14ac:dyDescent="0.2">
      <c r="B22" s="26"/>
      <c r="C22" s="36" t="s">
        <v>1011</v>
      </c>
      <c r="D22" s="21">
        <f>'Class 1'!F4</f>
        <v>79.113744075829388</v>
      </c>
      <c r="E22" s="37">
        <f>'Class 1'!F5</f>
        <v>79.113744075829388</v>
      </c>
      <c r="G22" s="36" t="s">
        <v>948</v>
      </c>
      <c r="H22">
        <f>'Edited Data'!AJ71</f>
        <v>39</v>
      </c>
      <c r="I22" s="43">
        <f>'Edited Data'!AJ73</f>
        <v>0.609375</v>
      </c>
      <c r="J22" s="40"/>
      <c r="L22" s="220" t="s">
        <v>409</v>
      </c>
      <c r="M22" s="37">
        <f>'Edited Data'!F19</f>
        <v>58.222222222222221</v>
      </c>
      <c r="O22" s="220" t="s">
        <v>725</v>
      </c>
      <c r="P22" s="37">
        <f>'Edited Data'!F25</f>
        <v>103.20588235294117</v>
      </c>
      <c r="R22" s="38" t="s">
        <v>973</v>
      </c>
      <c r="S22" s="44"/>
      <c r="T22" s="45"/>
      <c r="V22" s="26"/>
      <c r="W22" s="38" t="s">
        <v>1012</v>
      </c>
      <c r="X22" s="52">
        <f>'Edited Data'!AS71</f>
        <v>25</v>
      </c>
      <c r="Y22" s="53">
        <f>'Edited Data'!AS73</f>
        <v>0.64102564102564108</v>
      </c>
      <c r="Z22" s="51"/>
      <c r="AA22" s="28"/>
      <c r="AB22" s="26"/>
      <c r="AC22" s="36" t="s">
        <v>1005</v>
      </c>
      <c r="AD22" s="42">
        <f>'Edited Data'!IQ71</f>
        <v>9</v>
      </c>
      <c r="AF22" s="34"/>
      <c r="AH22" s="26"/>
      <c r="AI22" s="36" t="s">
        <v>962</v>
      </c>
      <c r="AJ22" s="21">
        <f>'Edited Data'!DP67</f>
        <v>1.8333333333333333</v>
      </c>
      <c r="AK22" s="37">
        <f>'Edited Data'!DQ67</f>
        <v>22.611111111111111</v>
      </c>
      <c r="AL22" s="49"/>
    </row>
    <row r="23" spans="2:38" x14ac:dyDescent="0.2">
      <c r="B23" s="26"/>
      <c r="C23" s="36" t="s">
        <v>1014</v>
      </c>
      <c r="D23" s="21">
        <f>'Class 2'!F4</f>
        <v>116.72857142857143</v>
      </c>
      <c r="E23" s="37">
        <f>'Class 2'!F5</f>
        <v>116.72857142857143</v>
      </c>
      <c r="G23" s="36" t="s">
        <v>951</v>
      </c>
      <c r="H23" s="21">
        <f>'Edited Data'!AZ71</f>
        <v>20</v>
      </c>
      <c r="I23" s="50">
        <f>'Edited Data'!AZ73</f>
        <v>0.3125</v>
      </c>
      <c r="J23" s="40"/>
      <c r="L23" s="223" t="s">
        <v>1015</v>
      </c>
      <c r="M23" s="224"/>
      <c r="O23" s="220" t="s">
        <v>792</v>
      </c>
      <c r="P23" s="37">
        <f>'Edited Data'!F39</f>
        <v>104.45945945945945</v>
      </c>
      <c r="V23" s="26"/>
      <c r="Y23" s="55"/>
      <c r="Z23" s="51"/>
      <c r="AA23" s="28"/>
      <c r="AB23" s="26"/>
      <c r="AC23" s="36" t="s">
        <v>1010</v>
      </c>
      <c r="AD23" s="42">
        <f>'Edited Data'!JS71</f>
        <v>32</v>
      </c>
      <c r="AF23" s="34"/>
      <c r="AH23" s="26"/>
      <c r="AI23" s="36" t="s">
        <v>979</v>
      </c>
      <c r="AJ23" s="21">
        <v>2</v>
      </c>
      <c r="AK23" s="42">
        <v>2</v>
      </c>
      <c r="AL23" s="49"/>
    </row>
    <row r="24" spans="2:38" x14ac:dyDescent="0.2">
      <c r="B24" s="26"/>
      <c r="C24" s="36" t="s">
        <v>1016</v>
      </c>
      <c r="D24" s="21">
        <f>'Class 2A'!F7</f>
        <v>112.05170462893432</v>
      </c>
      <c r="E24" s="37">
        <f>'Class 2A'!F8</f>
        <v>98.582995951417004</v>
      </c>
      <c r="G24" s="36" t="s">
        <v>1017</v>
      </c>
      <c r="H24">
        <f>'Edited Data'!BG71</f>
        <v>5</v>
      </c>
      <c r="I24" s="50">
        <f>'Edited Data'!BG73</f>
        <v>9.2592592592592587E-2</v>
      </c>
      <c r="J24" s="51"/>
      <c r="L24" s="220" t="s">
        <v>660</v>
      </c>
      <c r="M24" s="37">
        <f>'Edited Data'!F20</f>
        <v>46.055555555555557</v>
      </c>
      <c r="O24" s="220" t="s">
        <v>543</v>
      </c>
      <c r="P24" s="37">
        <f>'Edited Data'!F22</f>
        <v>115.20930232558139</v>
      </c>
      <c r="V24" s="26"/>
      <c r="Y24" s="55"/>
      <c r="Z24" s="51"/>
      <c r="AA24" s="28"/>
      <c r="AB24" s="54"/>
      <c r="AC24" s="38" t="s">
        <v>1013</v>
      </c>
      <c r="AD24" s="45">
        <f>'Edited Data'!KW71</f>
        <v>1</v>
      </c>
      <c r="AF24" s="34"/>
      <c r="AH24" s="26"/>
      <c r="AI24" s="36" t="s">
        <v>981</v>
      </c>
      <c r="AJ24" s="21">
        <v>2</v>
      </c>
      <c r="AK24" s="42">
        <v>35</v>
      </c>
      <c r="AL24" s="34"/>
    </row>
    <row r="25" spans="2:38" x14ac:dyDescent="0.2">
      <c r="B25" s="26"/>
      <c r="C25" s="36" t="s">
        <v>1019</v>
      </c>
      <c r="D25" s="21">
        <f>'Class 3'!F14</f>
        <v>108.09706609166469</v>
      </c>
      <c r="E25" s="37">
        <f>'Class 3'!F15</f>
        <v>103.20588235294117</v>
      </c>
      <c r="G25" s="36" t="s">
        <v>961</v>
      </c>
      <c r="H25" s="56">
        <f>'Edited Data'!BY71</f>
        <v>24</v>
      </c>
      <c r="I25" s="50">
        <f>'Edited Data'!BY73</f>
        <v>0.375</v>
      </c>
      <c r="J25" s="51"/>
      <c r="L25" s="220" t="s">
        <v>861</v>
      </c>
      <c r="M25" s="37">
        <f>'Edited Data'!F21</f>
        <v>89.18518518518519</v>
      </c>
      <c r="O25" s="220" t="s">
        <v>691</v>
      </c>
      <c r="P25" s="37">
        <f>'Edited Data'!F40</f>
        <v>131.69565217391303</v>
      </c>
      <c r="V25" s="26"/>
      <c r="Y25" s="55"/>
      <c r="Z25" s="51"/>
      <c r="AB25" s="54"/>
      <c r="AF25" s="34"/>
      <c r="AH25" s="26"/>
      <c r="AI25" s="36" t="s">
        <v>963</v>
      </c>
      <c r="AJ25" s="21">
        <f>'Edited Data'!DD67</f>
        <v>1.7692307692307692</v>
      </c>
      <c r="AK25" s="37">
        <f>'Edited Data'!DE67</f>
        <v>22.785714285714285</v>
      </c>
      <c r="AL25" s="34"/>
    </row>
    <row r="26" spans="2:38" x14ac:dyDescent="0.2">
      <c r="B26" s="26"/>
      <c r="C26" s="36" t="s">
        <v>1020</v>
      </c>
      <c r="D26" s="21">
        <f>'Class 4'!F12</f>
        <v>88.167849200640731</v>
      </c>
      <c r="E26" s="37">
        <f>'Class 4'!F13</f>
        <v>90.875</v>
      </c>
      <c r="G26" s="36" t="s">
        <v>1021</v>
      </c>
      <c r="H26">
        <f>'Edited Data'!BM71</f>
        <v>7</v>
      </c>
      <c r="I26" s="50">
        <f>'Edited Data'!BM73</f>
        <v>0.12962962962962962</v>
      </c>
      <c r="J26" s="51"/>
      <c r="L26" s="220" t="s">
        <v>543</v>
      </c>
      <c r="M26" s="37">
        <f>'Edited Data'!F22</f>
        <v>115.20930232558139</v>
      </c>
      <c r="O26" s="220" t="s">
        <v>486</v>
      </c>
      <c r="P26" s="37">
        <f>'Edited Data'!F46</f>
        <v>153.88</v>
      </c>
      <c r="Q26" s="36"/>
      <c r="V26" s="26"/>
      <c r="Y26" s="55"/>
      <c r="Z26" s="51"/>
      <c r="AA26" s="28"/>
      <c r="AB26" s="26"/>
      <c r="AC26" s="30" t="s">
        <v>1018</v>
      </c>
      <c r="AD26" s="48" t="s">
        <v>996</v>
      </c>
      <c r="AE26" s="33" t="s">
        <v>944</v>
      </c>
      <c r="AF26" s="34"/>
      <c r="AH26" s="26"/>
      <c r="AI26" s="36" t="s">
        <v>975</v>
      </c>
      <c r="AJ26" s="21">
        <f>'Edited Data'!EB67</f>
        <v>1</v>
      </c>
      <c r="AK26" s="37">
        <f>'Edited Data'!EC67</f>
        <v>27.5</v>
      </c>
      <c r="AL26" s="34"/>
    </row>
    <row r="27" spans="2:38" x14ac:dyDescent="0.2">
      <c r="B27" s="26"/>
      <c r="C27" s="36" t="s">
        <v>1024</v>
      </c>
      <c r="D27" s="21">
        <f>'Class 5'!F9</f>
        <v>89.699164578111933</v>
      </c>
      <c r="E27" s="37">
        <f>'Class 5'!F10</f>
        <v>81.123809523809513</v>
      </c>
      <c r="G27" s="36" t="s">
        <v>1025</v>
      </c>
      <c r="H27">
        <f>'Edited Data'!BS71</f>
        <v>3</v>
      </c>
      <c r="I27" s="50">
        <f>'Edited Data'!BS73</f>
        <v>5.5555555555555552E-2</v>
      </c>
      <c r="J27" s="51"/>
      <c r="L27" s="220" t="s">
        <v>639</v>
      </c>
      <c r="M27" s="37">
        <f>'Edited Data'!F23</f>
        <v>168.734375</v>
      </c>
      <c r="O27" s="219" t="s">
        <v>462</v>
      </c>
      <c r="P27" s="41">
        <f>'Edited Data'!F16</f>
        <v>154.91999999999999</v>
      </c>
      <c r="Q27" s="36"/>
      <c r="R27" s="30" t="s">
        <v>1022</v>
      </c>
      <c r="S27" s="35" t="s">
        <v>943</v>
      </c>
      <c r="T27" s="33" t="s">
        <v>944</v>
      </c>
      <c r="V27" s="26"/>
      <c r="W27" s="30" t="s">
        <v>1023</v>
      </c>
      <c r="X27" s="48" t="s">
        <v>1008</v>
      </c>
      <c r="Y27" s="33" t="s">
        <v>986</v>
      </c>
      <c r="Z27" s="51"/>
      <c r="AB27" s="54"/>
      <c r="AC27" s="36" t="s">
        <v>952</v>
      </c>
      <c r="AD27" s="21">
        <f>'Edited Data'!JJ67</f>
        <v>1.7</v>
      </c>
      <c r="AE27" s="37">
        <f>'Edited Data'!JK67</f>
        <v>239.85714285714286</v>
      </c>
      <c r="AF27" s="49"/>
      <c r="AH27" s="140"/>
      <c r="AI27" s="36" t="s">
        <v>1336</v>
      </c>
      <c r="AJ27" s="21">
        <v>2</v>
      </c>
      <c r="AK27" s="42">
        <v>42</v>
      </c>
      <c r="AL27" s="141"/>
    </row>
    <row r="28" spans="2:38" x14ac:dyDescent="0.2">
      <c r="B28" s="26"/>
      <c r="C28" s="36" t="s">
        <v>1027</v>
      </c>
      <c r="D28" s="21">
        <f>'Class 6'!F26</f>
        <v>70.061641257293431</v>
      </c>
      <c r="E28" s="37">
        <f>'Class 6'!F27</f>
        <v>61.857142857142854</v>
      </c>
      <c r="G28" s="38" t="s">
        <v>973</v>
      </c>
      <c r="H28" s="52">
        <f>'Edited Data'!CI71</f>
        <v>31</v>
      </c>
      <c r="I28" s="53">
        <f>'Edited Data'!CI73</f>
        <v>0.484375</v>
      </c>
      <c r="J28" s="51"/>
      <c r="L28" s="220" t="s">
        <v>896</v>
      </c>
      <c r="M28" s="37">
        <f>'Edited Data'!F24</f>
        <v>45</v>
      </c>
      <c r="Q28" s="36"/>
      <c r="R28" s="36" t="s">
        <v>948</v>
      </c>
      <c r="S28" s="21">
        <f>'Class 2A'!AW7</f>
        <v>6</v>
      </c>
      <c r="T28" s="37">
        <f>'Class 2A'!AX7</f>
        <v>393</v>
      </c>
      <c r="V28" s="26"/>
      <c r="W28" s="36" t="s">
        <v>1026</v>
      </c>
      <c r="X28">
        <f>COUNTIF('Edited Data'!AV2:AV65,"Not required to report")</f>
        <v>4</v>
      </c>
      <c r="Y28" s="43">
        <f>'Caseload Data'!X28/'Edited Data'!AV75</f>
        <v>0.10256410256410256</v>
      </c>
      <c r="Z28" s="40"/>
      <c r="AB28" s="26"/>
      <c r="AC28" s="36" t="s">
        <v>1360</v>
      </c>
      <c r="AD28" s="172">
        <f>'Edited Data'!LC67</f>
        <v>1</v>
      </c>
      <c r="AE28" s="175">
        <f>'Edited Data'!LD67</f>
        <v>60</v>
      </c>
      <c r="AF28" s="49"/>
      <c r="AH28" s="26"/>
      <c r="AI28" s="36" t="s">
        <v>1295</v>
      </c>
      <c r="AJ28" s="21">
        <v>5</v>
      </c>
      <c r="AK28" s="42">
        <v>49</v>
      </c>
      <c r="AL28" s="34"/>
    </row>
    <row r="29" spans="2:38" x14ac:dyDescent="0.2">
      <c r="B29" s="26"/>
      <c r="C29" s="36" t="s">
        <v>1028</v>
      </c>
      <c r="D29" s="21">
        <f>'Class 7'!F7</f>
        <v>49.014610389610397</v>
      </c>
      <c r="E29" s="37">
        <f>'Class 7'!F8</f>
        <v>48.25</v>
      </c>
      <c r="J29" s="51"/>
      <c r="L29" s="220" t="s">
        <v>725</v>
      </c>
      <c r="M29" s="37">
        <f>'Edited Data'!F25</f>
        <v>103.20588235294117</v>
      </c>
      <c r="R29" s="36" t="s">
        <v>951</v>
      </c>
      <c r="S29" s="21">
        <f>'Class 2A'!BA7</f>
        <v>3.5</v>
      </c>
      <c r="T29" s="37">
        <f>'Class 2A'!BB7</f>
        <v>349</v>
      </c>
      <c r="V29" s="26"/>
      <c r="W29" s="36" t="s">
        <v>1576</v>
      </c>
      <c r="X29">
        <f>COUNTIF('Edited Data'!AV2:AV65,"By computer (email or other forms of electronic reporting)")</f>
        <v>28</v>
      </c>
      <c r="Y29" s="43">
        <f>X29/'Edited Data'!AV75</f>
        <v>0.71794871794871795</v>
      </c>
      <c r="Z29" s="40"/>
      <c r="AA29" s="28"/>
      <c r="AB29" s="26"/>
      <c r="AC29" s="36" t="s">
        <v>957</v>
      </c>
      <c r="AD29" s="21">
        <f>'Edited Data'!GR67</f>
        <v>3.0833333333333335</v>
      </c>
      <c r="AE29" s="37">
        <f>'Edited Data'!GS67</f>
        <v>59.833333333333336</v>
      </c>
      <c r="AF29" s="49"/>
      <c r="AH29" s="26"/>
      <c r="AI29" s="38" t="s">
        <v>958</v>
      </c>
      <c r="AJ29" s="44">
        <f>'Edited Data'!DJ67</f>
        <v>1.2333333333333334</v>
      </c>
      <c r="AK29" s="41">
        <f>'Edited Data'!DK67</f>
        <v>13.121212121212121</v>
      </c>
      <c r="AL29" s="34"/>
    </row>
    <row r="30" spans="2:38" x14ac:dyDescent="0.2">
      <c r="B30" s="26"/>
      <c r="C30" s="38" t="s">
        <v>1032</v>
      </c>
      <c r="D30" s="44">
        <f>'Class 8'!F8</f>
        <v>59.220000000000006</v>
      </c>
      <c r="E30" s="41">
        <f>'Class 8'!F9</f>
        <v>47.6</v>
      </c>
      <c r="I30" s="55"/>
      <c r="J30" s="51"/>
      <c r="L30" s="220" t="s">
        <v>336</v>
      </c>
      <c r="M30" s="37">
        <f>'Edited Data'!F26</f>
        <v>90.875</v>
      </c>
      <c r="R30" s="36" t="s">
        <v>956</v>
      </c>
      <c r="T30" s="42"/>
      <c r="V30" s="26"/>
      <c r="W30" s="38" t="s">
        <v>1030</v>
      </c>
      <c r="X30" s="52">
        <f>COUNTIF('Edited Data'!AV2:AV65,"By phone")</f>
        <v>7</v>
      </c>
      <c r="Y30" s="39">
        <f>X30/'Edited Data'!AV75</f>
        <v>0.17948717948717949</v>
      </c>
      <c r="Z30" s="40"/>
      <c r="AA30" s="28"/>
      <c r="AB30" s="26"/>
      <c r="AC30" s="36" t="s">
        <v>962</v>
      </c>
      <c r="AD30" s="21">
        <f>'Edited Data'!HA67</f>
        <v>2.7</v>
      </c>
      <c r="AE30" s="37">
        <f>'Edited Data'!HB67</f>
        <v>120.27272727272727</v>
      </c>
      <c r="AF30" s="49"/>
      <c r="AH30" s="26"/>
      <c r="AL30" s="34"/>
    </row>
    <row r="31" spans="2:38" ht="16" thickBot="1" x14ac:dyDescent="0.25">
      <c r="B31" s="26"/>
      <c r="I31" s="21"/>
      <c r="J31" s="49"/>
      <c r="L31" s="220" t="s">
        <v>784</v>
      </c>
      <c r="M31" s="37">
        <f>'Edited Data'!F27</f>
        <v>34.5</v>
      </c>
      <c r="O31" s="30" t="s">
        <v>1029</v>
      </c>
      <c r="P31" s="33"/>
      <c r="R31" s="36" t="s">
        <v>961</v>
      </c>
      <c r="S31" s="21">
        <f>'Class 2A'!BZ7</f>
        <v>42.333333333333336</v>
      </c>
      <c r="T31" s="37">
        <f>'Class 2A'!CA7</f>
        <v>96.666666666666671</v>
      </c>
      <c r="V31" s="26"/>
      <c r="Y31" s="22"/>
      <c r="Z31" s="40"/>
      <c r="AA31" s="28"/>
      <c r="AB31" s="54"/>
      <c r="AC31" s="36" t="s">
        <v>966</v>
      </c>
      <c r="AD31" s="21">
        <f>'Edited Data'!JA67</f>
        <v>2.9310344827586206</v>
      </c>
      <c r="AE31" s="37">
        <f>'Edited Data'!JB67</f>
        <v>41.233333333333334</v>
      </c>
      <c r="AF31" s="49"/>
      <c r="AH31" s="57"/>
      <c r="AI31" s="58"/>
      <c r="AJ31" s="58"/>
      <c r="AK31" s="58"/>
      <c r="AL31" s="59"/>
    </row>
    <row r="32" spans="2:38" x14ac:dyDescent="0.2">
      <c r="B32" s="26"/>
      <c r="J32" s="34"/>
      <c r="L32" s="220" t="s">
        <v>389</v>
      </c>
      <c r="M32" s="37">
        <f>'Edited Data'!F28</f>
        <v>74.041666666666671</v>
      </c>
      <c r="O32" s="220" t="s">
        <v>687</v>
      </c>
      <c r="P32" s="37">
        <f>'Edited Data'!F52</f>
        <v>43.617647058823529</v>
      </c>
      <c r="R32" s="36" t="s">
        <v>964</v>
      </c>
      <c r="T32" s="42"/>
      <c r="V32" s="26"/>
      <c r="Y32" s="22"/>
      <c r="Z32" s="40"/>
      <c r="AA32" s="28"/>
      <c r="AB32" s="54"/>
      <c r="AC32" s="36" t="s">
        <v>970</v>
      </c>
      <c r="AD32" s="21">
        <f>'Edited Data'!HU67</f>
        <v>2.1111111111111112</v>
      </c>
      <c r="AE32" s="37">
        <f>'Edited Data'!HV67</f>
        <v>38.777777777777779</v>
      </c>
      <c r="AF32" s="49"/>
    </row>
    <row r="33" spans="2:38" ht="16" thickBot="1" x14ac:dyDescent="0.25">
      <c r="B33" s="26"/>
      <c r="J33" s="34"/>
      <c r="L33" s="220" t="s">
        <v>881</v>
      </c>
      <c r="M33" s="37">
        <f>'Edited Data'!F29</f>
        <v>47.6</v>
      </c>
      <c r="O33" s="220" t="s">
        <v>570</v>
      </c>
      <c r="P33" s="37">
        <f>'Edited Data'!F12</f>
        <v>67.15789473684211</v>
      </c>
      <c r="R33" s="36" t="s">
        <v>969</v>
      </c>
      <c r="T33" s="42"/>
      <c r="V33" s="26"/>
      <c r="Z33" s="40"/>
      <c r="AA33" s="28"/>
      <c r="AB33" s="54"/>
      <c r="AC33" s="36" t="s">
        <v>974</v>
      </c>
      <c r="AD33" s="21">
        <f>'Edited Data'!IL67</f>
        <v>2</v>
      </c>
      <c r="AE33" s="37">
        <f>'Edited Data'!IM67</f>
        <v>42</v>
      </c>
      <c r="AF33" s="49"/>
    </row>
    <row r="34" spans="2:38" ht="16" thickBot="1" x14ac:dyDescent="0.25">
      <c r="B34" s="26"/>
      <c r="C34" s="30" t="s">
        <v>1579</v>
      </c>
      <c r="D34" s="48" t="s">
        <v>1008</v>
      </c>
      <c r="E34" s="33" t="s">
        <v>983</v>
      </c>
      <c r="G34" s="30" t="s">
        <v>1034</v>
      </c>
      <c r="H34" s="48" t="s">
        <v>920</v>
      </c>
      <c r="I34" s="33" t="s">
        <v>921</v>
      </c>
      <c r="J34" s="34"/>
      <c r="L34" s="220" t="s">
        <v>495</v>
      </c>
      <c r="M34" s="37">
        <f>'Edited Data'!F30</f>
        <v>61.142857142857146</v>
      </c>
      <c r="O34" s="220" t="s">
        <v>389</v>
      </c>
      <c r="P34" s="37">
        <f>'Edited Data'!F28</f>
        <v>74.041666666666671</v>
      </c>
      <c r="R34" s="38" t="s">
        <v>973</v>
      </c>
      <c r="S34" s="44">
        <f>'Class 2A'!CJ7</f>
        <v>48</v>
      </c>
      <c r="T34" s="41">
        <f>'Class 2A'!CK7</f>
        <v>135</v>
      </c>
      <c r="V34" s="57"/>
      <c r="W34" s="60"/>
      <c r="X34" s="61"/>
      <c r="Y34" s="58"/>
      <c r="Z34" s="59"/>
      <c r="AB34" s="54"/>
      <c r="AC34" s="36" t="s">
        <v>978</v>
      </c>
      <c r="AD34" s="21">
        <f>'Edited Data'!ID67</f>
        <v>2.75</v>
      </c>
      <c r="AE34" s="37">
        <f>'Edited Data'!IE67</f>
        <v>37.5</v>
      </c>
      <c r="AF34" s="49"/>
      <c r="AH34" s="228" t="s">
        <v>1031</v>
      </c>
      <c r="AI34" s="229"/>
      <c r="AJ34" s="229"/>
      <c r="AK34" s="229"/>
      <c r="AL34" s="230"/>
    </row>
    <row r="35" spans="2:38" x14ac:dyDescent="0.2">
      <c r="B35" s="26"/>
      <c r="C35" s="36" t="s">
        <v>951</v>
      </c>
      <c r="D35" s="21">
        <f>'Edited Data'!BB74</f>
        <v>10</v>
      </c>
      <c r="E35" s="50">
        <f>'Edited Data'!BB76</f>
        <v>0.5</v>
      </c>
      <c r="G35" s="36" t="s">
        <v>948</v>
      </c>
      <c r="H35" s="21">
        <f>'Edited Data'!AW67</f>
        <v>10.692307692307692</v>
      </c>
      <c r="I35" s="62">
        <f>'Edited Data'!AW68</f>
        <v>3</v>
      </c>
      <c r="J35" s="47"/>
      <c r="L35" s="220" t="s">
        <v>838</v>
      </c>
      <c r="M35" s="37">
        <f>'Edited Data'!F31</f>
        <v>102.71428571428571</v>
      </c>
      <c r="O35" s="220" t="s">
        <v>699</v>
      </c>
      <c r="P35" s="37">
        <f>'Edited Data'!F11</f>
        <v>74.954545454545453</v>
      </c>
      <c r="Q35" s="36"/>
      <c r="W35" s="28"/>
      <c r="X35" s="21"/>
      <c r="AB35" s="26"/>
      <c r="AC35" s="36" t="s">
        <v>980</v>
      </c>
      <c r="AD35" s="21">
        <f>'Edited Data'!LH67</f>
        <v>1</v>
      </c>
      <c r="AE35" s="37">
        <f>'Edited Data'!LI67</f>
        <v>93</v>
      </c>
      <c r="AF35" s="49"/>
      <c r="AH35" s="26"/>
      <c r="AI35" s="30" t="s">
        <v>995</v>
      </c>
      <c r="AJ35" s="48" t="s">
        <v>996</v>
      </c>
      <c r="AK35" s="33" t="s">
        <v>944</v>
      </c>
      <c r="AL35" s="34"/>
    </row>
    <row r="36" spans="2:38" ht="16" thickBot="1" x14ac:dyDescent="0.25">
      <c r="B36" s="26"/>
      <c r="C36" s="36" t="s">
        <v>1017</v>
      </c>
      <c r="D36">
        <f>'Edited Data'!BI74</f>
        <v>1</v>
      </c>
      <c r="E36" s="50">
        <f>'Edited Data'!BI76</f>
        <v>0.16666666666666666</v>
      </c>
      <c r="G36" s="36" t="s">
        <v>988</v>
      </c>
      <c r="H36" s="21">
        <f>'Edited Data'!BA67</f>
        <v>2.263157894736842</v>
      </c>
      <c r="I36" s="37">
        <f>'Edited Data'!BA68</f>
        <v>2</v>
      </c>
      <c r="J36" s="49"/>
      <c r="L36" s="220" t="s">
        <v>320</v>
      </c>
      <c r="M36" s="37">
        <f>'Edited Data'!F32</f>
        <v>60.416666666666664</v>
      </c>
      <c r="O36" s="220" t="s">
        <v>336</v>
      </c>
      <c r="P36" s="37">
        <f>'Edited Data'!F26</f>
        <v>90.875</v>
      </c>
      <c r="W36" s="28"/>
      <c r="X36" s="21"/>
      <c r="AA36" s="28"/>
      <c r="AB36" s="26"/>
      <c r="AC36" s="36" t="s">
        <v>1359</v>
      </c>
      <c r="AD36" s="21">
        <f>'Edited Data'!KS67</f>
        <v>1.5</v>
      </c>
      <c r="AE36" s="37">
        <f>'Edited Data'!KT67</f>
        <v>22.5</v>
      </c>
      <c r="AF36" s="49"/>
      <c r="AH36" s="26"/>
      <c r="AI36" s="36" t="s">
        <v>1033</v>
      </c>
      <c r="AJ36" s="21">
        <f>'Class 1'!DP4</f>
        <v>1</v>
      </c>
      <c r="AK36" s="37">
        <f>'Class 1'!DQ4</f>
        <v>12</v>
      </c>
      <c r="AL36" s="34"/>
    </row>
    <row r="37" spans="2:38" x14ac:dyDescent="0.2">
      <c r="B37" s="26"/>
      <c r="C37" s="36" t="s">
        <v>961</v>
      </c>
      <c r="D37" s="56">
        <f>'Edited Data'!CA74</f>
        <v>7</v>
      </c>
      <c r="E37" s="50">
        <f>'Edited Data'!CA76</f>
        <v>0.26923076923076922</v>
      </c>
      <c r="G37" s="36" t="s">
        <v>1017</v>
      </c>
      <c r="H37" s="21">
        <f>'Edited Data'!BH67</f>
        <v>5.833333333333333</v>
      </c>
      <c r="I37" s="37">
        <f>'Edited Data'!BH68</f>
        <v>3.5</v>
      </c>
      <c r="J37" s="49"/>
      <c r="L37" s="220" t="s">
        <v>533</v>
      </c>
      <c r="M37" s="37">
        <f>'Edited Data'!F33</f>
        <v>85.777777777777771</v>
      </c>
      <c r="O37" s="220" t="s">
        <v>868</v>
      </c>
      <c r="P37" s="37">
        <f>'Edited Data'!F15</f>
        <v>98.933333333333337</v>
      </c>
      <c r="R37" s="30" t="s">
        <v>1037</v>
      </c>
      <c r="S37" s="35" t="s">
        <v>943</v>
      </c>
      <c r="T37" s="33" t="s">
        <v>944</v>
      </c>
      <c r="V37" s="228" t="s">
        <v>1038</v>
      </c>
      <c r="W37" s="229"/>
      <c r="X37" s="229"/>
      <c r="Y37" s="229"/>
      <c r="Z37" s="230"/>
      <c r="AA37" s="28"/>
      <c r="AB37" s="54"/>
      <c r="AC37" s="36" t="s">
        <v>987</v>
      </c>
      <c r="AD37" s="21">
        <f>'Edited Data'!HL67</f>
        <v>3.7142857142857144</v>
      </c>
      <c r="AE37" s="37">
        <f>'Edited Data'!HM67</f>
        <v>52.4375</v>
      </c>
      <c r="AF37" s="49"/>
      <c r="AH37" s="26"/>
      <c r="AI37" s="36" t="s">
        <v>1035</v>
      </c>
      <c r="AJ37" s="21">
        <f>'Class 1'!DD4</f>
        <v>1</v>
      </c>
      <c r="AK37" s="37">
        <f>'Class 1'!DE4</f>
        <v>68</v>
      </c>
      <c r="AL37" s="49"/>
    </row>
    <row r="38" spans="2:38" x14ac:dyDescent="0.2">
      <c r="B38" s="26"/>
      <c r="C38" s="36" t="s">
        <v>1021</v>
      </c>
      <c r="D38">
        <f>'Edited Data'!BO74</f>
        <v>5</v>
      </c>
      <c r="E38" s="50">
        <f>'Edited Data'!BO76</f>
        <v>0.625</v>
      </c>
      <c r="G38" s="36" t="s">
        <v>961</v>
      </c>
      <c r="H38" s="21">
        <f>'Edited Data'!BZ67</f>
        <v>16.53846153846154</v>
      </c>
      <c r="I38" s="37">
        <f>'Edited Data'!BZ68</f>
        <v>7.5</v>
      </c>
      <c r="J38" s="49"/>
      <c r="L38" s="220" t="s">
        <v>350</v>
      </c>
      <c r="M38" s="37">
        <f>'Edited Data'!F34</f>
        <v>57.5</v>
      </c>
      <c r="O38" s="220" t="s">
        <v>626</v>
      </c>
      <c r="P38" s="37">
        <f>'Edited Data'!F5</f>
        <v>104.9375</v>
      </c>
      <c r="R38" s="36" t="s">
        <v>948</v>
      </c>
      <c r="S38" s="21">
        <f>'Class 3'!AW14</f>
        <v>7.1818181818181817</v>
      </c>
      <c r="T38" s="37">
        <f>'Class 3'!AX14</f>
        <v>235.54545454545453</v>
      </c>
      <c r="V38" s="26"/>
      <c r="W38" s="30" t="s">
        <v>949</v>
      </c>
      <c r="X38" s="31">
        <f>'Class 1'!AW4</f>
        <v>34</v>
      </c>
      <c r="Z38" s="34"/>
      <c r="AA38" s="28"/>
      <c r="AB38" s="54"/>
      <c r="AC38" s="36" t="s">
        <v>990</v>
      </c>
      <c r="AD38" s="21">
        <f>'Edited Data'!KF67</f>
        <v>2.8333333333333335</v>
      </c>
      <c r="AE38" s="37">
        <f>'Edited Data'!KG67</f>
        <v>1410.6666666666667</v>
      </c>
      <c r="AF38" s="49"/>
      <c r="AH38" s="26"/>
      <c r="AI38" s="36" t="s">
        <v>1048</v>
      </c>
      <c r="AJ38" s="21">
        <f>'Class 1'!EB4</f>
        <v>1</v>
      </c>
      <c r="AK38" s="175">
        <f>'Class 1'!EC4</f>
        <v>30</v>
      </c>
      <c r="AL38" s="49"/>
    </row>
    <row r="39" spans="2:38" x14ac:dyDescent="0.2">
      <c r="B39" s="26"/>
      <c r="C39" s="36" t="s">
        <v>1025</v>
      </c>
      <c r="D39">
        <f>'Edited Data'!BU74</f>
        <v>0</v>
      </c>
      <c r="E39" s="50">
        <f>'Edited Data'!BU76</f>
        <v>0</v>
      </c>
      <c r="G39" s="36" t="s">
        <v>1021</v>
      </c>
      <c r="H39" s="21">
        <f>'Edited Data'!BN67</f>
        <v>3.2857142857142856</v>
      </c>
      <c r="I39" s="62">
        <f>'Edited Data'!BN68</f>
        <v>2</v>
      </c>
      <c r="J39" s="47"/>
      <c r="L39" s="220" t="s">
        <v>739</v>
      </c>
      <c r="M39" s="37">
        <f>'Edited Data'!F35</f>
        <v>83.551724137931032</v>
      </c>
      <c r="O39" s="220" t="s">
        <v>441</v>
      </c>
      <c r="P39" s="37">
        <f>'Edited Data'!F61</f>
        <v>106.05555555555556</v>
      </c>
      <c r="R39" s="36" t="s">
        <v>951</v>
      </c>
      <c r="S39" s="21">
        <f>'Class 3'!BA14</f>
        <v>2.375</v>
      </c>
      <c r="T39" s="37">
        <f>'Class 3'!BB14</f>
        <v>255.125</v>
      </c>
      <c r="V39" s="26"/>
      <c r="W39" s="36" t="s">
        <v>946</v>
      </c>
      <c r="X39" s="37">
        <f>'Class 1'!AW6</f>
        <v>34</v>
      </c>
      <c r="Z39" s="34"/>
      <c r="AA39" s="28"/>
      <c r="AB39" s="54"/>
      <c r="AC39" s="36" t="s">
        <v>994</v>
      </c>
      <c r="AD39" s="21">
        <f>'Edited Data'!FN67</f>
        <v>2.5862068965517242</v>
      </c>
      <c r="AE39" s="37">
        <f>'Edited Data'!FO67</f>
        <v>106.41935483870968</v>
      </c>
      <c r="AF39" s="49"/>
      <c r="AH39" s="26"/>
      <c r="AI39" s="38" t="s">
        <v>1036</v>
      </c>
      <c r="AJ39" s="44">
        <f>'Class 1'!DJ4</f>
        <v>1</v>
      </c>
      <c r="AK39" s="41">
        <f>'Class 1'!DK4</f>
        <v>41</v>
      </c>
      <c r="AL39" s="34"/>
    </row>
    <row r="40" spans="2:38" x14ac:dyDescent="0.2">
      <c r="B40" s="26"/>
      <c r="C40" s="38"/>
      <c r="D40" s="63"/>
      <c r="E40" s="53"/>
      <c r="G40" s="36" t="s">
        <v>1025</v>
      </c>
      <c r="H40" s="21">
        <f>'Edited Data'!BT67</f>
        <v>4.333333333333333</v>
      </c>
      <c r="I40" s="37">
        <f>'Edited Data'!BT68</f>
        <v>4</v>
      </c>
      <c r="J40" s="49"/>
      <c r="L40" s="220" t="s">
        <v>817</v>
      </c>
      <c r="M40" s="37">
        <f>'Edited Data'!F36</f>
        <v>83.358974358974365</v>
      </c>
      <c r="O40" s="219" t="s">
        <v>809</v>
      </c>
      <c r="P40" s="41">
        <f>'Edited Data'!F44</f>
        <v>132.9375</v>
      </c>
      <c r="R40" s="36" t="s">
        <v>956</v>
      </c>
      <c r="S40" s="21">
        <f>'Class 3'!BH14</f>
        <v>17</v>
      </c>
      <c r="T40" s="175">
        <f>'Class 3'!BI14</f>
        <v>50</v>
      </c>
      <c r="V40" s="26"/>
      <c r="W40" s="38" t="s">
        <v>950</v>
      </c>
      <c r="X40" s="41">
        <f>'Class 1'!AW7</f>
        <v>34</v>
      </c>
      <c r="Z40" s="34"/>
      <c r="AA40" s="28"/>
      <c r="AB40" s="54"/>
      <c r="AC40" s="36" t="s">
        <v>998</v>
      </c>
      <c r="AD40" s="21">
        <f>'Edited Data'!FY67</f>
        <v>1.8421052631578947</v>
      </c>
      <c r="AE40" s="37">
        <f>'Edited Data'!FZ67</f>
        <v>110.7</v>
      </c>
      <c r="AF40" s="49"/>
      <c r="AH40" s="26"/>
      <c r="AJ40" s="21"/>
      <c r="AL40" s="34"/>
    </row>
    <row r="41" spans="2:38" x14ac:dyDescent="0.2">
      <c r="B41" s="26"/>
      <c r="C41" t="s">
        <v>1580</v>
      </c>
      <c r="G41" s="38" t="s">
        <v>973</v>
      </c>
      <c r="H41" s="44">
        <f>'Edited Data'!CJ67</f>
        <v>10.774193548387096</v>
      </c>
      <c r="I41" s="41">
        <f>'Edited Data'!CJ68</f>
        <v>7</v>
      </c>
      <c r="J41" s="49"/>
      <c r="L41" s="220" t="s">
        <v>892</v>
      </c>
      <c r="M41" s="37">
        <f>'Edited Data'!F37</f>
        <v>69</v>
      </c>
      <c r="R41" s="36" t="s">
        <v>961</v>
      </c>
      <c r="S41" s="21">
        <f>'Class 3'!BZ14</f>
        <v>20.5</v>
      </c>
      <c r="T41" s="37">
        <f>'Class 3'!CA14</f>
        <v>72.375</v>
      </c>
      <c r="V41" s="26"/>
      <c r="Z41" s="34"/>
      <c r="AA41" s="28"/>
      <c r="AB41" s="54"/>
      <c r="AC41" s="36" t="s">
        <v>1000</v>
      </c>
      <c r="AD41" s="21">
        <f>'Edited Data'!GH67</f>
        <v>2.375</v>
      </c>
      <c r="AE41" s="37">
        <f>'Edited Data'!GI67</f>
        <v>47.2</v>
      </c>
      <c r="AF41" s="34"/>
      <c r="AH41" s="26"/>
      <c r="AJ41" s="21"/>
      <c r="AL41" s="34"/>
    </row>
    <row r="42" spans="2:38" ht="16" thickBot="1" x14ac:dyDescent="0.25">
      <c r="B42" s="26"/>
      <c r="J42" s="34"/>
      <c r="L42" s="220" t="s">
        <v>852</v>
      </c>
      <c r="M42" s="37">
        <f>'Edited Data'!F38</f>
        <v>49.94736842105263</v>
      </c>
      <c r="O42" s="30" t="s">
        <v>1039</v>
      </c>
      <c r="P42" s="33"/>
      <c r="R42" s="36" t="s">
        <v>964</v>
      </c>
      <c r="S42" s="21">
        <f>'Class 3'!BN14</f>
        <v>6</v>
      </c>
      <c r="T42" s="175">
        <f>'Class 3'!BO14</f>
        <v>35</v>
      </c>
      <c r="V42" s="26"/>
      <c r="W42" s="30" t="s">
        <v>965</v>
      </c>
      <c r="X42" s="31">
        <f>'Class 1'!AX4</f>
        <v>241</v>
      </c>
      <c r="Z42" s="34"/>
      <c r="AA42" s="28"/>
      <c r="AB42" s="54"/>
      <c r="AC42" s="36" t="s">
        <v>1003</v>
      </c>
      <c r="AD42" s="21">
        <f>'Edited Data'!KN67</f>
        <v>2.375</v>
      </c>
      <c r="AE42" s="37">
        <f>'Edited Data'!KO67</f>
        <v>88.5</v>
      </c>
      <c r="AF42" s="34"/>
      <c r="AH42" s="57"/>
      <c r="AI42" s="58"/>
      <c r="AJ42" s="58"/>
      <c r="AK42" s="58"/>
      <c r="AL42" s="59"/>
    </row>
    <row r="43" spans="2:38" x14ac:dyDescent="0.2">
      <c r="B43" s="26"/>
      <c r="J43" s="34"/>
      <c r="L43" s="220" t="s">
        <v>792</v>
      </c>
      <c r="M43" s="37">
        <f>'Edited Data'!F39</f>
        <v>104.45945945945945</v>
      </c>
      <c r="O43" s="220" t="s">
        <v>852</v>
      </c>
      <c r="P43" s="37">
        <f>'Edited Data'!F38</f>
        <v>49.94736842105263</v>
      </c>
      <c r="R43" s="36" t="s">
        <v>969</v>
      </c>
      <c r="T43" s="42"/>
      <c r="V43" s="26"/>
      <c r="W43" s="36" t="s">
        <v>946</v>
      </c>
      <c r="X43" s="37">
        <f>'Class 1'!AX6</f>
        <v>241</v>
      </c>
      <c r="Z43" s="34"/>
      <c r="AA43" s="28"/>
      <c r="AB43" s="54"/>
      <c r="AC43" s="36" t="s">
        <v>1005</v>
      </c>
      <c r="AD43" s="21">
        <f>'Edited Data'!IR67</f>
        <v>2.1111111111111112</v>
      </c>
      <c r="AE43" s="37">
        <f>'Edited Data'!IS67</f>
        <v>30.444444444444443</v>
      </c>
      <c r="AF43" s="49"/>
    </row>
    <row r="44" spans="2:38" ht="16" thickBot="1" x14ac:dyDescent="0.25">
      <c r="B44" s="26"/>
      <c r="G44" s="30" t="s">
        <v>1040</v>
      </c>
      <c r="H44" s="48" t="s">
        <v>920</v>
      </c>
      <c r="I44" s="33" t="s">
        <v>921</v>
      </c>
      <c r="J44" s="34"/>
      <c r="L44" s="220" t="s">
        <v>691</v>
      </c>
      <c r="M44" s="37">
        <f>'Edited Data'!F40</f>
        <v>131.69565217391303</v>
      </c>
      <c r="O44" s="220" t="s">
        <v>892</v>
      </c>
      <c r="P44" s="37">
        <f>'Edited Data'!F37</f>
        <v>69</v>
      </c>
      <c r="R44" s="38" t="s">
        <v>973</v>
      </c>
      <c r="S44" s="44">
        <f>'Class 3'!CJ14</f>
        <v>21</v>
      </c>
      <c r="T44" s="41">
        <f>'Class 3'!CK14</f>
        <v>92.333333333333329</v>
      </c>
      <c r="V44" s="26"/>
      <c r="W44" s="38" t="s">
        <v>950</v>
      </c>
      <c r="X44" s="41">
        <f>'Class 1'!AX7</f>
        <v>241</v>
      </c>
      <c r="Z44" s="34"/>
      <c r="AA44" s="28"/>
      <c r="AB44" s="142"/>
      <c r="AC44" s="36" t="s">
        <v>1010</v>
      </c>
      <c r="AD44" s="21">
        <f>'Edited Data'!JT67</f>
        <v>2.84375</v>
      </c>
      <c r="AE44" s="21">
        <f>'Edited Data'!JU67</f>
        <v>213.46875</v>
      </c>
      <c r="AF44" s="141"/>
    </row>
    <row r="45" spans="2:38" x14ac:dyDescent="0.2">
      <c r="B45" s="26"/>
      <c r="G45" s="36" t="s">
        <v>948</v>
      </c>
      <c r="H45" s="21">
        <f>'Edited Data'!AX67</f>
        <v>258.53947368421052</v>
      </c>
      <c r="I45" s="62">
        <f>'Edited Data'!AX68</f>
        <v>163.5</v>
      </c>
      <c r="J45" s="47"/>
      <c r="L45" s="220" t="s">
        <v>416</v>
      </c>
      <c r="M45" s="37">
        <f>'Edited Data'!F41</f>
        <v>80.714285714285708</v>
      </c>
      <c r="O45" s="220" t="s">
        <v>416</v>
      </c>
      <c r="P45" s="37">
        <f>'Edited Data'!F41</f>
        <v>80.714285714285708</v>
      </c>
      <c r="V45" s="26"/>
      <c r="Z45" s="34"/>
      <c r="AA45" s="28"/>
      <c r="AB45" s="54"/>
      <c r="AC45" s="38" t="s">
        <v>1013</v>
      </c>
      <c r="AD45" s="44">
        <f>'Edited Data'!KX7</f>
        <v>1</v>
      </c>
      <c r="AE45" s="41">
        <f>'Edited Data'!KY7</f>
        <v>43</v>
      </c>
      <c r="AF45" s="34"/>
      <c r="AH45" s="228" t="s">
        <v>1041</v>
      </c>
      <c r="AI45" s="229"/>
      <c r="AJ45" s="229"/>
      <c r="AK45" s="229"/>
      <c r="AL45" s="230"/>
    </row>
    <row r="46" spans="2:38" ht="16" thickBot="1" x14ac:dyDescent="0.25">
      <c r="B46" s="26"/>
      <c r="G46" s="36" t="s">
        <v>988</v>
      </c>
      <c r="H46" s="21">
        <f>'Edited Data'!BB67</f>
        <v>237.1</v>
      </c>
      <c r="I46" s="37">
        <f>'Edited Data'!BB68</f>
        <v>219.5</v>
      </c>
      <c r="J46" s="49"/>
      <c r="L46" s="220" t="s">
        <v>615</v>
      </c>
      <c r="M46" s="37">
        <f>'Edited Data'!F42</f>
        <v>114.5</v>
      </c>
      <c r="O46" s="220" t="s">
        <v>354</v>
      </c>
      <c r="P46" s="37">
        <f>'Edited Data'!F2</f>
        <v>81.533333333333331</v>
      </c>
      <c r="R46" s="30" t="s">
        <v>1042</v>
      </c>
      <c r="S46" s="35" t="s">
        <v>943</v>
      </c>
      <c r="T46" s="33" t="s">
        <v>944</v>
      </c>
      <c r="V46" s="26"/>
      <c r="Z46" s="34"/>
      <c r="AA46" s="28"/>
      <c r="AB46" s="64"/>
      <c r="AC46" s="58"/>
      <c r="AD46" s="58"/>
      <c r="AE46" s="58"/>
      <c r="AF46" s="59"/>
      <c r="AH46" s="26"/>
      <c r="AI46" s="30" t="s">
        <v>995</v>
      </c>
      <c r="AJ46" s="48" t="s">
        <v>996</v>
      </c>
      <c r="AK46" s="33" t="s">
        <v>944</v>
      </c>
      <c r="AL46" s="34"/>
    </row>
    <row r="47" spans="2:38" x14ac:dyDescent="0.2">
      <c r="B47" s="26"/>
      <c r="G47" s="36" t="s">
        <v>1017</v>
      </c>
      <c r="H47" s="21">
        <f>'Edited Data'!BI67</f>
        <v>66.166666666666671</v>
      </c>
      <c r="I47" s="37">
        <f>'Edited Data'!BI68</f>
        <v>57.5</v>
      </c>
      <c r="J47" s="49"/>
      <c r="L47" s="220" t="s">
        <v>908</v>
      </c>
      <c r="M47" s="37">
        <f>'Edited Data'!F43</f>
        <v>54.5</v>
      </c>
      <c r="O47" s="220" t="s">
        <v>266</v>
      </c>
      <c r="P47" s="37">
        <f>'Edited Data'!F47</f>
        <v>97</v>
      </c>
      <c r="R47" s="36" t="s">
        <v>948</v>
      </c>
      <c r="S47" s="21">
        <f>'Class 4'!AW12</f>
        <v>1.2</v>
      </c>
      <c r="T47" s="37">
        <f>'Class 4'!AX12</f>
        <v>615.79999999999995</v>
      </c>
      <c r="V47" s="26"/>
      <c r="W47" s="30" t="s">
        <v>984</v>
      </c>
      <c r="X47" s="48" t="s">
        <v>985</v>
      </c>
      <c r="Y47" s="33" t="s">
        <v>986</v>
      </c>
      <c r="Z47" s="34"/>
      <c r="AH47" s="26"/>
      <c r="AI47" s="36" t="s">
        <v>1052</v>
      </c>
      <c r="AJ47" s="21">
        <f>'Class 2'!EN4</f>
        <v>4</v>
      </c>
      <c r="AK47" s="175">
        <f>'Class 2'!EO4</f>
        <v>49</v>
      </c>
      <c r="AL47" s="34"/>
    </row>
    <row r="48" spans="2:38" ht="16" thickBot="1" x14ac:dyDescent="0.25">
      <c r="B48" s="26"/>
      <c r="G48" s="36" t="s">
        <v>961</v>
      </c>
      <c r="H48" s="21">
        <f>'Edited Data'!CA67</f>
        <v>82.461538461538467</v>
      </c>
      <c r="I48" s="37">
        <f>'Edited Data'!CA68</f>
        <v>74.5</v>
      </c>
      <c r="J48" s="49"/>
      <c r="L48" s="220" t="s">
        <v>809</v>
      </c>
      <c r="M48" s="37">
        <f>'Edited Data'!F44</f>
        <v>132.9375</v>
      </c>
      <c r="O48" s="219" t="s">
        <v>595</v>
      </c>
      <c r="P48" s="41">
        <f>'Edited Data'!F8</f>
        <v>160</v>
      </c>
      <c r="R48" s="36" t="s">
        <v>951</v>
      </c>
      <c r="S48" s="21">
        <f>'Class 4'!BA12</f>
        <v>3</v>
      </c>
      <c r="T48" s="37">
        <f>'Class 4'!BB12</f>
        <v>145.33333333333334</v>
      </c>
      <c r="V48" s="26"/>
      <c r="W48" s="36" t="s">
        <v>952</v>
      </c>
      <c r="X48">
        <f>'Class 1'!AL8</f>
        <v>1</v>
      </c>
      <c r="Y48" s="43">
        <f>'Class 1'!AL10</f>
        <v>1</v>
      </c>
      <c r="Z48" s="40"/>
      <c r="AH48" s="26"/>
      <c r="AI48" s="36" t="s">
        <v>1043</v>
      </c>
      <c r="AJ48" s="21">
        <f>'Class 2'!CX4</f>
        <v>4</v>
      </c>
      <c r="AK48" s="37">
        <f>'Class 2'!CY4</f>
        <v>41</v>
      </c>
      <c r="AL48" s="49"/>
    </row>
    <row r="49" spans="1:38" x14ac:dyDescent="0.2">
      <c r="B49" s="26"/>
      <c r="C49" s="30" t="s">
        <v>1044</v>
      </c>
      <c r="D49" s="48" t="s">
        <v>1008</v>
      </c>
      <c r="E49" s="33" t="s">
        <v>983</v>
      </c>
      <c r="G49" s="36" t="s">
        <v>1021</v>
      </c>
      <c r="H49" s="21">
        <f>'Edited Data'!BO67</f>
        <v>44.125</v>
      </c>
      <c r="I49" s="37">
        <f>'Edited Data'!BO68</f>
        <v>34</v>
      </c>
      <c r="J49" s="49"/>
      <c r="L49" s="220" t="s">
        <v>774</v>
      </c>
      <c r="M49" s="37">
        <f>'Edited Data'!F45</f>
        <v>113.80701754385964</v>
      </c>
      <c r="R49" s="36" t="s">
        <v>956</v>
      </c>
      <c r="S49" s="21">
        <f>'Class 4'!BH12</f>
        <v>3</v>
      </c>
      <c r="T49" s="37">
        <f>'Class 4'!BI12</f>
        <v>76</v>
      </c>
      <c r="V49" s="26"/>
      <c r="W49" s="36" t="s">
        <v>1004</v>
      </c>
      <c r="X49">
        <f>'Class 1'!AQ8</f>
        <v>1</v>
      </c>
      <c r="Y49" s="43">
        <f>'Class 1'!AQ10</f>
        <v>1</v>
      </c>
      <c r="Z49" s="40"/>
      <c r="AA49" s="28"/>
      <c r="AB49" s="228" t="s">
        <v>1011</v>
      </c>
      <c r="AC49" s="229"/>
      <c r="AD49" s="229"/>
      <c r="AE49" s="229"/>
      <c r="AF49" s="230"/>
      <c r="AH49" s="26"/>
      <c r="AI49" s="36" t="s">
        <v>1033</v>
      </c>
      <c r="AJ49" s="21">
        <f>'Class 2'!DP4</f>
        <v>5</v>
      </c>
      <c r="AK49" s="37">
        <f>'Class 2'!DQ4</f>
        <v>35</v>
      </c>
      <c r="AL49" s="49"/>
    </row>
    <row r="50" spans="1:38" x14ac:dyDescent="0.2">
      <c r="B50" s="26"/>
      <c r="C50" s="36" t="s">
        <v>1046</v>
      </c>
      <c r="D50">
        <f>'Edited Data'!P71</f>
        <v>58</v>
      </c>
      <c r="E50" s="43">
        <f t="shared" ref="E50:E62" si="0">D50/64</f>
        <v>0.90625</v>
      </c>
      <c r="G50" s="36" t="s">
        <v>1025</v>
      </c>
      <c r="H50" s="21">
        <f>'Edited Data'!BU67</f>
        <v>51</v>
      </c>
      <c r="I50" s="37">
        <f>'Edited Data'!BU68</f>
        <v>55</v>
      </c>
      <c r="J50" s="49"/>
      <c r="L50" s="223" t="s">
        <v>1050</v>
      </c>
      <c r="M50" s="224"/>
      <c r="O50" s="30" t="s">
        <v>1045</v>
      </c>
      <c r="P50" s="33"/>
      <c r="R50" s="36" t="s">
        <v>961</v>
      </c>
      <c r="S50" s="21">
        <f>'Class 4'!BZ12</f>
        <v>7.2</v>
      </c>
      <c r="T50" s="172">
        <f>'Class 4'!CA12</f>
        <v>108.8</v>
      </c>
      <c r="V50" s="26"/>
      <c r="W50" s="36" t="s">
        <v>1002</v>
      </c>
      <c r="X50">
        <f>'Class 1'!AP8</f>
        <v>1</v>
      </c>
      <c r="Y50" s="43">
        <f>'Class 1'!AP10</f>
        <v>1</v>
      </c>
      <c r="Z50" s="40"/>
      <c r="AA50" s="28"/>
      <c r="AB50" s="54"/>
      <c r="AC50" s="30" t="s">
        <v>1018</v>
      </c>
      <c r="AD50" s="48" t="s">
        <v>996</v>
      </c>
      <c r="AE50" s="33" t="s">
        <v>944</v>
      </c>
      <c r="AF50" s="34"/>
      <c r="AH50" s="26"/>
      <c r="AI50" s="36" t="s">
        <v>1035</v>
      </c>
      <c r="AJ50" s="21">
        <f>'Class 2'!DD4</f>
        <v>5</v>
      </c>
      <c r="AK50" s="37">
        <f>'Class 2'!DE4</f>
        <v>35</v>
      </c>
      <c r="AL50" s="49"/>
    </row>
    <row r="51" spans="1:38" x14ac:dyDescent="0.2">
      <c r="B51" s="26"/>
      <c r="C51" s="36" t="s">
        <v>1049</v>
      </c>
      <c r="D51">
        <f>'Edited Data'!Q71</f>
        <v>46</v>
      </c>
      <c r="E51" s="43">
        <f t="shared" si="0"/>
        <v>0.71875</v>
      </c>
      <c r="G51" s="38" t="s">
        <v>973</v>
      </c>
      <c r="H51" s="44">
        <f>'Edited Data'!CK67</f>
        <v>84.903225806451616</v>
      </c>
      <c r="I51" s="41">
        <f>'Edited Data'!CK68</f>
        <v>76</v>
      </c>
      <c r="J51" s="49"/>
      <c r="L51" s="220" t="s">
        <v>486</v>
      </c>
      <c r="M51" s="37">
        <f>'Edited Data'!F46</f>
        <v>153.88</v>
      </c>
      <c r="O51" s="220" t="s">
        <v>872</v>
      </c>
      <c r="P51" s="37">
        <f>'Edited Data'!F56</f>
        <v>31.888888888888889</v>
      </c>
      <c r="R51" s="36" t="s">
        <v>964</v>
      </c>
      <c r="S51" s="21">
        <f>'Class 4'!BN12</f>
        <v>4</v>
      </c>
      <c r="T51" s="37">
        <f>'Class 4'!BO12</f>
        <v>56</v>
      </c>
      <c r="V51" s="26"/>
      <c r="W51" s="36" t="s">
        <v>997</v>
      </c>
      <c r="X51">
        <f>'Class 1'!AN8</f>
        <v>1</v>
      </c>
      <c r="Y51" s="43">
        <f>'Class 1'!AN10</f>
        <v>1</v>
      </c>
      <c r="Z51" s="40"/>
      <c r="AA51" s="28"/>
      <c r="AB51" s="26"/>
      <c r="AC51" s="36" t="s">
        <v>1047</v>
      </c>
      <c r="AD51" s="21">
        <f>'Class 1'!JJ4</f>
        <v>3</v>
      </c>
      <c r="AE51" s="37">
        <f>'Class 1'!JK4</f>
        <v>251</v>
      </c>
      <c r="AF51" s="34"/>
      <c r="AH51" s="26"/>
      <c r="AI51" s="36" t="s">
        <v>1048</v>
      </c>
      <c r="AJ51" s="21">
        <f>'Class 2'!EB4</f>
        <v>1</v>
      </c>
      <c r="AK51" s="37">
        <f>'Class 2'!EC4</f>
        <v>25</v>
      </c>
      <c r="AL51" s="49"/>
    </row>
    <row r="52" spans="1:38" x14ac:dyDescent="0.2">
      <c r="B52" s="26"/>
      <c r="C52" s="36" t="s">
        <v>1053</v>
      </c>
      <c r="D52">
        <f>'Edited Data'!M71</f>
        <v>18</v>
      </c>
      <c r="E52" s="43">
        <f t="shared" si="0"/>
        <v>0.28125</v>
      </c>
      <c r="J52" s="34"/>
      <c r="L52" s="220" t="s">
        <v>266</v>
      </c>
      <c r="M52" s="37">
        <f>'Edited Data'!F47</f>
        <v>97</v>
      </c>
      <c r="O52" s="220" t="s">
        <v>803</v>
      </c>
      <c r="P52" s="37">
        <f>'Edited Data'!F57</f>
        <v>38.333333333333336</v>
      </c>
      <c r="Q52" s="36"/>
      <c r="R52" s="36" t="s">
        <v>969</v>
      </c>
      <c r="S52" s="21">
        <f>'Class 4'!BT12</f>
        <v>4.333333333333333</v>
      </c>
      <c r="T52" s="37">
        <f>'Class 4'!BU12</f>
        <v>51</v>
      </c>
      <c r="V52" s="26"/>
      <c r="W52" s="36" t="s">
        <v>999</v>
      </c>
      <c r="X52">
        <f>'Class 1'!AO8</f>
        <v>1</v>
      </c>
      <c r="Y52" s="43">
        <f>'Class 1'!AO10</f>
        <v>1</v>
      </c>
      <c r="Z52" s="40"/>
      <c r="AA52" s="28"/>
      <c r="AB52" s="54"/>
      <c r="AC52" s="36" t="s">
        <v>1052</v>
      </c>
      <c r="AD52" s="21">
        <f>'Class 1'!GR4</f>
        <v>9</v>
      </c>
      <c r="AE52" s="37">
        <f>'Class 1'!GS4</f>
        <v>72</v>
      </c>
      <c r="AF52" s="49"/>
      <c r="AH52" s="26"/>
      <c r="AI52" s="36" t="s">
        <v>1064</v>
      </c>
      <c r="AJ52" s="172">
        <f>'Class 2'!EH4</f>
        <v>5</v>
      </c>
      <c r="AK52" s="175">
        <f>'Class 2'!EI4</f>
        <v>49</v>
      </c>
      <c r="AL52" s="49"/>
    </row>
    <row r="53" spans="1:38" x14ac:dyDescent="0.2">
      <c r="B53" s="26"/>
      <c r="C53" s="36" t="s">
        <v>1058</v>
      </c>
      <c r="D53">
        <f>'Edited Data'!Y71</f>
        <v>9</v>
      </c>
      <c r="E53" s="43">
        <f t="shared" si="0"/>
        <v>0.140625</v>
      </c>
      <c r="G53" s="30" t="s">
        <v>1054</v>
      </c>
      <c r="H53" s="65" t="s">
        <v>1008</v>
      </c>
      <c r="I53" s="66" t="s">
        <v>983</v>
      </c>
      <c r="J53" s="67"/>
      <c r="L53" s="220" t="s">
        <v>528</v>
      </c>
      <c r="M53" s="37">
        <f>'Edited Data'!F48</f>
        <v>96.25</v>
      </c>
      <c r="O53" s="220" t="s">
        <v>501</v>
      </c>
      <c r="P53" s="37">
        <f>'Edited Data'!F62</f>
        <v>43.285714285714285</v>
      </c>
      <c r="R53" s="38" t="s">
        <v>973</v>
      </c>
      <c r="S53" s="44">
        <f>'Class 4'!CJ12</f>
        <v>12.75</v>
      </c>
      <c r="T53" s="41">
        <f>'Class 4'!CK12</f>
        <v>149</v>
      </c>
      <c r="V53" s="26"/>
      <c r="W53" s="36" t="s">
        <v>1009</v>
      </c>
      <c r="X53">
        <f>'Class 1'!AR8</f>
        <v>1</v>
      </c>
      <c r="Y53" s="191">
        <f>'Class 1'!AR10</f>
        <v>1</v>
      </c>
      <c r="Z53" s="40"/>
      <c r="AA53" s="28"/>
      <c r="AB53" s="26"/>
      <c r="AC53" s="36" t="s">
        <v>1055</v>
      </c>
      <c r="AD53" s="21">
        <f>'Class 1'!JA4</f>
        <v>11</v>
      </c>
      <c r="AE53" s="37">
        <f>'Class 1'!JB4</f>
        <v>63</v>
      </c>
      <c r="AF53" s="49"/>
      <c r="AH53" s="26"/>
      <c r="AI53" s="38" t="s">
        <v>1036</v>
      </c>
      <c r="AJ53" s="44">
        <f>'Class 2'!DJ4</f>
        <v>2</v>
      </c>
      <c r="AK53" s="41">
        <f>'Class 2'!DK4</f>
        <v>25</v>
      </c>
      <c r="AL53" s="34"/>
    </row>
    <row r="54" spans="1:38" x14ac:dyDescent="0.2">
      <c r="B54" s="26"/>
      <c r="C54" s="36" t="s">
        <v>1060</v>
      </c>
      <c r="D54">
        <f>'Edited Data'!V71</f>
        <v>5</v>
      </c>
      <c r="E54" s="43">
        <f t="shared" si="0"/>
        <v>7.8125E-2</v>
      </c>
      <c r="G54" s="36" t="s">
        <v>1170</v>
      </c>
      <c r="H54">
        <f>COUNTIF('Edited Data'!AF2:AF65,"Caseloads are assigned by risk level")</f>
        <v>7</v>
      </c>
      <c r="I54" s="43">
        <f>H54/H58</f>
        <v>0.109375</v>
      </c>
      <c r="J54" s="40"/>
      <c r="L54" s="220" t="s">
        <v>512</v>
      </c>
      <c r="M54" s="37">
        <f>'Edited Data'!F49</f>
        <v>79.113744075829388</v>
      </c>
      <c r="O54" s="220" t="s">
        <v>896</v>
      </c>
      <c r="P54" s="37">
        <f>'Edited Data'!F24</f>
        <v>45</v>
      </c>
      <c r="R54" s="48"/>
      <c r="V54" s="26"/>
      <c r="W54" s="38" t="s">
        <v>1012</v>
      </c>
      <c r="X54" s="52">
        <f>'Class 1'!AS8</f>
        <v>1</v>
      </c>
      <c r="Y54" s="193">
        <f>'Class 1'!AS10</f>
        <v>1</v>
      </c>
      <c r="Z54" s="192"/>
      <c r="AA54" s="28"/>
      <c r="AB54" s="26"/>
      <c r="AC54" s="36" t="s">
        <v>1057</v>
      </c>
      <c r="AD54" s="21">
        <f>'Class 1'!HU4</f>
        <v>1</v>
      </c>
      <c r="AE54" s="37">
        <f>'Class 1'!HV4</f>
        <v>30</v>
      </c>
      <c r="AF54" s="49"/>
      <c r="AH54" s="26"/>
      <c r="AL54" s="34"/>
    </row>
    <row r="55" spans="1:38" x14ac:dyDescent="0.2">
      <c r="B55" s="26"/>
      <c r="C55" s="36" t="s">
        <v>1056</v>
      </c>
      <c r="D55">
        <f>'Edited Data'!U71</f>
        <v>4</v>
      </c>
      <c r="E55" s="43">
        <f t="shared" si="0"/>
        <v>6.25E-2</v>
      </c>
      <c r="G55" s="36" t="s">
        <v>1578</v>
      </c>
      <c r="H55">
        <f>COUNTIF('Edited Data'!AF2:AF65,"Caseloads are assigned based on where the person lives")</f>
        <v>12</v>
      </c>
      <c r="I55" s="43">
        <f>H55/H58</f>
        <v>0.1875</v>
      </c>
      <c r="J55" s="40"/>
      <c r="L55" s="220" t="s">
        <v>825</v>
      </c>
      <c r="M55" s="37">
        <f>'Edited Data'!F50</f>
        <v>61.857142857142854</v>
      </c>
      <c r="O55" s="220" t="s">
        <v>660</v>
      </c>
      <c r="P55" s="37">
        <f>'Edited Data'!F20</f>
        <v>46.055555555555557</v>
      </c>
      <c r="V55" s="26"/>
      <c r="Z55" s="192"/>
      <c r="AA55" s="28"/>
      <c r="AB55" s="54"/>
      <c r="AC55" s="36" t="s">
        <v>1059</v>
      </c>
      <c r="AD55" s="21">
        <f>'Class 1'!HL4</f>
        <v>12</v>
      </c>
      <c r="AE55" s="37">
        <f>'Class 1'!HM4</f>
        <v>57</v>
      </c>
      <c r="AF55" s="49"/>
      <c r="AH55" s="26"/>
      <c r="AJ55" s="21"/>
      <c r="AL55" s="34"/>
    </row>
    <row r="56" spans="1:38" ht="16" thickBot="1" x14ac:dyDescent="0.25">
      <c r="B56" s="26"/>
      <c r="C56" s="36" t="s">
        <v>1075</v>
      </c>
      <c r="D56">
        <f>'Edited Data'!U71</f>
        <v>4</v>
      </c>
      <c r="E56" s="43">
        <f t="shared" si="0"/>
        <v>6.25E-2</v>
      </c>
      <c r="G56" s="36" t="s">
        <v>1588</v>
      </c>
      <c r="H56">
        <f>COUNTIF('Edited Data'!AF2:AF65,"Caseloads are assigned by risk level and where the person lives")</f>
        <v>20</v>
      </c>
      <c r="I56" s="43">
        <f>H56/H58</f>
        <v>0.3125</v>
      </c>
      <c r="J56" s="40"/>
      <c r="L56" s="220" t="s">
        <v>402</v>
      </c>
      <c r="M56" s="37">
        <f>'Edited Data'!F51</f>
        <v>96</v>
      </c>
      <c r="O56" s="220" t="s">
        <v>908</v>
      </c>
      <c r="P56" s="37">
        <f>'Edited Data'!F43</f>
        <v>54.5</v>
      </c>
      <c r="V56" s="26"/>
      <c r="Y56" s="194"/>
      <c r="Z56" s="192"/>
      <c r="AA56" s="28"/>
      <c r="AB56" s="54"/>
      <c r="AC56" s="36" t="s">
        <v>1064</v>
      </c>
      <c r="AD56" s="21">
        <f>'Class 1'!GH4</f>
        <v>14</v>
      </c>
      <c r="AE56" s="37">
        <f>'Class 1'!GI4</f>
        <v>77</v>
      </c>
      <c r="AF56" s="49"/>
      <c r="AH56" s="57"/>
      <c r="AI56" s="58"/>
      <c r="AJ56" s="58"/>
      <c r="AK56" s="58"/>
      <c r="AL56" s="59"/>
    </row>
    <row r="57" spans="1:38" x14ac:dyDescent="0.2">
      <c r="B57" s="26"/>
      <c r="C57" s="36" t="s">
        <v>1067</v>
      </c>
      <c r="D57">
        <f>'Edited Data'!O71</f>
        <v>3</v>
      </c>
      <c r="E57" s="43">
        <f t="shared" si="0"/>
        <v>4.6875E-2</v>
      </c>
      <c r="G57" s="38" t="s">
        <v>1063</v>
      </c>
      <c r="H57" s="52">
        <f>COUNTIF('Edited Data'!AF2:AF65,"Other (please specify)")</f>
        <v>25</v>
      </c>
      <c r="I57" s="39">
        <f>H57/H58</f>
        <v>0.390625</v>
      </c>
      <c r="J57" s="40"/>
      <c r="L57" s="220" t="s">
        <v>687</v>
      </c>
      <c r="M57" s="37">
        <f>'Edited Data'!F52</f>
        <v>43.617647058823529</v>
      </c>
      <c r="O57" s="220" t="s">
        <v>409</v>
      </c>
      <c r="P57" s="37">
        <f>'Edited Data'!F19</f>
        <v>58.222222222222221</v>
      </c>
      <c r="T57" s="21"/>
      <c r="V57" s="26"/>
      <c r="Y57" s="194"/>
      <c r="Z57" s="192"/>
      <c r="AA57" s="28"/>
      <c r="AB57" s="54"/>
      <c r="AC57" s="36" t="s">
        <v>1066</v>
      </c>
      <c r="AD57" s="21">
        <f>'Class 1'!IR4</f>
        <v>3</v>
      </c>
      <c r="AE57" s="37">
        <f>'Class 1'!IS4</f>
        <v>29</v>
      </c>
      <c r="AF57" s="49"/>
    </row>
    <row r="58" spans="1:38" ht="16" thickBot="1" x14ac:dyDescent="0.25">
      <c r="B58" s="26"/>
      <c r="C58" s="36" t="s">
        <v>1071</v>
      </c>
      <c r="D58">
        <f>'Edited Data'!N71</f>
        <v>3</v>
      </c>
      <c r="E58" s="43">
        <f t="shared" si="0"/>
        <v>4.6875E-2</v>
      </c>
      <c r="H58">
        <f>SUM(H54:H57)</f>
        <v>64</v>
      </c>
      <c r="J58" s="34"/>
      <c r="L58" s="220" t="s">
        <v>915</v>
      </c>
      <c r="M58" s="37">
        <f>'Edited Data'!F53</f>
        <v>32.272727272727273</v>
      </c>
      <c r="O58" s="220" t="s">
        <v>1051</v>
      </c>
      <c r="P58" s="37">
        <f>'Edited Data'!F59</f>
        <v>59.166666666666664</v>
      </c>
      <c r="V58" s="26"/>
      <c r="Y58" s="194"/>
      <c r="Z58" s="192"/>
      <c r="AB58" s="54"/>
      <c r="AC58" s="38" t="s">
        <v>1069</v>
      </c>
      <c r="AD58" s="44">
        <f>'Class 1'!JT4</f>
        <v>11</v>
      </c>
      <c r="AE58" s="41">
        <f>'Class 1'!JU4</f>
        <v>212</v>
      </c>
      <c r="AF58" s="49"/>
    </row>
    <row r="59" spans="1:38" x14ac:dyDescent="0.2">
      <c r="B59" s="26"/>
      <c r="C59" s="36" t="s">
        <v>1062</v>
      </c>
      <c r="D59">
        <f>'Edited Data'!X71</f>
        <v>2</v>
      </c>
      <c r="E59" s="43">
        <f t="shared" si="0"/>
        <v>3.125E-2</v>
      </c>
      <c r="J59" s="34"/>
      <c r="L59" s="220" t="s">
        <v>901</v>
      </c>
      <c r="M59" s="37">
        <f>'Edited Data'!F54</f>
        <v>70.888888888888886</v>
      </c>
      <c r="O59" s="220" t="s">
        <v>620</v>
      </c>
      <c r="P59" s="37">
        <f>'Edited Data'!F9</f>
        <v>59.333333333333336</v>
      </c>
      <c r="V59" s="26"/>
      <c r="W59" s="30" t="s">
        <v>1023</v>
      </c>
      <c r="X59" s="48" t="s">
        <v>985</v>
      </c>
      <c r="Y59" s="33" t="s">
        <v>986</v>
      </c>
      <c r="Z59" s="192"/>
      <c r="AB59" s="26"/>
      <c r="AF59" s="49"/>
      <c r="AH59" s="228" t="s">
        <v>1070</v>
      </c>
      <c r="AI59" s="229"/>
      <c r="AJ59" s="229"/>
      <c r="AK59" s="229"/>
      <c r="AL59" s="230"/>
    </row>
    <row r="60" spans="1:38" x14ac:dyDescent="0.2">
      <c r="B60" s="26"/>
      <c r="C60" s="36" t="s">
        <v>1072</v>
      </c>
      <c r="D60">
        <f>'Edited Data'!R71</f>
        <v>2</v>
      </c>
      <c r="E60" s="43">
        <f t="shared" si="0"/>
        <v>3.125E-2</v>
      </c>
      <c r="G60" s="30" t="s">
        <v>1068</v>
      </c>
      <c r="H60" s="48" t="s">
        <v>1008</v>
      </c>
      <c r="I60" s="33" t="s">
        <v>983</v>
      </c>
      <c r="J60" s="34"/>
      <c r="L60" s="220" t="s">
        <v>433</v>
      </c>
      <c r="M60" s="37">
        <f>'Edited Data'!F55</f>
        <v>102</v>
      </c>
      <c r="O60" s="220" t="s">
        <v>320</v>
      </c>
      <c r="P60" s="37">
        <f>'Edited Data'!F32</f>
        <v>60.416666666666664</v>
      </c>
      <c r="V60" s="26"/>
      <c r="W60" s="36" t="s">
        <v>1026</v>
      </c>
      <c r="Y60" s="43"/>
      <c r="Z60" s="40"/>
      <c r="AA60" s="28"/>
      <c r="AB60" s="26"/>
      <c r="AF60" s="49"/>
      <c r="AH60" s="26"/>
      <c r="AI60" s="30" t="s">
        <v>995</v>
      </c>
      <c r="AJ60" s="48" t="s">
        <v>996</v>
      </c>
      <c r="AK60" s="33" t="s">
        <v>944</v>
      </c>
      <c r="AL60" s="34"/>
    </row>
    <row r="61" spans="1:38" x14ac:dyDescent="0.2">
      <c r="B61" s="26"/>
      <c r="C61" s="36" t="s">
        <v>1293</v>
      </c>
      <c r="D61">
        <f>'Edited Data'!S71</f>
        <v>1</v>
      </c>
      <c r="E61" s="43">
        <f t="shared" si="0"/>
        <v>1.5625E-2</v>
      </c>
      <c r="G61" s="38"/>
      <c r="H61" s="52">
        <f>'Edited Data'!LL71</f>
        <v>30</v>
      </c>
      <c r="I61" s="39">
        <f>'Edited Data'!LL73</f>
        <v>0.46875</v>
      </c>
      <c r="J61" s="34"/>
      <c r="L61" s="220" t="s">
        <v>872</v>
      </c>
      <c r="M61" s="37">
        <f>'Edited Data'!F56</f>
        <v>31.888888888888889</v>
      </c>
      <c r="O61" s="220" t="s">
        <v>495</v>
      </c>
      <c r="P61" s="37">
        <f>'Edited Data'!F30</f>
        <v>61.142857142857146</v>
      </c>
      <c r="R61" s="30" t="s">
        <v>1073</v>
      </c>
      <c r="S61" s="35" t="s">
        <v>943</v>
      </c>
      <c r="T61" s="33" t="s">
        <v>944</v>
      </c>
      <c r="V61" s="26"/>
      <c r="W61" s="36" t="s">
        <v>1576</v>
      </c>
      <c r="Y61" s="43"/>
      <c r="Z61" s="40"/>
      <c r="AA61" s="28"/>
      <c r="AB61" s="54"/>
      <c r="AF61" s="49"/>
      <c r="AH61" s="26"/>
      <c r="AI61" s="36" t="s">
        <v>1074</v>
      </c>
      <c r="AJ61" s="21">
        <f>'Class 2A'!CX7</f>
        <v>3.25</v>
      </c>
      <c r="AK61" s="37">
        <f>'Class 2A'!CY7</f>
        <v>30.25</v>
      </c>
      <c r="AL61" s="34"/>
    </row>
    <row r="62" spans="1:38" x14ac:dyDescent="0.2">
      <c r="A62" s="34"/>
      <c r="B62" s="26"/>
      <c r="C62" s="38" t="s">
        <v>1065</v>
      </c>
      <c r="D62" s="52">
        <f>'Edited Data'!Z71</f>
        <v>0</v>
      </c>
      <c r="E62" s="39">
        <f t="shared" si="0"/>
        <v>0</v>
      </c>
      <c r="J62" s="34"/>
      <c r="L62" s="220" t="s">
        <v>803</v>
      </c>
      <c r="M62" s="37">
        <f>'Edited Data'!F57</f>
        <v>38.333333333333336</v>
      </c>
      <c r="O62" s="220" t="s">
        <v>825</v>
      </c>
      <c r="P62" s="37">
        <f>'Edited Data'!F50</f>
        <v>61.857142857142854</v>
      </c>
      <c r="R62" s="36" t="s">
        <v>948</v>
      </c>
      <c r="S62" s="21">
        <f>'Class 5'!AW9</f>
        <v>54</v>
      </c>
      <c r="T62" s="37">
        <f>'Class 5'!AX9</f>
        <v>163.875</v>
      </c>
      <c r="V62" s="26"/>
      <c r="W62" s="38" t="s">
        <v>1030</v>
      </c>
      <c r="X62" s="52">
        <f>COUNTIF('Class 1'!AV:AV,"by phone")</f>
        <v>1</v>
      </c>
      <c r="Y62" s="39">
        <f>'Class 1'!AV10</f>
        <v>1</v>
      </c>
      <c r="Z62" s="40"/>
      <c r="AA62" s="28"/>
      <c r="AB62" s="54"/>
      <c r="AF62" s="49"/>
      <c r="AH62" s="26"/>
      <c r="AI62" s="36" t="s">
        <v>1088</v>
      </c>
      <c r="AJ62" s="172">
        <f>'Class 2A'!FF7</f>
        <v>2</v>
      </c>
      <c r="AK62" s="175">
        <f>'Class 2A'!FG7</f>
        <v>2</v>
      </c>
      <c r="AL62" s="49"/>
    </row>
    <row r="63" spans="1:38" ht="16" thickBot="1" x14ac:dyDescent="0.25">
      <c r="A63" s="34"/>
      <c r="B63" s="57"/>
      <c r="C63" s="58"/>
      <c r="D63" s="58"/>
      <c r="E63" s="58"/>
      <c r="F63" s="58"/>
      <c r="G63" s="58"/>
      <c r="H63" s="58"/>
      <c r="I63" s="58"/>
      <c r="J63" s="59"/>
      <c r="L63" s="220" t="s">
        <v>844</v>
      </c>
      <c r="M63" s="37">
        <f>'Edited Data'!F58</f>
        <v>39</v>
      </c>
      <c r="O63" s="220" t="s">
        <v>585</v>
      </c>
      <c r="P63" s="37">
        <f>'Edited Data'!F17</f>
        <v>66</v>
      </c>
      <c r="R63" s="36" t="s">
        <v>951</v>
      </c>
      <c r="S63" s="21">
        <f>'Class 5'!BA9</f>
        <v>1</v>
      </c>
      <c r="T63" s="37">
        <f>'Class 5'!BB9</f>
        <v>220</v>
      </c>
      <c r="V63" s="26"/>
      <c r="Y63" s="22"/>
      <c r="Z63" s="40"/>
      <c r="AA63" s="28"/>
      <c r="AB63" s="54"/>
      <c r="AF63" s="49"/>
      <c r="AH63" s="26"/>
      <c r="AI63" s="36" t="s">
        <v>1076</v>
      </c>
      <c r="AJ63" s="21">
        <f>'Class 2A'!DD7</f>
        <v>4</v>
      </c>
      <c r="AK63" s="37">
        <f>'Class 2A'!DE7</f>
        <v>22.75</v>
      </c>
      <c r="AL63" s="49"/>
    </row>
    <row r="64" spans="1:38" x14ac:dyDescent="0.2">
      <c r="L64" s="220" t="s">
        <v>1051</v>
      </c>
      <c r="M64" s="37">
        <f>'Edited Data'!F59</f>
        <v>59.166666666666664</v>
      </c>
      <c r="O64" s="220" t="s">
        <v>479</v>
      </c>
      <c r="P64" s="37">
        <f>'Edited Data'!F60</f>
        <v>70.571428571428569</v>
      </c>
      <c r="R64" s="36" t="s">
        <v>956</v>
      </c>
      <c r="S64" s="21">
        <f>'Class 5'!BH9</f>
        <v>4.5</v>
      </c>
      <c r="T64" s="37">
        <f>'Class 5'!BI9</f>
        <v>57.5</v>
      </c>
      <c r="V64" s="26"/>
      <c r="Y64" s="22"/>
      <c r="Z64" s="40"/>
      <c r="AA64" s="28"/>
      <c r="AB64" s="54"/>
      <c r="AD64" s="21"/>
      <c r="AE64" s="21"/>
      <c r="AF64" s="49"/>
      <c r="AH64" s="26"/>
      <c r="AI64" s="38" t="s">
        <v>1077</v>
      </c>
      <c r="AJ64" s="44">
        <f>'Class 2A'!DJ7</f>
        <v>1.6666666666666667</v>
      </c>
      <c r="AK64" s="41">
        <f>'Class 2A'!DK7</f>
        <v>16</v>
      </c>
      <c r="AL64" s="49"/>
    </row>
    <row r="65" spans="3:38" ht="16" thickBot="1" x14ac:dyDescent="0.25">
      <c r="L65" s="220" t="s">
        <v>479</v>
      </c>
      <c r="M65" s="37">
        <f>'Edited Data'!F60</f>
        <v>70.571428571428569</v>
      </c>
      <c r="O65" s="220" t="s">
        <v>901</v>
      </c>
      <c r="P65" s="37">
        <f>'Edited Data'!F54</f>
        <v>70.888888888888886</v>
      </c>
      <c r="R65" s="36" t="s">
        <v>961</v>
      </c>
      <c r="S65" s="21">
        <f>'Class 5'!BZ9</f>
        <v>6</v>
      </c>
      <c r="T65" s="37">
        <f>'Class 5'!CA9</f>
        <v>83.6</v>
      </c>
      <c r="V65" s="57"/>
      <c r="W65" s="60"/>
      <c r="X65" s="61"/>
      <c r="Y65" s="58"/>
      <c r="Z65" s="59"/>
      <c r="AA65" s="28"/>
      <c r="AB65" s="54"/>
      <c r="AD65" s="21"/>
      <c r="AF65" s="34"/>
      <c r="AH65" s="26"/>
      <c r="AL65" s="49"/>
    </row>
    <row r="66" spans="3:38" x14ac:dyDescent="0.2">
      <c r="C66" s="30" t="s">
        <v>1078</v>
      </c>
      <c r="D66" s="33"/>
      <c r="L66" s="220" t="s">
        <v>441</v>
      </c>
      <c r="M66" s="37">
        <f>'Edited Data'!F61</f>
        <v>106.05555555555556</v>
      </c>
      <c r="O66" s="220" t="s">
        <v>607</v>
      </c>
      <c r="P66" s="37">
        <f>'Edited Data'!F4</f>
        <v>72.63636363636364</v>
      </c>
      <c r="R66" s="36" t="s">
        <v>964</v>
      </c>
      <c r="S66" s="21">
        <f>'Class 5'!BN9</f>
        <v>2</v>
      </c>
      <c r="T66" s="37">
        <f>'Class 5'!BO9</f>
        <v>29</v>
      </c>
      <c r="W66" s="28"/>
      <c r="X66" s="21"/>
      <c r="AB66" s="54"/>
      <c r="AD66" s="21"/>
      <c r="AF66" s="34"/>
      <c r="AH66" s="26"/>
      <c r="AJ66" s="21"/>
      <c r="AK66" s="21"/>
      <c r="AL66" s="49"/>
    </row>
    <row r="67" spans="3:38" x14ac:dyDescent="0.2">
      <c r="C67" s="36" t="s">
        <v>948</v>
      </c>
      <c r="D67" s="42"/>
      <c r="L67" s="220" t="s">
        <v>501</v>
      </c>
      <c r="M67" s="37">
        <f>'Edited Data'!F62</f>
        <v>43.285714285714285</v>
      </c>
      <c r="O67" s="220" t="s">
        <v>533</v>
      </c>
      <c r="P67" s="37">
        <f>'Edited Data'!F33</f>
        <v>85.777777777777771</v>
      </c>
      <c r="R67" s="36" t="s">
        <v>969</v>
      </c>
      <c r="T67" s="37"/>
      <c r="W67" s="28"/>
      <c r="X67" s="21"/>
      <c r="AB67" s="54"/>
      <c r="AD67" s="21"/>
      <c r="AE67" s="21"/>
      <c r="AF67" s="49"/>
      <c r="AH67" s="26"/>
      <c r="AJ67" s="21"/>
      <c r="AL67" s="34"/>
    </row>
    <row r="68" spans="3:38" ht="16" thickBot="1" x14ac:dyDescent="0.25">
      <c r="C68" s="36" t="s">
        <v>988</v>
      </c>
      <c r="D68" s="42">
        <v>200</v>
      </c>
      <c r="L68" s="220" t="s">
        <v>425</v>
      </c>
      <c r="M68" s="37">
        <f>'Edited Data'!F63</f>
        <v>93.31481481481481</v>
      </c>
      <c r="O68" s="220" t="s">
        <v>528</v>
      </c>
      <c r="P68" s="37">
        <f>'Edited Data'!F48</f>
        <v>96.25</v>
      </c>
      <c r="R68" s="38" t="s">
        <v>973</v>
      </c>
      <c r="S68" s="44">
        <f>'Class 5'!CJ9</f>
        <v>2.5</v>
      </c>
      <c r="T68" s="41">
        <f>'Class 5'!CK9</f>
        <v>100.5</v>
      </c>
      <c r="W68" s="28"/>
      <c r="X68" s="21"/>
      <c r="AA68" s="28"/>
      <c r="AB68" s="64"/>
      <c r="AC68" s="61"/>
      <c r="AD68" s="58"/>
      <c r="AE68" s="58"/>
      <c r="AF68" s="59"/>
      <c r="AH68" s="26"/>
      <c r="AJ68" s="21"/>
      <c r="AL68" s="34"/>
    </row>
    <row r="69" spans="3:38" x14ac:dyDescent="0.2">
      <c r="C69" s="36" t="s">
        <v>1017</v>
      </c>
      <c r="D69" s="42">
        <v>50</v>
      </c>
      <c r="L69" s="220" t="s">
        <v>633</v>
      </c>
      <c r="M69" s="37">
        <f>'Edited Data'!F64</f>
        <v>67.285714285714292</v>
      </c>
      <c r="O69" s="220" t="s">
        <v>601</v>
      </c>
      <c r="P69" s="37">
        <f>'Edited Data'!F18</f>
        <v>97.5</v>
      </c>
      <c r="V69" s="228" t="s">
        <v>1079</v>
      </c>
      <c r="W69" s="229"/>
      <c r="X69" s="229"/>
      <c r="Y69" s="229"/>
      <c r="Z69" s="230"/>
      <c r="AA69" s="28"/>
      <c r="AB69" s="28"/>
      <c r="AC69" s="21"/>
      <c r="AH69" s="26"/>
      <c r="AJ69" s="21"/>
      <c r="AL69" s="34"/>
    </row>
    <row r="70" spans="3:38" ht="16" thickBot="1" x14ac:dyDescent="0.25">
      <c r="C70" s="36" t="s">
        <v>961</v>
      </c>
      <c r="D70" s="42">
        <v>50</v>
      </c>
      <c r="L70" s="219" t="s">
        <v>577</v>
      </c>
      <c r="M70" s="41">
        <f>'Edited Data'!F65</f>
        <v>76.390804597701148</v>
      </c>
      <c r="O70" s="220" t="s">
        <v>744</v>
      </c>
      <c r="P70" s="37">
        <f>'Edited Data'!F14</f>
        <v>101.09090909090909</v>
      </c>
      <c r="V70" s="26"/>
      <c r="W70" s="30" t="s">
        <v>949</v>
      </c>
      <c r="X70" s="70">
        <f>'Class 2'!AW4</f>
        <v>20</v>
      </c>
      <c r="Z70" s="34"/>
      <c r="AA70" s="28"/>
      <c r="AB70" s="28"/>
      <c r="AC70" s="21"/>
      <c r="AH70" s="57"/>
      <c r="AI70" s="58"/>
      <c r="AJ70" s="58"/>
      <c r="AK70" s="58"/>
      <c r="AL70" s="59"/>
    </row>
    <row r="71" spans="3:38" x14ac:dyDescent="0.2">
      <c r="C71" s="36" t="s">
        <v>1021</v>
      </c>
      <c r="D71" s="42">
        <v>50</v>
      </c>
      <c r="O71" s="220" t="s">
        <v>838</v>
      </c>
      <c r="P71" s="37">
        <f>'Edited Data'!F31</f>
        <v>102.71428571428571</v>
      </c>
      <c r="V71" s="26"/>
      <c r="W71" s="36" t="s">
        <v>946</v>
      </c>
      <c r="X71" s="37">
        <f>'Class 2'!AW6</f>
        <v>20</v>
      </c>
      <c r="Z71" s="34"/>
      <c r="AA71" s="28"/>
      <c r="AB71" s="228" t="s">
        <v>1014</v>
      </c>
      <c r="AC71" s="229"/>
      <c r="AD71" s="229"/>
      <c r="AE71" s="229"/>
      <c r="AF71" s="230"/>
    </row>
    <row r="72" spans="3:38" x14ac:dyDescent="0.2">
      <c r="C72" s="36" t="s">
        <v>1025</v>
      </c>
      <c r="D72" s="42">
        <v>20</v>
      </c>
      <c r="O72" s="220" t="s">
        <v>561</v>
      </c>
      <c r="P72" s="37">
        <f>'Edited Data'!F6</f>
        <v>114.28571428571429</v>
      </c>
      <c r="V72" s="26"/>
      <c r="W72" s="38" t="s">
        <v>950</v>
      </c>
      <c r="X72" s="41">
        <f>'Class 2'!AW7</f>
        <v>20</v>
      </c>
      <c r="Z72" s="34"/>
      <c r="AA72" s="28"/>
      <c r="AB72" s="54"/>
      <c r="AC72" s="30" t="s">
        <v>1018</v>
      </c>
      <c r="AD72" s="48" t="s">
        <v>996</v>
      </c>
      <c r="AE72" s="33" t="s">
        <v>944</v>
      </c>
      <c r="AF72" s="34"/>
    </row>
    <row r="73" spans="3:38" ht="16" thickBot="1" x14ac:dyDescent="0.25">
      <c r="C73" s="38" t="s">
        <v>973</v>
      </c>
      <c r="D73" s="45"/>
      <c r="O73" s="220" t="s">
        <v>615</v>
      </c>
      <c r="P73" s="37">
        <f>'Edited Data'!F42</f>
        <v>114.5</v>
      </c>
      <c r="R73" s="30" t="s">
        <v>1080</v>
      </c>
      <c r="S73" s="35" t="s">
        <v>943</v>
      </c>
      <c r="T73" s="33" t="s">
        <v>944</v>
      </c>
      <c r="V73" s="26"/>
      <c r="X73" s="21"/>
      <c r="Z73" s="34"/>
      <c r="AA73" s="28"/>
      <c r="AB73" s="54"/>
      <c r="AC73" s="36" t="s">
        <v>1047</v>
      </c>
      <c r="AD73" s="21">
        <f>'Class 2'!JJ4</f>
        <v>3</v>
      </c>
      <c r="AE73" s="37">
        <f>'Class 2'!JK4</f>
        <v>559</v>
      </c>
      <c r="AF73" s="49"/>
    </row>
    <row r="74" spans="3:38" x14ac:dyDescent="0.2">
      <c r="O74" s="221" t="s">
        <v>1015</v>
      </c>
      <c r="P74" s="222"/>
      <c r="R74" s="36" t="s">
        <v>948</v>
      </c>
      <c r="S74" s="21">
        <f>'Class 6'!AW26</f>
        <v>3.4</v>
      </c>
      <c r="T74" s="37">
        <f>'Class 6'!AX26</f>
        <v>107.44444444444444</v>
      </c>
      <c r="V74" s="26"/>
      <c r="W74" s="30" t="s">
        <v>965</v>
      </c>
      <c r="X74" s="70">
        <f>'Class 2'!AX4</f>
        <v>447</v>
      </c>
      <c r="Z74" s="34"/>
      <c r="AA74" s="28"/>
      <c r="AB74" s="26"/>
      <c r="AC74" s="36" t="s">
        <v>1052</v>
      </c>
      <c r="AD74" s="21">
        <f>'Class 2'!GR4</f>
        <v>4</v>
      </c>
      <c r="AE74" s="37">
        <f>'Class 2'!GS4</f>
        <v>48</v>
      </c>
      <c r="AF74" s="49"/>
      <c r="AH74" s="228" t="s">
        <v>1081</v>
      </c>
      <c r="AI74" s="229"/>
      <c r="AJ74" s="229"/>
      <c r="AK74" s="229"/>
      <c r="AL74" s="230"/>
    </row>
    <row r="75" spans="3:38" x14ac:dyDescent="0.2">
      <c r="R75" s="36" t="s">
        <v>988</v>
      </c>
      <c r="S75" s="21">
        <f>'Class 6'!BA26</f>
        <v>1.3333333333333333</v>
      </c>
      <c r="T75" s="37">
        <f>'Class 6'!BB26</f>
        <v>184.66666666666666</v>
      </c>
      <c r="V75" s="26"/>
      <c r="W75" s="36" t="s">
        <v>946</v>
      </c>
      <c r="X75" s="37">
        <f>'Class 2'!AX6</f>
        <v>447</v>
      </c>
      <c r="Z75" s="34"/>
      <c r="AA75" s="28"/>
      <c r="AB75" s="26"/>
      <c r="AC75" s="36" t="s">
        <v>1033</v>
      </c>
      <c r="AD75" s="21">
        <f>'Class 2'!HA4</f>
        <v>4</v>
      </c>
      <c r="AE75" s="37">
        <f>'Class 2'!HB4</f>
        <v>172</v>
      </c>
      <c r="AF75" s="49"/>
      <c r="AH75" s="26"/>
      <c r="AI75" s="30" t="s">
        <v>995</v>
      </c>
      <c r="AJ75" s="48" t="s">
        <v>996</v>
      </c>
      <c r="AK75" s="33" t="s">
        <v>944</v>
      </c>
      <c r="AL75" s="34"/>
    </row>
    <row r="76" spans="3:38" x14ac:dyDescent="0.2">
      <c r="I76" s="21"/>
      <c r="J76" s="21"/>
      <c r="L76" s="30" t="s">
        <v>940</v>
      </c>
      <c r="M76" s="33"/>
      <c r="O76" s="30" t="s">
        <v>1082</v>
      </c>
      <c r="P76" s="33"/>
      <c r="R76" s="36" t="s">
        <v>1017</v>
      </c>
      <c r="S76" s="21">
        <f>'Class 6'!BH26</f>
        <v>3</v>
      </c>
      <c r="T76" s="37">
        <f>'Class 6'!BI26</f>
        <v>80</v>
      </c>
      <c r="V76" s="26"/>
      <c r="W76" s="38" t="s">
        <v>950</v>
      </c>
      <c r="X76" s="41">
        <f>'Class 2'!AX7</f>
        <v>447</v>
      </c>
      <c r="Z76" s="34"/>
      <c r="AA76" s="28"/>
      <c r="AB76" s="54"/>
      <c r="AC76" s="36" t="s">
        <v>1055</v>
      </c>
      <c r="AD76" s="21">
        <f>'Class 2'!JA4</f>
        <v>15</v>
      </c>
      <c r="AE76" s="37">
        <f>'Class 2'!JB4</f>
        <v>37</v>
      </c>
      <c r="AF76" s="49"/>
      <c r="AH76" s="26"/>
      <c r="AI76" s="36" t="s">
        <v>1052</v>
      </c>
      <c r="AJ76" s="21">
        <f>'Class 3'!EN14</f>
        <v>1</v>
      </c>
      <c r="AK76" s="37">
        <f>'Class 3'!EO14</f>
        <v>85</v>
      </c>
      <c r="AL76" s="34"/>
    </row>
    <row r="77" spans="3:38" x14ac:dyDescent="0.2">
      <c r="I77" s="21"/>
      <c r="J77" s="21"/>
      <c r="L77" s="220" t="s">
        <v>766</v>
      </c>
      <c r="M77" s="37">
        <f>'Edited Data'!F13</f>
        <v>16</v>
      </c>
      <c r="O77" s="220" t="s">
        <v>915</v>
      </c>
      <c r="P77" s="37">
        <f>'Edited Data'!F53</f>
        <v>32.272727272727273</v>
      </c>
      <c r="R77" s="36" t="s">
        <v>961</v>
      </c>
      <c r="S77" s="21">
        <f>'Class 6'!BZ26</f>
        <v>4</v>
      </c>
      <c r="T77" s="37">
        <f>'Class 6'!CA26</f>
        <v>76.666666666666671</v>
      </c>
      <c r="V77" s="26"/>
      <c r="Z77" s="34"/>
      <c r="AA77" s="28"/>
      <c r="AB77" s="54"/>
      <c r="AC77" s="36" t="s">
        <v>1059</v>
      </c>
      <c r="AD77" s="21">
        <f>'Class 2'!HL4</f>
        <v>6</v>
      </c>
      <c r="AE77" s="37">
        <f>'Class 2'!HM4</f>
        <v>41</v>
      </c>
      <c r="AF77" s="49"/>
      <c r="AH77" s="26"/>
      <c r="AI77" s="36" t="s">
        <v>1083</v>
      </c>
      <c r="AJ77" s="21">
        <f>'Class 3'!CX14</f>
        <v>2.1818181818181817</v>
      </c>
      <c r="AK77" s="37">
        <f>'Class 3'!CY14</f>
        <v>29</v>
      </c>
      <c r="AL77" s="49"/>
    </row>
    <row r="78" spans="3:38" x14ac:dyDescent="0.2">
      <c r="I78" s="21"/>
      <c r="J78" s="21"/>
      <c r="L78" s="220" t="s">
        <v>872</v>
      </c>
      <c r="M78" s="37">
        <f>'Edited Data'!F56</f>
        <v>31.888888888888889</v>
      </c>
      <c r="O78" s="220" t="s">
        <v>844</v>
      </c>
      <c r="P78" s="37">
        <f>'Edited Data'!F58</f>
        <v>39</v>
      </c>
      <c r="R78" s="36" t="s">
        <v>1021</v>
      </c>
      <c r="S78" s="21">
        <f>'Class 6'!BN26</f>
        <v>1.5</v>
      </c>
      <c r="T78" s="175">
        <f>'Class 6'!BO26</f>
        <v>46</v>
      </c>
      <c r="V78" s="26"/>
      <c r="Z78" s="34"/>
      <c r="AA78" s="28"/>
      <c r="AB78" s="54"/>
      <c r="AC78" s="36" t="s">
        <v>1084</v>
      </c>
      <c r="AD78" s="21">
        <f>'Class 2'!KF4</f>
        <v>3</v>
      </c>
      <c r="AE78" s="37">
        <f>'Class 2'!KG4</f>
        <v>189</v>
      </c>
      <c r="AF78" s="49"/>
      <c r="AH78" s="26"/>
      <c r="AI78" s="36" t="s">
        <v>1463</v>
      </c>
      <c r="AJ78" s="21">
        <f>'Class 3'!DP14</f>
        <v>2.1666666666666665</v>
      </c>
      <c r="AK78" s="37">
        <f>'Class 3'!DQ14</f>
        <v>30.833333333333332</v>
      </c>
      <c r="AL78" s="49"/>
    </row>
    <row r="79" spans="3:38" x14ac:dyDescent="0.2">
      <c r="I79" s="21"/>
      <c r="J79" s="21"/>
      <c r="L79" s="220" t="s">
        <v>915</v>
      </c>
      <c r="M79" s="37">
        <f>'Edited Data'!F53</f>
        <v>32.272727272727273</v>
      </c>
      <c r="O79" s="220" t="s">
        <v>350</v>
      </c>
      <c r="P79" s="37">
        <f>'Edited Data'!F34</f>
        <v>57.5</v>
      </c>
      <c r="R79" s="36" t="s">
        <v>1025</v>
      </c>
      <c r="T79" s="42"/>
      <c r="V79" s="26"/>
      <c r="W79" s="30" t="s">
        <v>984</v>
      </c>
      <c r="X79" s="48" t="s">
        <v>985</v>
      </c>
      <c r="Y79" s="33" t="s">
        <v>986</v>
      </c>
      <c r="Z79" s="34"/>
      <c r="AA79" s="28"/>
      <c r="AB79" s="26"/>
      <c r="AC79" s="36" t="s">
        <v>1086</v>
      </c>
      <c r="AD79" s="21">
        <f>'Class 2'!FN4</f>
        <v>5</v>
      </c>
      <c r="AE79" s="37">
        <f>'Class 2'!FO4</f>
        <v>452</v>
      </c>
      <c r="AF79" s="34"/>
      <c r="AH79" s="26"/>
      <c r="AI79" s="36" t="s">
        <v>1090</v>
      </c>
      <c r="AJ79" s="21">
        <f>'Class 3'!ET14</f>
        <v>2</v>
      </c>
      <c r="AK79" s="175">
        <f>'Class 3'!EU14</f>
        <v>35</v>
      </c>
      <c r="AL79" s="49"/>
    </row>
    <row r="80" spans="3:38" x14ac:dyDescent="0.2">
      <c r="L80" s="220" t="s">
        <v>784</v>
      </c>
      <c r="M80" s="37">
        <f>'Edited Data'!F27</f>
        <v>34.5</v>
      </c>
      <c r="O80" s="219" t="s">
        <v>633</v>
      </c>
      <c r="P80" s="41">
        <f>'Edited Data'!F64</f>
        <v>67.285714285714292</v>
      </c>
      <c r="R80" s="38" t="s">
        <v>973</v>
      </c>
      <c r="S80" s="44">
        <f>'Class 6'!CJ26</f>
        <v>6.3571428571428568</v>
      </c>
      <c r="T80" s="41">
        <f>'Class 6'!CK26</f>
        <v>74.357142857142861</v>
      </c>
      <c r="V80" s="26"/>
      <c r="W80" s="36" t="s">
        <v>952</v>
      </c>
      <c r="X80">
        <f>'Class 2'!AL8</f>
        <v>1</v>
      </c>
      <c r="Y80" s="43">
        <f t="shared" ref="Y80:Y85" si="1">X80/1</f>
        <v>1</v>
      </c>
      <c r="Z80" s="40"/>
      <c r="AA80" s="28"/>
      <c r="AB80" s="54"/>
      <c r="AC80" s="36" t="s">
        <v>1061</v>
      </c>
      <c r="AD80" s="21">
        <f>'Class 2'!FY4</f>
        <v>4</v>
      </c>
      <c r="AE80" s="37">
        <f>'Class 2'!FZ4</f>
        <v>43</v>
      </c>
      <c r="AF80" s="49"/>
      <c r="AH80" s="26"/>
      <c r="AI80" s="36" t="s">
        <v>1462</v>
      </c>
      <c r="AJ80" s="21">
        <f>'Class 3'!DD14</f>
        <v>1.5</v>
      </c>
      <c r="AK80" s="37">
        <f>'Class 3'!DE14</f>
        <v>25.4</v>
      </c>
      <c r="AL80" s="49"/>
    </row>
    <row r="81" spans="2:38" x14ac:dyDescent="0.2">
      <c r="L81" s="220" t="s">
        <v>803</v>
      </c>
      <c r="M81" s="37">
        <f>'Edited Data'!F57</f>
        <v>38.333333333333336</v>
      </c>
      <c r="V81" s="26"/>
      <c r="W81" s="36" t="s">
        <v>1481</v>
      </c>
      <c r="X81">
        <f>'Class 2'!AM8</f>
        <v>1</v>
      </c>
      <c r="Y81" s="43">
        <f t="shared" si="1"/>
        <v>1</v>
      </c>
      <c r="Z81" s="40"/>
      <c r="AA81" s="28"/>
      <c r="AB81" s="26"/>
      <c r="AC81" s="36" t="s">
        <v>1064</v>
      </c>
      <c r="AD81" s="21">
        <f>'Class 2'!GH4</f>
        <v>5</v>
      </c>
      <c r="AE81" s="37">
        <f>'Class 2'!GI4</f>
        <v>49</v>
      </c>
      <c r="AF81" s="49"/>
      <c r="AH81" s="26"/>
      <c r="AI81" s="36" t="s">
        <v>1464</v>
      </c>
      <c r="AJ81" s="21">
        <f>'Class 3'!EZ14</f>
        <v>2</v>
      </c>
      <c r="AK81" s="175">
        <f>'Class 3'!FA14</f>
        <v>42</v>
      </c>
      <c r="AL81" s="49"/>
    </row>
    <row r="82" spans="2:38" x14ac:dyDescent="0.2">
      <c r="I82" s="21"/>
      <c r="J82" s="21"/>
      <c r="L82" s="220" t="s">
        <v>844</v>
      </c>
      <c r="M82" s="37">
        <f>'Edited Data'!F58</f>
        <v>39</v>
      </c>
      <c r="O82" s="30" t="s">
        <v>1089</v>
      </c>
      <c r="P82" s="33"/>
      <c r="V82" s="26"/>
      <c r="W82" s="36" t="s">
        <v>1004</v>
      </c>
      <c r="X82">
        <f>'Class 2'!AQ8</f>
        <v>1</v>
      </c>
      <c r="Y82" s="43">
        <f t="shared" si="1"/>
        <v>1</v>
      </c>
      <c r="Z82" s="40"/>
      <c r="AA82" s="28"/>
      <c r="AB82" s="26"/>
      <c r="AC82" s="36" t="s">
        <v>1066</v>
      </c>
      <c r="AD82" s="172">
        <f>'Class 2'!IR4</f>
        <v>4</v>
      </c>
      <c r="AE82" s="175">
        <f>'Class 2'!IS4</f>
        <v>41</v>
      </c>
      <c r="AF82" s="49"/>
      <c r="AH82" s="26"/>
      <c r="AI82" s="38" t="s">
        <v>1087</v>
      </c>
      <c r="AJ82" s="44">
        <f>'Class 3'!DJ14</f>
        <v>1.25</v>
      </c>
      <c r="AK82" s="41">
        <f>'Class 3'!DK14</f>
        <v>17.777777777777779</v>
      </c>
      <c r="AL82" s="34"/>
    </row>
    <row r="83" spans="2:38" x14ac:dyDescent="0.2">
      <c r="I83" s="21"/>
      <c r="J83" s="21"/>
      <c r="L83" s="220" t="s">
        <v>501</v>
      </c>
      <c r="M83" s="37">
        <f>'Edited Data'!F62</f>
        <v>43.285714285714285</v>
      </c>
      <c r="O83" s="220" t="s">
        <v>766</v>
      </c>
      <c r="P83" s="37">
        <f>'Edited Data'!F13</f>
        <v>16</v>
      </c>
      <c r="V83" s="26"/>
      <c r="W83" s="36" t="s">
        <v>997</v>
      </c>
      <c r="X83">
        <f>'Class 2'!AN8</f>
        <v>1</v>
      </c>
      <c r="Y83" s="43">
        <f t="shared" si="1"/>
        <v>1</v>
      </c>
      <c r="Z83" s="40"/>
      <c r="AA83" s="28"/>
      <c r="AB83" s="54"/>
      <c r="AC83" s="38" t="s">
        <v>1069</v>
      </c>
      <c r="AD83" s="44">
        <f>'Class 2'!JT4</f>
        <v>4</v>
      </c>
      <c r="AE83" s="41">
        <f>'Class 2'!JU4</f>
        <v>278</v>
      </c>
      <c r="AF83" s="49"/>
      <c r="AH83" s="26"/>
      <c r="AL83" s="34"/>
    </row>
    <row r="84" spans="2:38" x14ac:dyDescent="0.2">
      <c r="I84" s="21"/>
      <c r="J84" s="21"/>
      <c r="L84" s="220" t="s">
        <v>687</v>
      </c>
      <c r="M84" s="37">
        <f>'Edited Data'!F52</f>
        <v>43.617647058823529</v>
      </c>
      <c r="O84" s="220" t="s">
        <v>784</v>
      </c>
      <c r="P84" s="37">
        <f>'Edited Data'!F27</f>
        <v>34.5</v>
      </c>
      <c r="R84" s="30" t="s">
        <v>1091</v>
      </c>
      <c r="S84" s="35" t="s">
        <v>943</v>
      </c>
      <c r="T84" s="33" t="s">
        <v>944</v>
      </c>
      <c r="V84" s="26"/>
      <c r="W84" s="36" t="s">
        <v>999</v>
      </c>
      <c r="X84">
        <f>'Class 2'!AO8</f>
        <v>1</v>
      </c>
      <c r="Y84" s="43">
        <f t="shared" si="1"/>
        <v>1</v>
      </c>
      <c r="Z84" s="40"/>
      <c r="AA84" s="28"/>
      <c r="AB84" s="54"/>
      <c r="AF84" s="49"/>
      <c r="AH84" s="26"/>
      <c r="AJ84" s="21"/>
      <c r="AL84" s="34"/>
    </row>
    <row r="85" spans="2:38" ht="16" thickBot="1" x14ac:dyDescent="0.25">
      <c r="I85" s="21"/>
      <c r="J85" s="21"/>
      <c r="L85" s="220" t="s">
        <v>896</v>
      </c>
      <c r="M85" s="37">
        <f>'Edited Data'!F24</f>
        <v>45</v>
      </c>
      <c r="O85" s="220" t="s">
        <v>881</v>
      </c>
      <c r="P85" s="37">
        <f>'Edited Data'!F29</f>
        <v>47.6</v>
      </c>
      <c r="R85" s="36" t="s">
        <v>948</v>
      </c>
      <c r="S85" s="21">
        <f>'Class 7'!AW7</f>
        <v>1.3333333333333333</v>
      </c>
      <c r="T85" s="37">
        <f>'Class 7'!AX7</f>
        <v>90.666666666666671</v>
      </c>
      <c r="V85" s="26"/>
      <c r="W85" s="38" t="s">
        <v>1012</v>
      </c>
      <c r="X85" s="52">
        <f>'Class 2'!AS8</f>
        <v>1</v>
      </c>
      <c r="Y85" s="39">
        <f t="shared" si="1"/>
        <v>1</v>
      </c>
      <c r="Z85" s="40"/>
      <c r="AA85" s="28"/>
      <c r="AB85" s="54"/>
      <c r="AF85" s="49"/>
      <c r="AH85" s="57"/>
      <c r="AI85" s="58"/>
      <c r="AJ85" s="58"/>
      <c r="AK85" s="58"/>
      <c r="AL85" s="59"/>
    </row>
    <row r="86" spans="2:38" x14ac:dyDescent="0.2">
      <c r="I86" s="21"/>
      <c r="J86" s="21"/>
      <c r="L86" s="220" t="s">
        <v>660</v>
      </c>
      <c r="M86" s="37">
        <f>'Edited Data'!F20</f>
        <v>46.055555555555557</v>
      </c>
      <c r="O86" s="220" t="s">
        <v>402</v>
      </c>
      <c r="P86" s="37">
        <f>'Edited Data'!F51</f>
        <v>96</v>
      </c>
      <c r="R86" s="36" t="s">
        <v>988</v>
      </c>
      <c r="T86" s="42"/>
      <c r="V86" s="26"/>
      <c r="Y86" s="22"/>
      <c r="Z86" s="51"/>
      <c r="AA86" s="28"/>
      <c r="AB86" s="54"/>
      <c r="AF86" s="49"/>
    </row>
    <row r="87" spans="2:38" ht="16" thickBot="1" x14ac:dyDescent="0.25">
      <c r="L87" s="220" t="s">
        <v>881</v>
      </c>
      <c r="M87" s="37">
        <f>'Edited Data'!F29</f>
        <v>47.6</v>
      </c>
      <c r="O87" s="220" t="s">
        <v>433</v>
      </c>
      <c r="P87" s="37">
        <f>'Edited Data'!F55</f>
        <v>102</v>
      </c>
      <c r="R87" s="36" t="s">
        <v>1017</v>
      </c>
      <c r="T87" s="42"/>
      <c r="V87" s="26"/>
      <c r="Z87" s="51"/>
      <c r="AA87" s="28"/>
      <c r="AB87" s="54"/>
      <c r="AD87" s="21"/>
      <c r="AF87" s="34"/>
    </row>
    <row r="88" spans="2:38" x14ac:dyDescent="0.2">
      <c r="L88" s="220" t="s">
        <v>852</v>
      </c>
      <c r="M88" s="37">
        <f>'Edited Data'!F38</f>
        <v>49.94736842105263</v>
      </c>
      <c r="O88" s="221" t="s">
        <v>1050</v>
      </c>
      <c r="P88" s="222"/>
      <c r="R88" s="36" t="s">
        <v>961</v>
      </c>
      <c r="S88" s="21">
        <f>'Class 7'!BZ7</f>
        <v>3</v>
      </c>
      <c r="T88" s="37">
        <f>'Class 7'!CA7</f>
        <v>35</v>
      </c>
      <c r="V88" s="26"/>
      <c r="Z88" s="51"/>
      <c r="AA88" s="28"/>
      <c r="AB88" s="54"/>
      <c r="AD88" s="21"/>
      <c r="AF88" s="34"/>
      <c r="AH88" s="228" t="s">
        <v>1092</v>
      </c>
      <c r="AI88" s="229"/>
      <c r="AJ88" s="229"/>
      <c r="AK88" s="229"/>
      <c r="AL88" s="230"/>
    </row>
    <row r="89" spans="2:38" x14ac:dyDescent="0.2">
      <c r="L89" s="220" t="s">
        <v>908</v>
      </c>
      <c r="M89" s="37">
        <f>'Edited Data'!F43</f>
        <v>54.5</v>
      </c>
      <c r="R89" s="36" t="s">
        <v>1021</v>
      </c>
      <c r="T89" s="42"/>
      <c r="V89" s="26"/>
      <c r="Y89" s="55"/>
      <c r="Z89" s="51"/>
      <c r="AA89" s="28"/>
      <c r="AB89" s="54"/>
      <c r="AD89" s="21"/>
      <c r="AE89" s="21"/>
      <c r="AF89" s="49"/>
      <c r="AH89" s="26"/>
      <c r="AI89" s="30" t="s">
        <v>995</v>
      </c>
      <c r="AJ89" s="48" t="s">
        <v>996</v>
      </c>
      <c r="AK89" s="33" t="s">
        <v>944</v>
      </c>
      <c r="AL89" s="34"/>
    </row>
    <row r="90" spans="2:38" ht="16" thickBot="1" x14ac:dyDescent="0.25">
      <c r="L90" s="220" t="s">
        <v>350</v>
      </c>
      <c r="M90" s="37">
        <f>'Edited Data'!F34</f>
        <v>57.5</v>
      </c>
      <c r="R90" s="36" t="s">
        <v>1025</v>
      </c>
      <c r="T90" s="42"/>
      <c r="V90" s="26"/>
      <c r="Y90" s="55"/>
      <c r="Z90" s="51"/>
      <c r="AA90" s="28"/>
      <c r="AB90" s="64"/>
      <c r="AC90" s="61"/>
      <c r="AD90" s="58"/>
      <c r="AE90" s="58"/>
      <c r="AF90" s="59"/>
      <c r="AH90" s="26"/>
      <c r="AI90" s="36" t="s">
        <v>1093</v>
      </c>
      <c r="AJ90" s="21">
        <f>'Class 4'!CX12</f>
        <v>1.3333333333333333</v>
      </c>
      <c r="AK90" s="37">
        <f>'Class 4'!CY12</f>
        <v>25.5</v>
      </c>
      <c r="AL90" s="34"/>
    </row>
    <row r="91" spans="2:38" x14ac:dyDescent="0.2">
      <c r="L91" s="220" t="s">
        <v>409</v>
      </c>
      <c r="M91" s="37">
        <f>'Edited Data'!F19</f>
        <v>58.222222222222221</v>
      </c>
      <c r="R91" s="38" t="s">
        <v>973</v>
      </c>
      <c r="S91" s="44">
        <f>'Class 7'!CJ7</f>
        <v>5.5</v>
      </c>
      <c r="T91" s="41">
        <f>'Class 7'!CK7</f>
        <v>53</v>
      </c>
      <c r="V91" s="26"/>
      <c r="W91" s="30" t="s">
        <v>1023</v>
      </c>
      <c r="X91" s="48" t="s">
        <v>985</v>
      </c>
      <c r="Y91" s="33" t="s">
        <v>986</v>
      </c>
      <c r="Z91" s="51"/>
      <c r="AA91" s="28"/>
      <c r="AB91" s="28"/>
      <c r="AC91" s="21"/>
      <c r="AH91" s="26"/>
      <c r="AI91" s="36" t="s">
        <v>1094</v>
      </c>
      <c r="AJ91" s="21">
        <f>'Class 4'!DP12</f>
        <v>2</v>
      </c>
      <c r="AK91" s="37">
        <f>'Class 4'!DQ12</f>
        <v>13</v>
      </c>
      <c r="AL91" s="49"/>
    </row>
    <row r="92" spans="2:38" ht="16" thickBot="1" x14ac:dyDescent="0.25">
      <c r="L92" s="220" t="s">
        <v>1051</v>
      </c>
      <c r="M92" s="37">
        <f>'Edited Data'!F59</f>
        <v>59.166666666666664</v>
      </c>
      <c r="V92" s="26"/>
      <c r="W92" s="36" t="s">
        <v>1026</v>
      </c>
      <c r="Y92" s="43"/>
      <c r="Z92" s="40"/>
      <c r="AH92" s="26"/>
      <c r="AI92" s="36" t="s">
        <v>1372</v>
      </c>
      <c r="AJ92" s="21">
        <f>'Class 4'!DD12</f>
        <v>1.1666666666666667</v>
      </c>
      <c r="AK92" s="37">
        <f>'Class 4'!DE12</f>
        <v>16.166666666666668</v>
      </c>
      <c r="AL92" s="49"/>
    </row>
    <row r="93" spans="2:38" x14ac:dyDescent="0.2">
      <c r="L93" s="220" t="s">
        <v>620</v>
      </c>
      <c r="M93" s="37">
        <f>'Edited Data'!F9</f>
        <v>59.333333333333336</v>
      </c>
      <c r="R93" s="30" t="s">
        <v>1095</v>
      </c>
      <c r="S93" s="35" t="s">
        <v>943</v>
      </c>
      <c r="T93" s="33" t="s">
        <v>944</v>
      </c>
      <c r="V93" s="26"/>
      <c r="W93" s="36" t="s">
        <v>1576</v>
      </c>
      <c r="Y93" s="43"/>
      <c r="Z93" s="40"/>
      <c r="AB93" s="228" t="s">
        <v>1016</v>
      </c>
      <c r="AC93" s="229"/>
      <c r="AD93" s="229"/>
      <c r="AE93" s="229"/>
      <c r="AF93" s="230"/>
      <c r="AH93" s="26"/>
      <c r="AI93" s="38" t="s">
        <v>1373</v>
      </c>
      <c r="AJ93" s="44">
        <f>'Class 4'!DJ12</f>
        <v>1</v>
      </c>
      <c r="AK93" s="41">
        <f>'Class 4'!DK12</f>
        <v>10.571428571428571</v>
      </c>
      <c r="AL93" s="49"/>
    </row>
    <row r="94" spans="2:38" ht="16" thickBot="1" x14ac:dyDescent="0.25">
      <c r="L94" s="220" t="s">
        <v>320</v>
      </c>
      <c r="M94" s="37">
        <f>'Edited Data'!F32</f>
        <v>60.416666666666664</v>
      </c>
      <c r="R94" s="36" t="s">
        <v>948</v>
      </c>
      <c r="T94" s="37"/>
      <c r="V94" s="26"/>
      <c r="W94" s="38" t="s">
        <v>1030</v>
      </c>
      <c r="X94" s="52">
        <f>COUNTIF('Class 2'!AV2,"By phone")</f>
        <v>1</v>
      </c>
      <c r="Y94" s="39">
        <f>X94/1</f>
        <v>1</v>
      </c>
      <c r="Z94" s="40"/>
      <c r="AA94" s="28"/>
      <c r="AB94" s="54"/>
      <c r="AC94" s="30" t="s">
        <v>1018</v>
      </c>
      <c r="AD94" s="48" t="s">
        <v>996</v>
      </c>
      <c r="AE94" s="33" t="s">
        <v>944</v>
      </c>
      <c r="AF94" s="34"/>
      <c r="AH94" s="26"/>
      <c r="AL94" s="49"/>
    </row>
    <row r="95" spans="2:38" x14ac:dyDescent="0.2">
      <c r="B95" s="23"/>
      <c r="C95" s="229" t="s">
        <v>1011</v>
      </c>
      <c r="D95" s="229"/>
      <c r="E95" s="229"/>
      <c r="F95" s="229"/>
      <c r="G95" s="229"/>
      <c r="H95" s="229"/>
      <c r="I95" s="68"/>
      <c r="J95" s="69"/>
      <c r="L95" s="220" t="s">
        <v>495</v>
      </c>
      <c r="M95" s="37">
        <f>'Edited Data'!F30</f>
        <v>61.142857142857146</v>
      </c>
      <c r="R95" s="36" t="s">
        <v>988</v>
      </c>
      <c r="T95" s="42"/>
      <c r="V95" s="26"/>
      <c r="Y95" s="22"/>
      <c r="Z95" s="40"/>
      <c r="AA95" s="28"/>
      <c r="AB95" s="54"/>
      <c r="AC95" s="36" t="s">
        <v>1096</v>
      </c>
      <c r="AD95" s="21">
        <f>'Class 2A'!JJ7</f>
        <v>1.6666666666666667</v>
      </c>
      <c r="AE95" s="37">
        <f>'Class 2A'!JK7</f>
        <v>734.33333333333337</v>
      </c>
      <c r="AF95" s="49"/>
      <c r="AH95" s="26"/>
      <c r="AL95" s="49"/>
    </row>
    <row r="96" spans="2:38" x14ac:dyDescent="0.2">
      <c r="B96" s="26"/>
      <c r="J96" s="34"/>
      <c r="L96" s="220" t="s">
        <v>825</v>
      </c>
      <c r="M96" s="37">
        <f>'Edited Data'!F50</f>
        <v>61.857142857142854</v>
      </c>
      <c r="R96" s="36" t="s">
        <v>1017</v>
      </c>
      <c r="T96" s="42"/>
      <c r="V96" s="26"/>
      <c r="Y96" s="22"/>
      <c r="Z96" s="40"/>
      <c r="AA96" s="28"/>
      <c r="AB96" s="26"/>
      <c r="AC96" s="36" t="s">
        <v>1052</v>
      </c>
      <c r="AD96" s="21">
        <f>'Class 2A'!GR7</f>
        <v>1</v>
      </c>
      <c r="AE96" s="37">
        <f>'Class 2A'!GS7</f>
        <v>90</v>
      </c>
      <c r="AF96" s="49"/>
      <c r="AH96" s="26"/>
      <c r="AL96" s="34"/>
    </row>
    <row r="97" spans="2:38" ht="16" thickBot="1" x14ac:dyDescent="0.25">
      <c r="B97" s="26"/>
      <c r="C97" s="30" t="s">
        <v>938</v>
      </c>
      <c r="D97" s="70">
        <f>'Class 1'!D4</f>
        <v>16693</v>
      </c>
      <c r="E97" s="32"/>
      <c r="G97" s="30" t="s">
        <v>939</v>
      </c>
      <c r="H97" s="33">
        <f>'Class 1'!H8</f>
        <v>0</v>
      </c>
      <c r="J97" s="34"/>
      <c r="L97" s="220" t="s">
        <v>585</v>
      </c>
      <c r="M97" s="37">
        <f>'Edited Data'!F17</f>
        <v>66</v>
      </c>
      <c r="R97" s="36" t="s">
        <v>961</v>
      </c>
      <c r="T97" s="42"/>
      <c r="V97" s="57"/>
      <c r="W97" s="60"/>
      <c r="X97" s="61"/>
      <c r="Y97" s="58"/>
      <c r="Z97" s="59"/>
      <c r="AA97" s="28"/>
      <c r="AB97" s="26"/>
      <c r="AC97" s="36" t="s">
        <v>1097</v>
      </c>
      <c r="AD97" s="21">
        <f>'Class 2A'!JA7</f>
        <v>3.3333333333333335</v>
      </c>
      <c r="AE97" s="37">
        <f>'Class 2A'!JB7</f>
        <v>38</v>
      </c>
      <c r="AF97" s="49"/>
      <c r="AH97" s="26"/>
      <c r="AL97" s="34"/>
    </row>
    <row r="98" spans="2:38" x14ac:dyDescent="0.2">
      <c r="B98" s="26"/>
      <c r="C98" s="36" t="s">
        <v>946</v>
      </c>
      <c r="D98" s="37" t="s">
        <v>369</v>
      </c>
      <c r="E98" s="21"/>
      <c r="G98" s="38" t="s">
        <v>947</v>
      </c>
      <c r="H98" s="39">
        <f>'Class 1'!H10</f>
        <v>0</v>
      </c>
      <c r="I98" s="22"/>
      <c r="J98" s="40"/>
      <c r="L98" s="220" t="s">
        <v>570</v>
      </c>
      <c r="M98" s="37">
        <f>'Edited Data'!F12</f>
        <v>67.15789473684211</v>
      </c>
      <c r="R98" s="36" t="s">
        <v>1021</v>
      </c>
      <c r="T98" s="42"/>
      <c r="AB98" s="54"/>
      <c r="AC98" s="36" t="s">
        <v>1057</v>
      </c>
      <c r="AD98" s="172">
        <f>'Class 2A'!HU7</f>
        <v>1</v>
      </c>
      <c r="AE98" s="172">
        <f>'Class 2A'!HV7</f>
        <v>55</v>
      </c>
      <c r="AF98" s="49"/>
      <c r="AH98" s="26"/>
      <c r="AL98" s="34"/>
    </row>
    <row r="99" spans="2:38" ht="16" thickBot="1" x14ac:dyDescent="0.25">
      <c r="B99" s="26"/>
      <c r="C99" s="38" t="s">
        <v>950</v>
      </c>
      <c r="D99" s="41" t="s">
        <v>369</v>
      </c>
      <c r="E99" s="21"/>
      <c r="J99" s="34"/>
      <c r="L99" s="220" t="s">
        <v>633</v>
      </c>
      <c r="M99" s="37">
        <f>'Edited Data'!F64</f>
        <v>67.285714285714292</v>
      </c>
      <c r="R99" s="36" t="s">
        <v>1025</v>
      </c>
      <c r="T99" s="42"/>
      <c r="AB99" s="54"/>
      <c r="AC99" s="36" t="s">
        <v>1098</v>
      </c>
      <c r="AD99" s="21">
        <f>'Class 2A'!HL7</f>
        <v>6</v>
      </c>
      <c r="AE99" s="37">
        <f>'Class 2A'!HM7</f>
        <v>40</v>
      </c>
      <c r="AF99" s="49"/>
      <c r="AH99" s="57"/>
      <c r="AI99" s="58"/>
      <c r="AJ99" s="58"/>
      <c r="AK99" s="58"/>
      <c r="AL99" s="59"/>
    </row>
    <row r="100" spans="2:38" x14ac:dyDescent="0.2">
      <c r="B100" s="26"/>
      <c r="G100" s="30" t="s">
        <v>954</v>
      </c>
      <c r="H100" s="33">
        <f>'Class 1'!I8</f>
        <v>0</v>
      </c>
      <c r="J100" s="34"/>
      <c r="L100" s="220" t="s">
        <v>892</v>
      </c>
      <c r="M100" s="37">
        <f>'Edited Data'!F37</f>
        <v>69</v>
      </c>
      <c r="R100" s="38" t="s">
        <v>973</v>
      </c>
      <c r="S100" s="44">
        <f>'Class 8'!CJ8</f>
        <v>1.5</v>
      </c>
      <c r="T100" s="41">
        <f>'Class 8'!CK8</f>
        <v>52.5</v>
      </c>
      <c r="V100" s="228" t="s">
        <v>1099</v>
      </c>
      <c r="W100" s="229"/>
      <c r="X100" s="229"/>
      <c r="Y100" s="229"/>
      <c r="Z100" s="230"/>
      <c r="AA100" s="28"/>
      <c r="AB100" s="26"/>
      <c r="AC100" s="36" t="s">
        <v>1084</v>
      </c>
      <c r="AD100" s="21">
        <f>'Class 2A'!KF7</f>
        <v>4</v>
      </c>
      <c r="AE100" s="37">
        <f>'Class 2A'!KG7</f>
        <v>680</v>
      </c>
      <c r="AF100" s="34"/>
    </row>
    <row r="101" spans="2:38" ht="16" thickBot="1" x14ac:dyDescent="0.25">
      <c r="B101" s="26"/>
      <c r="C101" s="30" t="s">
        <v>959</v>
      </c>
      <c r="D101" s="70">
        <f>'Class 1'!E4</f>
        <v>211</v>
      </c>
      <c r="E101" s="32"/>
      <c r="G101" s="38" t="s">
        <v>1100</v>
      </c>
      <c r="H101" s="39">
        <f>'Class 1'!I10</f>
        <v>0</v>
      </c>
      <c r="I101" s="22"/>
      <c r="J101" s="40"/>
      <c r="L101" s="220" t="s">
        <v>479</v>
      </c>
      <c r="M101" s="37">
        <f>'Edited Data'!F60</f>
        <v>70.571428571428569</v>
      </c>
      <c r="V101" s="26"/>
      <c r="W101" s="30" t="s">
        <v>949</v>
      </c>
      <c r="X101" s="70">
        <f>'Class 2A'!AW7</f>
        <v>6</v>
      </c>
      <c r="Z101" s="34"/>
      <c r="AA101" s="28"/>
      <c r="AB101" s="54"/>
      <c r="AC101" s="36" t="s">
        <v>1129</v>
      </c>
      <c r="AD101" s="21">
        <f>'Class 2A'!FN7</f>
        <v>5.5</v>
      </c>
      <c r="AE101" s="37">
        <f>'Class 2A'!FO7</f>
        <v>177.5</v>
      </c>
      <c r="AF101" s="49"/>
    </row>
    <row r="102" spans="2:38" x14ac:dyDescent="0.2">
      <c r="B102" s="26"/>
      <c r="C102" s="36" t="s">
        <v>946</v>
      </c>
      <c r="D102" s="37" t="s">
        <v>369</v>
      </c>
      <c r="E102" s="21"/>
      <c r="J102" s="34"/>
      <c r="L102" s="220" t="s">
        <v>901</v>
      </c>
      <c r="M102" s="37">
        <f>'Edited Data'!F54</f>
        <v>70.888888888888886</v>
      </c>
      <c r="V102" s="26"/>
      <c r="W102" s="36" t="s">
        <v>946</v>
      </c>
      <c r="X102" s="37">
        <f>'Class 2A'!AW9</f>
        <v>2</v>
      </c>
      <c r="Z102" s="34"/>
      <c r="AA102" s="28"/>
      <c r="AB102" s="54"/>
      <c r="AC102" s="36" t="s">
        <v>1101</v>
      </c>
      <c r="AD102" s="21">
        <f>'Class 2A'!FY7</f>
        <v>2.3333333333333335</v>
      </c>
      <c r="AE102" s="37">
        <f>'Class 2A'!FZ7</f>
        <v>284</v>
      </c>
      <c r="AF102" s="49"/>
      <c r="AH102" s="228" t="s">
        <v>1103</v>
      </c>
      <c r="AI102" s="229"/>
      <c r="AJ102" s="229"/>
      <c r="AK102" s="229"/>
      <c r="AL102" s="230"/>
    </row>
    <row r="103" spans="2:38" x14ac:dyDescent="0.2">
      <c r="B103" s="26"/>
      <c r="C103" s="38" t="s">
        <v>950</v>
      </c>
      <c r="D103" s="41" t="s">
        <v>369</v>
      </c>
      <c r="E103" s="21"/>
      <c r="G103" s="30" t="s">
        <v>967</v>
      </c>
      <c r="H103" s="33">
        <f>'Class 1'!J8</f>
        <v>1</v>
      </c>
      <c r="J103" s="34"/>
      <c r="L103" s="220" t="s">
        <v>607</v>
      </c>
      <c r="M103" s="37">
        <f>'Edited Data'!F4</f>
        <v>72.63636363636364</v>
      </c>
      <c r="V103" s="26"/>
      <c r="W103" s="38" t="s">
        <v>950</v>
      </c>
      <c r="X103" s="41">
        <f>'Class 2A'!AW10</f>
        <v>10</v>
      </c>
      <c r="Z103" s="34"/>
      <c r="AA103" s="28"/>
      <c r="AB103" s="26"/>
      <c r="AC103" s="36" t="s">
        <v>1102</v>
      </c>
      <c r="AD103" s="21">
        <f>'Class 2A'!GH7</f>
        <v>7.666666666666667</v>
      </c>
      <c r="AE103" s="37">
        <f>'Class 2A'!GI7</f>
        <v>48.333333333333336</v>
      </c>
      <c r="AF103" s="49"/>
      <c r="AH103" s="26"/>
      <c r="AI103" s="30" t="s">
        <v>995</v>
      </c>
      <c r="AJ103" s="48" t="s">
        <v>996</v>
      </c>
      <c r="AK103" s="33" t="s">
        <v>944</v>
      </c>
      <c r="AL103" s="34"/>
    </row>
    <row r="104" spans="2:38" x14ac:dyDescent="0.2">
      <c r="B104" s="26"/>
      <c r="G104" s="36" t="s">
        <v>972</v>
      </c>
      <c r="H104" s="43">
        <f>'Class 1'!J10</f>
        <v>1</v>
      </c>
      <c r="I104" s="22"/>
      <c r="J104" s="40"/>
      <c r="L104" s="220" t="s">
        <v>389</v>
      </c>
      <c r="M104" s="37">
        <f>'Edited Data'!F28</f>
        <v>74.041666666666671</v>
      </c>
      <c r="V104" s="26"/>
      <c r="Z104" s="34"/>
      <c r="AA104" s="28"/>
      <c r="AB104" s="26"/>
      <c r="AC104" s="36" t="s">
        <v>1066</v>
      </c>
      <c r="AD104" s="21">
        <f>'Class 2A'!IR7</f>
        <v>4</v>
      </c>
      <c r="AE104" s="37">
        <f>'Class 2A'!IS7</f>
        <v>55</v>
      </c>
      <c r="AF104" s="49"/>
      <c r="AH104" s="26"/>
      <c r="AI104" s="36" t="s">
        <v>1105</v>
      </c>
      <c r="AJ104" s="21">
        <f>'Class 5'!CX9</f>
        <v>1.4</v>
      </c>
      <c r="AK104" s="37">
        <f>'Class 5'!CY9</f>
        <v>24</v>
      </c>
      <c r="AL104" s="34"/>
    </row>
    <row r="105" spans="2:38" x14ac:dyDescent="0.2">
      <c r="B105" s="26"/>
      <c r="C105" s="30" t="s">
        <v>976</v>
      </c>
      <c r="D105" s="70">
        <f>'Class 1'!F4</f>
        <v>79.113744075829388</v>
      </c>
      <c r="E105" s="32"/>
      <c r="G105" s="38" t="s">
        <v>1106</v>
      </c>
      <c r="H105" s="41">
        <f>'Class 1'!J3</f>
        <v>10</v>
      </c>
      <c r="I105" s="32"/>
      <c r="J105" s="47"/>
      <c r="L105" s="220" t="s">
        <v>699</v>
      </c>
      <c r="M105" s="37">
        <f>'Edited Data'!F11</f>
        <v>74.954545454545453</v>
      </c>
      <c r="V105" s="26"/>
      <c r="W105" s="30" t="s">
        <v>965</v>
      </c>
      <c r="X105" s="70">
        <f>'Class 2A'!AX7</f>
        <v>393</v>
      </c>
      <c r="Z105" s="34"/>
      <c r="AA105" s="28"/>
      <c r="AB105" s="54"/>
      <c r="AC105" s="38" t="s">
        <v>1104</v>
      </c>
      <c r="AD105" s="44">
        <f>'Class 2A'!JT7</f>
        <v>3.5</v>
      </c>
      <c r="AE105" s="41">
        <f>'Class 2A'!JU7</f>
        <v>494</v>
      </c>
      <c r="AF105" s="49"/>
      <c r="AH105" s="26"/>
      <c r="AI105" s="36" t="s">
        <v>1108</v>
      </c>
      <c r="AJ105" s="21">
        <f>'Class 5'!DP9</f>
        <v>1.3333333333333333</v>
      </c>
      <c r="AK105" s="37">
        <f>'Class 5'!DQ9</f>
        <v>24.666666666666668</v>
      </c>
      <c r="AL105" s="49"/>
    </row>
    <row r="106" spans="2:38" x14ac:dyDescent="0.2">
      <c r="B106" s="26"/>
      <c r="C106" s="36" t="s">
        <v>946</v>
      </c>
      <c r="D106" s="37" t="s">
        <v>369</v>
      </c>
      <c r="E106" s="21"/>
      <c r="J106" s="34"/>
      <c r="L106" s="220" t="s">
        <v>577</v>
      </c>
      <c r="M106" s="37">
        <f>'Edited Data'!F65</f>
        <v>76.390804597701148</v>
      </c>
      <c r="V106" s="26"/>
      <c r="W106" s="36" t="s">
        <v>946</v>
      </c>
      <c r="X106" s="37">
        <f>'Class 2A'!AX9</f>
        <v>120</v>
      </c>
      <c r="Z106" s="34"/>
      <c r="AB106" s="54"/>
      <c r="AF106" s="49"/>
      <c r="AH106" s="26"/>
      <c r="AI106" s="36" t="s">
        <v>1110</v>
      </c>
      <c r="AJ106" s="21">
        <f>'Class 5'!DD9</f>
        <v>1</v>
      </c>
      <c r="AK106" s="37">
        <f>'Class 5'!DE9</f>
        <v>27</v>
      </c>
      <c r="AL106" s="49"/>
    </row>
    <row r="107" spans="2:38" x14ac:dyDescent="0.2">
      <c r="B107" s="26"/>
      <c r="C107" s="38" t="s">
        <v>950</v>
      </c>
      <c r="D107" s="41" t="s">
        <v>369</v>
      </c>
      <c r="E107" s="21"/>
      <c r="G107" s="30" t="s">
        <v>1109</v>
      </c>
      <c r="H107" s="48" t="s">
        <v>919</v>
      </c>
      <c r="I107" s="33" t="s">
        <v>983</v>
      </c>
      <c r="J107" s="34"/>
      <c r="L107" s="220" t="s">
        <v>512</v>
      </c>
      <c r="M107" s="37">
        <f>'Edited Data'!F49</f>
        <v>79.113744075829388</v>
      </c>
      <c r="V107" s="26"/>
      <c r="W107" s="38" t="s">
        <v>950</v>
      </c>
      <c r="X107" s="41">
        <f>'Class 2A'!AX10</f>
        <v>602</v>
      </c>
      <c r="Z107" s="34"/>
      <c r="AB107" s="54"/>
      <c r="AF107" s="49"/>
      <c r="AH107" s="26"/>
      <c r="AI107" s="38" t="s">
        <v>1077</v>
      </c>
      <c r="AJ107" s="44">
        <f>'Class 5'!DJ9</f>
        <v>1</v>
      </c>
      <c r="AK107" s="41">
        <f>'Class 5'!DK9</f>
        <v>12</v>
      </c>
      <c r="AL107" s="49"/>
    </row>
    <row r="108" spans="2:38" x14ac:dyDescent="0.2">
      <c r="B108" s="26"/>
      <c r="G108" s="36" t="s">
        <v>988</v>
      </c>
      <c r="H108" s="21">
        <f>'Class 1'!AB3</f>
        <v>10169</v>
      </c>
      <c r="I108" s="43">
        <f>H108/H112</f>
        <v>0.58075385494003429</v>
      </c>
      <c r="J108" s="40"/>
      <c r="L108" s="220" t="s">
        <v>416</v>
      </c>
      <c r="M108" s="37">
        <f>'Edited Data'!F41</f>
        <v>80.714285714285708</v>
      </c>
      <c r="V108" s="26"/>
      <c r="Z108" s="34"/>
      <c r="AB108" s="54"/>
      <c r="AF108" s="49"/>
      <c r="AH108" s="26"/>
      <c r="AL108" s="49"/>
    </row>
    <row r="109" spans="2:38" x14ac:dyDescent="0.2">
      <c r="B109" s="26"/>
      <c r="C109" s="30" t="s">
        <v>991</v>
      </c>
      <c r="D109" s="70">
        <f>'Class 1'!G4</f>
        <v>7</v>
      </c>
      <c r="E109" s="32"/>
      <c r="G109" s="36" t="s">
        <v>992</v>
      </c>
      <c r="H109" s="21">
        <f>'Class 1'!AC3</f>
        <v>4428</v>
      </c>
      <c r="I109" s="43">
        <f>H109/H112</f>
        <v>0.25288406624785836</v>
      </c>
      <c r="J109" s="40"/>
      <c r="L109" s="220" t="s">
        <v>354</v>
      </c>
      <c r="M109" s="37">
        <f>'Edited Data'!F2</f>
        <v>81.533333333333331</v>
      </c>
      <c r="V109" s="26"/>
      <c r="Z109" s="34"/>
      <c r="AB109" s="54"/>
      <c r="AD109" s="21"/>
      <c r="AF109" s="34"/>
      <c r="AH109" s="26"/>
      <c r="AL109" s="49"/>
    </row>
    <row r="110" spans="2:38" x14ac:dyDescent="0.2">
      <c r="B110" s="26"/>
      <c r="C110" s="36" t="s">
        <v>946</v>
      </c>
      <c r="D110" s="37" t="s">
        <v>369</v>
      </c>
      <c r="E110" s="21"/>
      <c r="G110" s="36" t="s">
        <v>964</v>
      </c>
      <c r="H110" s="21">
        <f>'Class 1'!AD3</f>
        <v>2334</v>
      </c>
      <c r="I110" s="43">
        <f>H110/H112</f>
        <v>0.13329525985151341</v>
      </c>
      <c r="J110" s="40"/>
      <c r="L110" s="220" t="s">
        <v>759</v>
      </c>
      <c r="M110" s="37">
        <f>'Edited Data'!F10</f>
        <v>82.306451612903231</v>
      </c>
      <c r="V110" s="26"/>
      <c r="W110" s="30" t="s">
        <v>984</v>
      </c>
      <c r="X110" s="48" t="s">
        <v>985</v>
      </c>
      <c r="Y110" s="33" t="s">
        <v>986</v>
      </c>
      <c r="Z110" s="34"/>
      <c r="AB110" s="54"/>
      <c r="AD110" s="21"/>
      <c r="AF110" s="34"/>
      <c r="AH110" s="26"/>
      <c r="AL110" s="34"/>
    </row>
    <row r="111" spans="2:38" x14ac:dyDescent="0.2">
      <c r="B111" s="26"/>
      <c r="C111" s="36" t="s">
        <v>950</v>
      </c>
      <c r="D111" s="37" t="s">
        <v>369</v>
      </c>
      <c r="E111" s="21"/>
      <c r="G111" s="38" t="s">
        <v>969</v>
      </c>
      <c r="H111" s="44">
        <f>'Class 1'!AE3</f>
        <v>579</v>
      </c>
      <c r="I111" s="39">
        <f>H111/H112</f>
        <v>3.3066818960593949E-2</v>
      </c>
      <c r="J111" s="40"/>
      <c r="L111" s="220" t="s">
        <v>675</v>
      </c>
      <c r="M111" s="37">
        <f>'Edited Data'!F7</f>
        <v>83.254901960784309</v>
      </c>
      <c r="V111" s="26"/>
      <c r="W111" s="36" t="s">
        <v>952</v>
      </c>
      <c r="X111">
        <f>'Class 2A'!AL11</f>
        <v>2</v>
      </c>
      <c r="Y111" s="43">
        <f t="shared" ref="Y111:Y118" si="2">X111/4</f>
        <v>0.5</v>
      </c>
      <c r="Z111" s="40"/>
      <c r="AB111" s="54"/>
      <c r="AD111" s="21"/>
      <c r="AE111" s="21"/>
      <c r="AF111" s="49"/>
      <c r="AH111" s="26"/>
      <c r="AJ111" s="21"/>
      <c r="AL111" s="34"/>
    </row>
    <row r="112" spans="2:38" ht="16" thickBot="1" x14ac:dyDescent="0.25">
      <c r="B112" s="26"/>
      <c r="C112" s="38" t="s">
        <v>1001</v>
      </c>
      <c r="D112" s="39"/>
      <c r="E112" s="22"/>
      <c r="H112" s="21">
        <f>SUM(H108:H111)</f>
        <v>17510</v>
      </c>
      <c r="J112" s="34"/>
      <c r="L112" s="220" t="s">
        <v>817</v>
      </c>
      <c r="M112" s="37">
        <f>'Edited Data'!F36</f>
        <v>83.358974358974365</v>
      </c>
      <c r="V112" s="26"/>
      <c r="W112" s="36" t="s">
        <v>1481</v>
      </c>
      <c r="X112">
        <f>'Class 2A'!AM11</f>
        <v>1</v>
      </c>
      <c r="Y112" s="43">
        <f t="shared" si="2"/>
        <v>0.25</v>
      </c>
      <c r="Z112" s="40"/>
      <c r="AB112" s="64"/>
      <c r="AC112" s="61"/>
      <c r="AD112" s="58"/>
      <c r="AE112" s="58"/>
      <c r="AF112" s="59"/>
      <c r="AH112" s="26"/>
      <c r="AJ112" s="21"/>
      <c r="AL112" s="34"/>
    </row>
    <row r="113" spans="2:38" ht="16" thickBot="1" x14ac:dyDescent="0.25">
      <c r="B113" s="26"/>
      <c r="J113" s="34"/>
      <c r="L113" s="220" t="s">
        <v>739</v>
      </c>
      <c r="M113" s="37">
        <f>'Edited Data'!F35</f>
        <v>83.551724137931032</v>
      </c>
      <c r="V113" s="26"/>
      <c r="W113" s="36" t="s">
        <v>1004</v>
      </c>
      <c r="X113">
        <f>'Class 2A'!AQ11</f>
        <v>3</v>
      </c>
      <c r="Y113" s="43">
        <f t="shared" si="2"/>
        <v>0.75</v>
      </c>
      <c r="Z113" s="40"/>
      <c r="AH113" s="57"/>
      <c r="AI113" s="58"/>
      <c r="AJ113" s="58"/>
      <c r="AK113" s="58"/>
      <c r="AL113" s="59"/>
    </row>
    <row r="114" spans="2:38" ht="16" thickBot="1" x14ac:dyDescent="0.25">
      <c r="B114" s="26"/>
      <c r="C114" s="30" t="s">
        <v>1044</v>
      </c>
      <c r="D114" s="48" t="s">
        <v>1008</v>
      </c>
      <c r="E114" s="33" t="s">
        <v>983</v>
      </c>
      <c r="G114" s="30" t="s">
        <v>1054</v>
      </c>
      <c r="H114" s="187" t="s">
        <v>1008</v>
      </c>
      <c r="J114" s="34"/>
      <c r="L114" s="220" t="s">
        <v>533</v>
      </c>
      <c r="M114" s="37">
        <f>'Edited Data'!F33</f>
        <v>85.777777777777771</v>
      </c>
      <c r="V114" s="26"/>
      <c r="W114" s="36" t="s">
        <v>1002</v>
      </c>
      <c r="X114">
        <f>'Class 2A'!AP11</f>
        <v>2</v>
      </c>
      <c r="Y114" s="43">
        <f t="shared" si="2"/>
        <v>0.5</v>
      </c>
      <c r="Z114" s="40"/>
    </row>
    <row r="115" spans="2:38" ht="16" thickBot="1" x14ac:dyDescent="0.25">
      <c r="B115" s="26"/>
      <c r="C115" s="38" t="s">
        <v>1058</v>
      </c>
      <c r="D115" s="52">
        <f>'Class 1'!Y8</f>
        <v>1</v>
      </c>
      <c r="E115" s="39">
        <f>'Class 1'!Y10</f>
        <v>1</v>
      </c>
      <c r="G115" s="36" t="s">
        <v>1170</v>
      </c>
      <c r="H115" s="42">
        <f>COUNTIF('Class 1'!AF:AF,"Caseloads are assigned by risk level")</f>
        <v>1</v>
      </c>
      <c r="J115" s="34"/>
      <c r="L115" s="220" t="s">
        <v>861</v>
      </c>
      <c r="M115" s="37">
        <f>'Edited Data'!F21</f>
        <v>89.18518518518519</v>
      </c>
      <c r="V115" s="26"/>
      <c r="W115" s="36" t="s">
        <v>997</v>
      </c>
      <c r="X115">
        <f>'Class 2A'!AN11</f>
        <v>2</v>
      </c>
      <c r="Y115" s="43">
        <f t="shared" si="2"/>
        <v>0.5</v>
      </c>
      <c r="Z115" s="40"/>
      <c r="AB115" s="228" t="s">
        <v>1019</v>
      </c>
      <c r="AC115" s="229"/>
      <c r="AD115" s="229"/>
      <c r="AE115" s="229"/>
      <c r="AF115" s="230"/>
    </row>
    <row r="116" spans="2:38" x14ac:dyDescent="0.2">
      <c r="B116" s="26"/>
      <c r="E116" s="22"/>
      <c r="F116" s="42"/>
      <c r="G116" s="36" t="s">
        <v>1578</v>
      </c>
      <c r="H116" s="42">
        <v>0</v>
      </c>
      <c r="J116" s="34"/>
      <c r="L116" s="220" t="s">
        <v>336</v>
      </c>
      <c r="M116" s="37">
        <f>'Edited Data'!F26</f>
        <v>90.875</v>
      </c>
      <c r="V116" s="26"/>
      <c r="W116" s="36" t="s">
        <v>999</v>
      </c>
      <c r="X116">
        <f>'Class 2A'!AO11</f>
        <v>2</v>
      </c>
      <c r="Y116" s="43">
        <f t="shared" si="2"/>
        <v>0.5</v>
      </c>
      <c r="Z116" s="40"/>
      <c r="AB116" s="54"/>
      <c r="AC116" s="30" t="s">
        <v>1018</v>
      </c>
      <c r="AD116" s="48" t="s">
        <v>996</v>
      </c>
      <c r="AE116" s="33" t="s">
        <v>944</v>
      </c>
      <c r="AF116" s="34"/>
      <c r="AH116" s="228" t="s">
        <v>1111</v>
      </c>
      <c r="AI116" s="229"/>
      <c r="AJ116" s="229"/>
      <c r="AK116" s="229"/>
      <c r="AL116" s="230"/>
    </row>
    <row r="117" spans="2:38" x14ac:dyDescent="0.2">
      <c r="B117" s="26"/>
      <c r="E117" s="22"/>
      <c r="G117" s="36" t="s">
        <v>1588</v>
      </c>
      <c r="H117" s="42">
        <v>0</v>
      </c>
      <c r="J117" s="34"/>
      <c r="L117" s="220" t="s">
        <v>425</v>
      </c>
      <c r="M117" s="37">
        <f>'Edited Data'!F63</f>
        <v>93.31481481481481</v>
      </c>
      <c r="V117" s="26"/>
      <c r="W117" s="36" t="s">
        <v>1009</v>
      </c>
      <c r="X117">
        <f>'Class 2A'!AR11</f>
        <v>1</v>
      </c>
      <c r="Y117" s="43">
        <f t="shared" si="2"/>
        <v>0.25</v>
      </c>
      <c r="Z117" s="51"/>
      <c r="AB117" s="54"/>
      <c r="AC117" s="36" t="s">
        <v>1386</v>
      </c>
      <c r="AD117" s="21">
        <f>'Class 3'!JJ14</f>
        <v>2.3333333333333335</v>
      </c>
      <c r="AE117" s="37">
        <f>'Class 3'!JK14</f>
        <v>280.7</v>
      </c>
      <c r="AF117" s="49"/>
      <c r="AH117" s="26"/>
      <c r="AI117" s="30" t="s">
        <v>995</v>
      </c>
      <c r="AJ117" s="48" t="s">
        <v>996</v>
      </c>
      <c r="AK117" s="33" t="s">
        <v>944</v>
      </c>
      <c r="AL117" s="34"/>
    </row>
    <row r="118" spans="2:38" x14ac:dyDescent="0.2">
      <c r="B118" s="26"/>
      <c r="G118" s="38" t="s">
        <v>1063</v>
      </c>
      <c r="H118" s="45">
        <v>0</v>
      </c>
      <c r="J118" s="34"/>
      <c r="L118" s="220" t="s">
        <v>402</v>
      </c>
      <c r="M118" s="37">
        <f>'Edited Data'!F51</f>
        <v>96</v>
      </c>
      <c r="V118" s="26"/>
      <c r="W118" s="38" t="s">
        <v>1012</v>
      </c>
      <c r="X118" s="52">
        <f>'Class 2A'!AS11</f>
        <v>2</v>
      </c>
      <c r="Y118" s="39">
        <f t="shared" si="2"/>
        <v>0.5</v>
      </c>
      <c r="Z118" s="51"/>
      <c r="AB118" s="26"/>
      <c r="AC118" s="196" t="s">
        <v>1460</v>
      </c>
      <c r="AD118" s="172">
        <f>'Class 3'!LC14</f>
        <v>1</v>
      </c>
      <c r="AE118" s="175">
        <f>'Class 3'!LD14</f>
        <v>60</v>
      </c>
      <c r="AF118" s="49"/>
      <c r="AH118" s="26"/>
      <c r="AI118" s="36" t="s">
        <v>1374</v>
      </c>
      <c r="AJ118" s="21">
        <f>'Class 6'!CX26</f>
        <v>1.3846153846153846</v>
      </c>
      <c r="AK118" s="37">
        <f>'Class 6'!CY26</f>
        <v>22.384615384615383</v>
      </c>
      <c r="AL118" s="34"/>
    </row>
    <row r="119" spans="2:38" x14ac:dyDescent="0.2">
      <c r="B119" s="26"/>
      <c r="E119" s="22"/>
      <c r="J119" s="34"/>
      <c r="L119" s="220" t="s">
        <v>528</v>
      </c>
      <c r="M119" s="37">
        <f>'Edited Data'!F48</f>
        <v>96.25</v>
      </c>
      <c r="V119" s="26"/>
      <c r="Y119" s="55"/>
      <c r="Z119" s="51"/>
      <c r="AB119" s="26"/>
      <c r="AC119" s="36" t="s">
        <v>1451</v>
      </c>
      <c r="AD119" s="21">
        <f>'Class 3'!GR14</f>
        <v>2.8571428571428572</v>
      </c>
      <c r="AE119" s="37">
        <f>'Class 3'!GS14</f>
        <v>57.857142857142854</v>
      </c>
      <c r="AF119" s="49"/>
      <c r="AH119" s="26"/>
      <c r="AI119" s="36" t="s">
        <v>1375</v>
      </c>
      <c r="AJ119" s="21">
        <f>'Class 6'!DV26</f>
        <v>1.5</v>
      </c>
      <c r="AK119" s="37">
        <f>'Class 6'!DW26</f>
        <v>16.714285714285715</v>
      </c>
      <c r="AL119" s="49"/>
    </row>
    <row r="120" spans="2:38" x14ac:dyDescent="0.2">
      <c r="B120" s="26"/>
      <c r="E120" s="22"/>
      <c r="J120" s="34"/>
      <c r="L120" s="220" t="s">
        <v>266</v>
      </c>
      <c r="M120" s="37">
        <f>'Edited Data'!F47</f>
        <v>97</v>
      </c>
      <c r="V120" s="26"/>
      <c r="Y120" s="55"/>
      <c r="Z120" s="51"/>
      <c r="AB120" s="54"/>
      <c r="AC120" s="36" t="s">
        <v>1094</v>
      </c>
      <c r="AD120" s="21">
        <f>'Class 3'!HA14</f>
        <v>4</v>
      </c>
      <c r="AE120" s="37">
        <f>'Class 3'!HB14</f>
        <v>61</v>
      </c>
      <c r="AF120" s="49"/>
      <c r="AH120" s="26"/>
      <c r="AI120" s="36" t="s">
        <v>1033</v>
      </c>
      <c r="AJ120" s="21">
        <f>'Class 6'!DP26</f>
        <v>1</v>
      </c>
      <c r="AK120" s="37">
        <f>'Class 6'!DQ26</f>
        <v>8</v>
      </c>
      <c r="AL120" s="49"/>
    </row>
    <row r="121" spans="2:38" x14ac:dyDescent="0.2">
      <c r="B121" s="26"/>
      <c r="E121" s="22"/>
      <c r="G121" s="30" t="s">
        <v>1068</v>
      </c>
      <c r="H121" s="48" t="s">
        <v>1008</v>
      </c>
      <c r="I121" s="33" t="s">
        <v>983</v>
      </c>
      <c r="J121" s="34"/>
      <c r="L121" s="220" t="s">
        <v>601</v>
      </c>
      <c r="M121" s="37">
        <f>'Edited Data'!F18</f>
        <v>97.5</v>
      </c>
      <c r="V121" s="26"/>
      <c r="Z121" s="51"/>
      <c r="AB121" s="54"/>
      <c r="AC121" s="36" t="s">
        <v>1455</v>
      </c>
      <c r="AD121" s="21">
        <f>'Class 3'!JA14</f>
        <v>3.5</v>
      </c>
      <c r="AE121" s="37">
        <f>'Class 3'!JB14</f>
        <v>44.5</v>
      </c>
      <c r="AF121" s="49"/>
      <c r="AH121" s="26"/>
      <c r="AI121" s="36" t="s">
        <v>1110</v>
      </c>
      <c r="AJ121" s="21">
        <f>'Class 6'!DD26</f>
        <v>2</v>
      </c>
      <c r="AK121" s="37">
        <f>'Class 6'!DE26</f>
        <v>10.5</v>
      </c>
      <c r="AL121" s="49"/>
    </row>
    <row r="122" spans="2:38" x14ac:dyDescent="0.2">
      <c r="B122" s="26"/>
      <c r="E122" s="22"/>
      <c r="G122" s="38"/>
      <c r="H122" s="52">
        <f>'Class 1'!LL8</f>
        <v>1</v>
      </c>
      <c r="I122" s="39">
        <f>'Class 1'!LL10</f>
        <v>1</v>
      </c>
      <c r="J122" s="34"/>
      <c r="L122" s="220" t="s">
        <v>868</v>
      </c>
      <c r="M122" s="37">
        <f>'Edited Data'!F15</f>
        <v>98.933333333333337</v>
      </c>
      <c r="V122" s="26"/>
      <c r="W122" s="30" t="s">
        <v>1023</v>
      </c>
      <c r="X122" s="48" t="s">
        <v>985</v>
      </c>
      <c r="Y122" s="33" t="s">
        <v>986</v>
      </c>
      <c r="Z122" s="51"/>
      <c r="AB122" s="54"/>
      <c r="AC122" s="36" t="s">
        <v>1453</v>
      </c>
      <c r="AD122" s="21">
        <f>'Class 3'!HU14</f>
        <v>3</v>
      </c>
      <c r="AE122" s="37">
        <f>'Class 3'!HV14</f>
        <v>36.799999999999997</v>
      </c>
      <c r="AF122" s="49"/>
      <c r="AH122" s="26"/>
      <c r="AI122" s="38" t="s">
        <v>1373</v>
      </c>
      <c r="AJ122" s="44">
        <f>'Class 6'!DJ26</f>
        <v>1.3333333333333333</v>
      </c>
      <c r="AK122" s="41">
        <f>'Class 6'!DK26</f>
        <v>3</v>
      </c>
      <c r="AL122" s="49"/>
    </row>
    <row r="123" spans="2:38" x14ac:dyDescent="0.2">
      <c r="B123" s="26"/>
      <c r="E123" s="22"/>
      <c r="J123" s="34"/>
      <c r="L123" s="220" t="s">
        <v>744</v>
      </c>
      <c r="M123" s="37">
        <f>'Edited Data'!F14</f>
        <v>101.09090909090909</v>
      </c>
      <c r="V123" s="26"/>
      <c r="W123" s="36" t="s">
        <v>1026</v>
      </c>
      <c r="X123">
        <f>COUNTIF('Class 2A'!AV2:AV5,"Not required to report")</f>
        <v>1</v>
      </c>
      <c r="Y123" s="43">
        <f>X123/4</f>
        <v>0.25</v>
      </c>
      <c r="Z123" s="40"/>
      <c r="AB123" s="54"/>
      <c r="AC123" s="36" t="s">
        <v>1113</v>
      </c>
      <c r="AD123" s="21">
        <f>'Class 3'!IL14</f>
        <v>2</v>
      </c>
      <c r="AE123" s="37">
        <f>'Class 3'!IM14</f>
        <v>42</v>
      </c>
      <c r="AF123" s="49"/>
      <c r="AH123" s="26"/>
      <c r="AJ123" s="21"/>
      <c r="AL123" s="49"/>
    </row>
    <row r="124" spans="2:38" x14ac:dyDescent="0.2">
      <c r="B124" s="26"/>
      <c r="E124" s="22"/>
      <c r="J124" s="34"/>
      <c r="L124" s="220" t="s">
        <v>433</v>
      </c>
      <c r="M124" s="37">
        <f>'Edited Data'!F55</f>
        <v>102</v>
      </c>
      <c r="V124" s="26"/>
      <c r="W124" s="36" t="s">
        <v>1576</v>
      </c>
      <c r="X124">
        <f>COUNTIF('Class 2A'!AV2:AV5,"By computer (email or other forms of electronic reporting)")</f>
        <v>2</v>
      </c>
      <c r="Y124" s="43">
        <f>X124/4</f>
        <v>0.5</v>
      </c>
      <c r="Z124" s="40"/>
      <c r="AB124" s="26"/>
      <c r="AC124" s="36" t="s">
        <v>1454</v>
      </c>
      <c r="AD124" s="21">
        <f>'Class 3'!ID14</f>
        <v>2.75</v>
      </c>
      <c r="AE124" s="37">
        <f>'Class 3'!IE14</f>
        <v>37.5</v>
      </c>
      <c r="AF124" s="49"/>
      <c r="AH124" s="26"/>
      <c r="AJ124" s="21"/>
      <c r="AL124" s="34"/>
    </row>
    <row r="125" spans="2:38" ht="16" thickBot="1" x14ac:dyDescent="0.25">
      <c r="B125" s="57"/>
      <c r="C125" s="58"/>
      <c r="D125" s="58"/>
      <c r="E125" s="58"/>
      <c r="F125" s="58"/>
      <c r="G125" s="58"/>
      <c r="H125" s="58"/>
      <c r="I125" s="58"/>
      <c r="J125" s="59"/>
      <c r="L125" s="220" t="s">
        <v>838</v>
      </c>
      <c r="M125" s="37">
        <f>'Edited Data'!F31</f>
        <v>102.71428571428571</v>
      </c>
      <c r="V125" s="26"/>
      <c r="W125" s="38" t="s">
        <v>1030</v>
      </c>
      <c r="X125" s="52">
        <f>COUNTIF('Class 2A'!AV2:AV5,"By phone")</f>
        <v>1</v>
      </c>
      <c r="Y125" s="39">
        <f>X125/4</f>
        <v>0.25</v>
      </c>
      <c r="Z125" s="40"/>
      <c r="AB125" s="26"/>
      <c r="AC125" s="36" t="s">
        <v>1114</v>
      </c>
      <c r="AD125" s="21">
        <f>'Class 3'!LH14</f>
        <v>1</v>
      </c>
      <c r="AE125" s="37">
        <f>'Class 3'!LI14</f>
        <v>93</v>
      </c>
      <c r="AF125" s="49"/>
      <c r="AH125" s="26"/>
      <c r="AJ125" s="21"/>
      <c r="AL125" s="34"/>
    </row>
    <row r="126" spans="2:38" x14ac:dyDescent="0.2">
      <c r="L126" s="220" t="s">
        <v>725</v>
      </c>
      <c r="M126" s="37">
        <f>'Edited Data'!F25</f>
        <v>103.20588235294117</v>
      </c>
      <c r="V126" s="26"/>
      <c r="Y126" s="22"/>
      <c r="Z126" s="40"/>
      <c r="AB126" s="54"/>
      <c r="AC126" s="36" t="s">
        <v>1452</v>
      </c>
      <c r="AD126" s="21">
        <f>'Class 3'!HL14</f>
        <v>3.5</v>
      </c>
      <c r="AE126" s="37">
        <f>'Class 3'!HM14</f>
        <v>49</v>
      </c>
      <c r="AF126" s="49"/>
      <c r="AH126" s="26"/>
      <c r="AL126" s="34"/>
    </row>
    <row r="127" spans="2:38" ht="16" thickBot="1" x14ac:dyDescent="0.25">
      <c r="L127" s="220" t="s">
        <v>792</v>
      </c>
      <c r="M127" s="37">
        <f>'Edited Data'!F39</f>
        <v>104.45945945945945</v>
      </c>
      <c r="V127" s="26"/>
      <c r="Y127" s="22"/>
      <c r="Z127" s="40"/>
      <c r="AB127" s="26"/>
      <c r="AC127" s="36" t="s">
        <v>1457</v>
      </c>
      <c r="AD127" s="21">
        <f>'Class 3'!KF14</f>
        <v>4</v>
      </c>
      <c r="AE127" s="37">
        <f>'Class 3'!KG14</f>
        <v>1461.5</v>
      </c>
      <c r="AF127" s="34"/>
      <c r="AH127" s="57"/>
      <c r="AI127" s="58"/>
      <c r="AJ127" s="58"/>
      <c r="AK127" s="58"/>
      <c r="AL127" s="59"/>
    </row>
    <row r="128" spans="2:38" ht="16" thickBot="1" x14ac:dyDescent="0.25">
      <c r="L128" s="220" t="s">
        <v>626</v>
      </c>
      <c r="M128" s="37">
        <f>'Edited Data'!F5</f>
        <v>104.9375</v>
      </c>
      <c r="V128" s="57"/>
      <c r="W128" s="60"/>
      <c r="X128" s="61"/>
      <c r="Y128" s="58"/>
      <c r="Z128" s="59"/>
      <c r="AB128" s="54"/>
      <c r="AC128" s="36" t="s">
        <v>1115</v>
      </c>
      <c r="AD128" s="21">
        <f>'Class 3'!FN14</f>
        <v>3.7142857142857144</v>
      </c>
      <c r="AE128" s="37">
        <f>'Class 3'!FO14</f>
        <v>193.85714285714286</v>
      </c>
      <c r="AF128" s="49"/>
    </row>
    <row r="129" spans="2:38" ht="16" thickBot="1" x14ac:dyDescent="0.25">
      <c r="B129" s="23"/>
      <c r="C129" s="229" t="s">
        <v>1014</v>
      </c>
      <c r="D129" s="229"/>
      <c r="E129" s="229"/>
      <c r="F129" s="229"/>
      <c r="G129" s="229"/>
      <c r="H129" s="229"/>
      <c r="I129" s="68"/>
      <c r="J129" s="69"/>
      <c r="L129" s="220" t="s">
        <v>441</v>
      </c>
      <c r="M129" s="37">
        <f>'Edited Data'!F61</f>
        <v>106.05555555555556</v>
      </c>
      <c r="AB129" s="54"/>
      <c r="AC129" s="36" t="s">
        <v>1116</v>
      </c>
      <c r="AD129" s="21">
        <f>'Class 3'!FY14</f>
        <v>1.7142857142857142</v>
      </c>
      <c r="AE129" s="37">
        <f>'Class 3'!FZ14</f>
        <v>96.571428571428569</v>
      </c>
      <c r="AF129" s="49"/>
    </row>
    <row r="130" spans="2:38" ht="16" thickBot="1" x14ac:dyDescent="0.25">
      <c r="B130" s="26"/>
      <c r="J130" s="34"/>
      <c r="L130" s="220" t="s">
        <v>774</v>
      </c>
      <c r="M130" s="37">
        <f>'Edited Data'!F45</f>
        <v>113.80701754385964</v>
      </c>
      <c r="AB130" s="54"/>
      <c r="AC130" s="36" t="s">
        <v>1117</v>
      </c>
      <c r="AD130" s="21">
        <f>'Class 3'!GH14</f>
        <v>2.6363636363636362</v>
      </c>
      <c r="AE130" s="37">
        <f>'Class 3'!GI14</f>
        <v>49.727272727272727</v>
      </c>
      <c r="AF130" s="49"/>
      <c r="AH130" s="228" t="s">
        <v>1118</v>
      </c>
      <c r="AI130" s="229"/>
      <c r="AJ130" s="229"/>
      <c r="AK130" s="229"/>
      <c r="AL130" s="230"/>
    </row>
    <row r="131" spans="2:38" x14ac:dyDescent="0.2">
      <c r="B131" s="26"/>
      <c r="C131" s="30" t="s">
        <v>938</v>
      </c>
      <c r="D131" s="70">
        <f>'Class 2'!D4</f>
        <v>16342</v>
      </c>
      <c r="E131" s="21"/>
      <c r="G131" s="30" t="s">
        <v>939</v>
      </c>
      <c r="H131" s="33">
        <f>'Class 2'!H8</f>
        <v>0</v>
      </c>
      <c r="J131" s="34"/>
      <c r="L131" s="220" t="s">
        <v>561</v>
      </c>
      <c r="M131" s="37">
        <f>'Edited Data'!F6</f>
        <v>114.28571428571429</v>
      </c>
      <c r="V131" s="228" t="s">
        <v>1450</v>
      </c>
      <c r="W131" s="229"/>
      <c r="X131" s="229"/>
      <c r="Y131" s="229"/>
      <c r="Z131" s="230"/>
      <c r="AB131" s="54"/>
      <c r="AC131" s="36" t="s">
        <v>1458</v>
      </c>
      <c r="AD131" s="21">
        <f>'Class 3'!KN14</f>
        <v>2.375</v>
      </c>
      <c r="AE131" s="175">
        <f>'Class 3'!KO14</f>
        <v>88.5</v>
      </c>
      <c r="AF131" s="34"/>
      <c r="AH131" s="26"/>
      <c r="AI131" s="30" t="s">
        <v>995</v>
      </c>
      <c r="AJ131" s="48" t="s">
        <v>996</v>
      </c>
      <c r="AK131" s="33" t="s">
        <v>944</v>
      </c>
      <c r="AL131" s="34"/>
    </row>
    <row r="132" spans="2:38" x14ac:dyDescent="0.2">
      <c r="B132" s="26"/>
      <c r="C132" s="36" t="s">
        <v>946</v>
      </c>
      <c r="D132" s="37" t="s">
        <v>369</v>
      </c>
      <c r="E132" s="21"/>
      <c r="G132" s="38" t="s">
        <v>947</v>
      </c>
      <c r="H132" s="39">
        <f>'Class 2'!H10</f>
        <v>0</v>
      </c>
      <c r="I132" s="22"/>
      <c r="J132" s="40"/>
      <c r="L132" s="220" t="s">
        <v>615</v>
      </c>
      <c r="M132" s="37">
        <f>'Edited Data'!F42</f>
        <v>114.5</v>
      </c>
      <c r="V132" s="26"/>
      <c r="W132" s="30" t="s">
        <v>949</v>
      </c>
      <c r="X132" s="31">
        <f>'Class 3'!AW14</f>
        <v>7.1818181818181817</v>
      </c>
      <c r="Z132" s="34"/>
      <c r="AB132" s="54"/>
      <c r="AC132" s="36" t="s">
        <v>1119</v>
      </c>
      <c r="AD132" s="21">
        <f>'Class 3'!IR14</f>
        <v>1.6666666666666667</v>
      </c>
      <c r="AE132" s="37">
        <f>'Class 3'!IS14</f>
        <v>24.333333333333332</v>
      </c>
      <c r="AF132" s="34"/>
      <c r="AH132" s="26"/>
      <c r="AI132" s="36" t="s">
        <v>1120</v>
      </c>
      <c r="AJ132" s="21">
        <f>'Class 7'!CX7</f>
        <v>1.6666666666666667</v>
      </c>
      <c r="AK132" s="37">
        <f>'Class 7'!CY7</f>
        <v>17.666666666666668</v>
      </c>
      <c r="AL132" s="34"/>
    </row>
    <row r="133" spans="2:38" x14ac:dyDescent="0.2">
      <c r="B133" s="26"/>
      <c r="C133" s="38" t="s">
        <v>950</v>
      </c>
      <c r="D133" s="41" t="s">
        <v>369</v>
      </c>
      <c r="E133" s="21"/>
      <c r="J133" s="34"/>
      <c r="L133" s="220" t="s">
        <v>543</v>
      </c>
      <c r="M133" s="37">
        <f>'Edited Data'!F22</f>
        <v>115.20930232558139</v>
      </c>
      <c r="V133" s="26"/>
      <c r="W133" s="36" t="s">
        <v>946</v>
      </c>
      <c r="X133" s="37">
        <f>'Class 3'!AW16</f>
        <v>3</v>
      </c>
      <c r="Z133" s="34"/>
      <c r="AB133" s="54"/>
      <c r="AC133" s="36" t="s">
        <v>1456</v>
      </c>
      <c r="AD133" s="21">
        <f>'Class 3'!JT14</f>
        <v>3</v>
      </c>
      <c r="AE133" s="37">
        <f>'Class 3'!JU14</f>
        <v>224</v>
      </c>
      <c r="AF133" s="49"/>
      <c r="AH133" s="26"/>
      <c r="AI133" s="36" t="s">
        <v>1107</v>
      </c>
      <c r="AJ133" s="21">
        <f>'Class 7'!DV7</f>
        <v>2</v>
      </c>
      <c r="AK133" s="37">
        <f>'Class 7'!DW7</f>
        <v>35</v>
      </c>
      <c r="AL133" s="49"/>
    </row>
    <row r="134" spans="2:38" x14ac:dyDescent="0.2">
      <c r="B134" s="26"/>
      <c r="D134" s="21"/>
      <c r="E134" s="21"/>
      <c r="G134" s="30" t="s">
        <v>954</v>
      </c>
      <c r="H134" s="33">
        <f>'Class 2'!I8</f>
        <v>0</v>
      </c>
      <c r="J134" s="34"/>
      <c r="L134" s="220" t="s">
        <v>710</v>
      </c>
      <c r="M134" s="37">
        <f>'Edited Data'!F3</f>
        <v>116.72857142857143</v>
      </c>
      <c r="V134" s="26"/>
      <c r="W134" s="38" t="s">
        <v>950</v>
      </c>
      <c r="X134" s="41">
        <f>'Class 3'!AW17</f>
        <v>17</v>
      </c>
      <c r="Z134" s="34"/>
      <c r="AB134" s="54"/>
      <c r="AC134" s="38" t="s">
        <v>1121</v>
      </c>
      <c r="AD134" s="44">
        <f>'Class 3'!KX14</f>
        <v>1</v>
      </c>
      <c r="AE134" s="176">
        <f>'Class 3'!KY14</f>
        <v>43</v>
      </c>
      <c r="AF134" s="34"/>
      <c r="AH134" s="26"/>
      <c r="AI134" s="36" t="s">
        <v>1108</v>
      </c>
      <c r="AJ134" s="21">
        <f>'Class 7'!DP7</f>
        <v>1.3333333333333333</v>
      </c>
      <c r="AK134" s="37">
        <f>'Class 7'!DQ7</f>
        <v>19</v>
      </c>
      <c r="AL134" s="49"/>
    </row>
    <row r="135" spans="2:38" ht="16" thickBot="1" x14ac:dyDescent="0.25">
      <c r="B135" s="26"/>
      <c r="C135" s="30" t="s">
        <v>959</v>
      </c>
      <c r="D135" s="70">
        <f>'Class 2'!E4</f>
        <v>140</v>
      </c>
      <c r="E135" s="21"/>
      <c r="G135" s="38" t="s">
        <v>1100</v>
      </c>
      <c r="H135" s="39">
        <f>'Class 2'!I10</f>
        <v>0</v>
      </c>
      <c r="I135" s="22"/>
      <c r="J135" s="40"/>
      <c r="L135" s="220" t="s">
        <v>691</v>
      </c>
      <c r="M135" s="37">
        <f>'Edited Data'!F40</f>
        <v>131.69565217391303</v>
      </c>
      <c r="V135" s="26"/>
      <c r="Z135" s="34"/>
      <c r="AB135" s="57"/>
      <c r="AC135" s="58"/>
      <c r="AD135" s="58"/>
      <c r="AE135" s="58"/>
      <c r="AF135" s="59"/>
      <c r="AH135" s="26"/>
      <c r="AI135" s="38" t="s">
        <v>1110</v>
      </c>
      <c r="AJ135" s="44">
        <f>'Class 7'!DD7</f>
        <v>1</v>
      </c>
      <c r="AK135" s="41">
        <f>'Class 7'!DE7</f>
        <v>9</v>
      </c>
      <c r="AL135" s="49"/>
    </row>
    <row r="136" spans="2:38" ht="16" thickBot="1" x14ac:dyDescent="0.25">
      <c r="B136" s="26"/>
      <c r="C136" s="36" t="s">
        <v>946</v>
      </c>
      <c r="D136" s="37" t="s">
        <v>369</v>
      </c>
      <c r="E136" s="21"/>
      <c r="J136" s="34"/>
      <c r="L136" s="220" t="s">
        <v>809</v>
      </c>
      <c r="M136" s="37">
        <f>'Edited Data'!F44</f>
        <v>132.9375</v>
      </c>
      <c r="V136" s="26"/>
      <c r="W136" s="30" t="s">
        <v>965</v>
      </c>
      <c r="X136" s="31">
        <f>'Class 3'!AX14</f>
        <v>235.54545454545453</v>
      </c>
      <c r="Z136" s="34"/>
      <c r="AH136" s="26"/>
      <c r="AJ136" s="21"/>
      <c r="AK136" s="21"/>
      <c r="AL136" s="49"/>
    </row>
    <row r="137" spans="2:38" x14ac:dyDescent="0.2">
      <c r="B137" s="26"/>
      <c r="C137" s="38" t="s">
        <v>950</v>
      </c>
      <c r="D137" s="41" t="s">
        <v>369</v>
      </c>
      <c r="E137" s="21"/>
      <c r="G137" s="30" t="s">
        <v>967</v>
      </c>
      <c r="H137" s="70">
        <f>'Class 2'!J8</f>
        <v>1</v>
      </c>
      <c r="J137" s="34"/>
      <c r="L137" s="220" t="s">
        <v>486</v>
      </c>
      <c r="M137" s="37">
        <f>'Edited Data'!F46</f>
        <v>153.88</v>
      </c>
      <c r="V137" s="26"/>
      <c r="W137" s="36" t="s">
        <v>946</v>
      </c>
      <c r="X137" s="37">
        <f>'Class 3'!AX16</f>
        <v>50</v>
      </c>
      <c r="Z137" s="34"/>
      <c r="AB137" s="228" t="s">
        <v>1020</v>
      </c>
      <c r="AC137" s="229"/>
      <c r="AD137" s="229"/>
      <c r="AE137" s="229"/>
      <c r="AF137" s="230"/>
      <c r="AH137" s="26"/>
      <c r="AJ137" s="21"/>
      <c r="AK137" s="21"/>
      <c r="AL137" s="49"/>
    </row>
    <row r="138" spans="2:38" x14ac:dyDescent="0.2">
      <c r="B138" s="26"/>
      <c r="D138" s="21"/>
      <c r="E138" s="21"/>
      <c r="G138" s="36" t="s">
        <v>972</v>
      </c>
      <c r="H138" s="37">
        <f>'Class 2'!J10</f>
        <v>1</v>
      </c>
      <c r="I138" s="22"/>
      <c r="J138" s="40"/>
      <c r="L138" s="220" t="s">
        <v>462</v>
      </c>
      <c r="M138" s="37">
        <f>'Edited Data'!F16</f>
        <v>154.91999999999999</v>
      </c>
      <c r="V138" s="26"/>
      <c r="W138" s="38" t="s">
        <v>950</v>
      </c>
      <c r="X138" s="41">
        <f>'Class 3'!AX17</f>
        <v>542</v>
      </c>
      <c r="Z138" s="34"/>
      <c r="AB138" s="54"/>
      <c r="AC138" s="30" t="s">
        <v>1018</v>
      </c>
      <c r="AD138" s="48" t="s">
        <v>996</v>
      </c>
      <c r="AE138" s="33" t="s">
        <v>944</v>
      </c>
      <c r="AF138" s="34"/>
      <c r="AH138" s="26"/>
      <c r="AJ138" s="21"/>
      <c r="AL138" s="34"/>
    </row>
    <row r="139" spans="2:38" x14ac:dyDescent="0.2">
      <c r="B139" s="26"/>
      <c r="C139" s="30" t="s">
        <v>976</v>
      </c>
      <c r="D139" s="70">
        <f>'Class 2'!F4</f>
        <v>116.72857142857143</v>
      </c>
      <c r="E139" s="21"/>
      <c r="G139" s="38" t="s">
        <v>1106</v>
      </c>
      <c r="H139" s="41">
        <f>'Class 2'!J3</f>
        <v>14</v>
      </c>
      <c r="I139" s="32"/>
      <c r="J139" s="47"/>
      <c r="L139" s="220" t="s">
        <v>595</v>
      </c>
      <c r="M139" s="37">
        <f>'Edited Data'!F8</f>
        <v>160</v>
      </c>
      <c r="V139" s="26"/>
      <c r="Z139" s="34"/>
      <c r="AB139" s="26"/>
      <c r="AC139" s="36" t="s">
        <v>1112</v>
      </c>
      <c r="AD139" s="21">
        <f>'Class 4'!JJ12</f>
        <v>1.375</v>
      </c>
      <c r="AE139" s="37">
        <f>'Class 4'!JK12</f>
        <v>220.875</v>
      </c>
      <c r="AF139" s="34"/>
      <c r="AH139" s="26"/>
      <c r="AJ139" s="21"/>
      <c r="AL139" s="34"/>
    </row>
    <row r="140" spans="2:38" x14ac:dyDescent="0.2">
      <c r="B140" s="26"/>
      <c r="C140" s="36" t="s">
        <v>946</v>
      </c>
      <c r="D140" s="37" t="s">
        <v>369</v>
      </c>
      <c r="E140" s="21"/>
      <c r="H140" s="21"/>
      <c r="J140" s="34"/>
      <c r="L140" s="220" t="s">
        <v>639</v>
      </c>
      <c r="M140" s="37">
        <f>'Edited Data'!F23</f>
        <v>168.734375</v>
      </c>
      <c r="V140" s="26"/>
      <c r="Z140" s="34"/>
      <c r="AB140" s="54"/>
      <c r="AC140" s="36" t="s">
        <v>1052</v>
      </c>
      <c r="AD140" s="21">
        <f>'Class 4'!GR12</f>
        <v>1</v>
      </c>
      <c r="AE140" s="37">
        <f>'Class 4'!GS12</f>
        <v>70</v>
      </c>
      <c r="AF140" s="49"/>
      <c r="AH140" s="26"/>
      <c r="AJ140" s="21"/>
      <c r="AL140" s="34"/>
    </row>
    <row r="141" spans="2:38" ht="16" thickBot="1" x14ac:dyDescent="0.25">
      <c r="B141" s="26"/>
      <c r="C141" s="38" t="s">
        <v>950</v>
      </c>
      <c r="D141" s="41" t="s">
        <v>369</v>
      </c>
      <c r="E141" s="21"/>
      <c r="G141" s="30" t="s">
        <v>1109</v>
      </c>
      <c r="H141" s="35" t="s">
        <v>919</v>
      </c>
      <c r="I141" s="33" t="s">
        <v>983</v>
      </c>
      <c r="J141" s="34"/>
      <c r="L141" s="223" t="s">
        <v>1015</v>
      </c>
      <c r="M141" s="224"/>
      <c r="V141" s="26"/>
      <c r="W141" s="30" t="s">
        <v>984</v>
      </c>
      <c r="X141" s="48" t="s">
        <v>985</v>
      </c>
      <c r="Y141" s="33" t="s">
        <v>986</v>
      </c>
      <c r="Z141" s="34"/>
      <c r="AB141" s="26"/>
      <c r="AC141" s="36" t="s">
        <v>1085</v>
      </c>
      <c r="AD141" s="21">
        <f>'Class 4'!HA12</f>
        <v>2.6666666666666665</v>
      </c>
      <c r="AE141" s="37">
        <f>'Class 4'!HB12</f>
        <v>144.75</v>
      </c>
      <c r="AF141" s="49"/>
      <c r="AH141" s="57"/>
      <c r="AI141" s="58"/>
      <c r="AJ141" s="58"/>
      <c r="AK141" s="58"/>
      <c r="AL141" s="59"/>
    </row>
    <row r="142" spans="2:38" x14ac:dyDescent="0.2">
      <c r="B142" s="26"/>
      <c r="D142" s="21"/>
      <c r="E142" s="21"/>
      <c r="G142" s="36" t="s">
        <v>988</v>
      </c>
      <c r="H142" s="21">
        <f>'Class 2'!AB3</f>
        <v>2685</v>
      </c>
      <c r="I142" s="43">
        <f>H142/H146</f>
        <v>0.33139965440631941</v>
      </c>
      <c r="J142" s="40"/>
      <c r="L142" s="221" t="s">
        <v>1050</v>
      </c>
      <c r="M142" s="222"/>
      <c r="V142" s="26"/>
      <c r="W142" s="36" t="s">
        <v>952</v>
      </c>
      <c r="X142">
        <f>'Class 3'!AL18</f>
        <v>9</v>
      </c>
      <c r="Y142" s="43">
        <f>'Class 3'!AL20</f>
        <v>0.81818181818181823</v>
      </c>
      <c r="Z142" s="40"/>
      <c r="AB142" s="26"/>
      <c r="AC142" s="36" t="s">
        <v>1379</v>
      </c>
      <c r="AD142" s="21">
        <f>'Class 4'!JA12</f>
        <v>2</v>
      </c>
      <c r="AE142" s="37">
        <f>'Class 4'!JB12</f>
        <v>37.25</v>
      </c>
      <c r="AF142" s="49"/>
    </row>
    <row r="143" spans="2:38" ht="16" thickBot="1" x14ac:dyDescent="0.25">
      <c r="B143" s="26"/>
      <c r="C143" s="30" t="s">
        <v>991</v>
      </c>
      <c r="D143" s="70">
        <f>'Class 2'!G4</f>
        <v>7</v>
      </c>
      <c r="E143" s="21"/>
      <c r="G143" s="36" t="s">
        <v>992</v>
      </c>
      <c r="H143" s="21">
        <f>'Class 2'!AC3</f>
        <v>3116</v>
      </c>
      <c r="I143" s="43">
        <f>H143/H146</f>
        <v>0.38459639595161688</v>
      </c>
      <c r="J143" s="40"/>
      <c r="V143" s="26"/>
      <c r="W143" s="36" t="s">
        <v>1004</v>
      </c>
      <c r="X143">
        <f>'Class 3'!AQ18</f>
        <v>3</v>
      </c>
      <c r="Y143" s="43">
        <f>'Class 3'!AQ20</f>
        <v>0.27272727272727271</v>
      </c>
      <c r="Z143" s="40"/>
      <c r="AB143" s="54"/>
      <c r="AC143" s="36" t="s">
        <v>1057</v>
      </c>
      <c r="AD143" s="21">
        <f>'Class 4'!HU12</f>
        <v>1</v>
      </c>
      <c r="AE143" s="37">
        <f>'Class 4'!HV12</f>
        <v>40</v>
      </c>
      <c r="AF143" s="49"/>
    </row>
    <row r="144" spans="2:38" x14ac:dyDescent="0.2">
      <c r="B144" s="26"/>
      <c r="C144" s="36" t="s">
        <v>946</v>
      </c>
      <c r="D144" s="37" t="s">
        <v>369</v>
      </c>
      <c r="E144" s="21"/>
      <c r="G144" s="36" t="s">
        <v>964</v>
      </c>
      <c r="H144" s="21">
        <f>'Class 2'!AD3</f>
        <v>2287</v>
      </c>
      <c r="I144" s="43">
        <f>H144/H146</f>
        <v>0.28227598123920022</v>
      </c>
      <c r="J144" s="40"/>
      <c r="V144" s="26"/>
      <c r="W144" s="36" t="s">
        <v>1002</v>
      </c>
      <c r="X144">
        <f>'Class 3'!AP18</f>
        <v>6</v>
      </c>
      <c r="Y144" s="43">
        <f>'Class 3'!AP20</f>
        <v>0.54545454545454541</v>
      </c>
      <c r="Z144" s="40"/>
      <c r="AB144" s="54"/>
      <c r="AC144" s="36" t="s">
        <v>1059</v>
      </c>
      <c r="AD144" s="21">
        <f>'Class 4'!HL12</f>
        <v>1</v>
      </c>
      <c r="AE144" s="37">
        <f>'Class 4'!HM12</f>
        <v>30</v>
      </c>
      <c r="AF144" s="49"/>
      <c r="AH144" s="228" t="s">
        <v>1376</v>
      </c>
      <c r="AI144" s="229"/>
      <c r="AJ144" s="229"/>
      <c r="AK144" s="229"/>
      <c r="AL144" s="230"/>
    </row>
    <row r="145" spans="2:38" x14ac:dyDescent="0.2">
      <c r="B145" s="26"/>
      <c r="C145" s="36" t="s">
        <v>950</v>
      </c>
      <c r="D145" s="37" t="s">
        <v>369</v>
      </c>
      <c r="E145" s="21"/>
      <c r="G145" s="38" t="s">
        <v>969</v>
      </c>
      <c r="H145" s="44">
        <f>'Class 2'!AE3</f>
        <v>14</v>
      </c>
      <c r="I145" s="39">
        <f>H145/H146</f>
        <v>1.7279684028634905E-3</v>
      </c>
      <c r="J145" s="40"/>
      <c r="V145" s="26"/>
      <c r="W145" s="36" t="s">
        <v>997</v>
      </c>
      <c r="X145">
        <f>'Class 3'!AN18</f>
        <v>6</v>
      </c>
      <c r="Y145" s="43">
        <f>'Class 3'!AN20</f>
        <v>0.54545454545454541</v>
      </c>
      <c r="Z145" s="40"/>
      <c r="AB145" s="54"/>
      <c r="AC145" s="36" t="s">
        <v>1084</v>
      </c>
      <c r="AD145" s="172">
        <f>'Class 4'!KF12</f>
        <v>1</v>
      </c>
      <c r="AE145" s="175">
        <f>'Class 4'!KG12</f>
        <v>4000</v>
      </c>
      <c r="AF145" s="49"/>
      <c r="AH145" s="26"/>
      <c r="AI145" s="30" t="s">
        <v>995</v>
      </c>
      <c r="AJ145" s="48" t="s">
        <v>996</v>
      </c>
      <c r="AK145" s="33" t="s">
        <v>944</v>
      </c>
      <c r="AL145" s="34"/>
    </row>
    <row r="146" spans="2:38" x14ac:dyDescent="0.2">
      <c r="B146" s="26"/>
      <c r="C146" s="38" t="s">
        <v>1001</v>
      </c>
      <c r="D146" s="39">
        <f>'Class 2'!G13</f>
        <v>1</v>
      </c>
      <c r="E146" s="22"/>
      <c r="H146" s="21">
        <f>SUM(H142:H145)</f>
        <v>8102</v>
      </c>
      <c r="J146" s="34"/>
      <c r="V146" s="26"/>
      <c r="W146" s="36" t="s">
        <v>999</v>
      </c>
      <c r="X146">
        <f>'Class 3'!AO18</f>
        <v>6</v>
      </c>
      <c r="Y146" s="43">
        <f>'Class 3'!AO20</f>
        <v>0.54545454545454541</v>
      </c>
      <c r="Z146" s="40"/>
      <c r="AB146" s="54"/>
      <c r="AC146" s="36" t="s">
        <v>1378</v>
      </c>
      <c r="AD146" s="21">
        <f>'Class 4'!FN12</f>
        <v>2</v>
      </c>
      <c r="AE146" s="37">
        <f>'Class 4'!FO12</f>
        <v>81.666666666666671</v>
      </c>
      <c r="AF146" s="49"/>
      <c r="AH146" s="26"/>
      <c r="AI146" s="36" t="s">
        <v>1377</v>
      </c>
      <c r="AJ146" s="21">
        <f>'Class 8'!CX8</f>
        <v>0.5</v>
      </c>
      <c r="AK146" s="37">
        <f>'Class 8'!CY8</f>
        <v>5</v>
      </c>
      <c r="AL146" s="34"/>
    </row>
    <row r="147" spans="2:38" x14ac:dyDescent="0.2">
      <c r="B147" s="26"/>
      <c r="H147" s="21"/>
      <c r="J147" s="34"/>
      <c r="V147" s="26"/>
      <c r="W147" s="36" t="s">
        <v>1009</v>
      </c>
      <c r="X147">
        <f>'Class 3'!AR18</f>
        <v>2</v>
      </c>
      <c r="Y147" s="191">
        <f>'Class 3'!AR20</f>
        <v>0.18181818181818182</v>
      </c>
      <c r="Z147" s="40"/>
      <c r="AB147" s="26"/>
      <c r="AC147" s="36" t="s">
        <v>1122</v>
      </c>
      <c r="AD147" s="21">
        <f>'Class 4'!FY12</f>
        <v>1</v>
      </c>
      <c r="AE147" s="37">
        <f>'Class 4'!FZ12</f>
        <v>59</v>
      </c>
      <c r="AF147" s="49"/>
      <c r="AH147" s="26"/>
      <c r="AI147" s="36" t="s">
        <v>1107</v>
      </c>
      <c r="AJ147" s="21">
        <f>'Class 8'!DV8</f>
        <v>0</v>
      </c>
      <c r="AK147" s="37">
        <f>'Class 8'!DW8</f>
        <v>0</v>
      </c>
      <c r="AL147" s="49"/>
    </row>
    <row r="148" spans="2:38" x14ac:dyDescent="0.2">
      <c r="B148" s="26"/>
      <c r="C148" s="30" t="s">
        <v>1044</v>
      </c>
      <c r="D148" s="48" t="s">
        <v>1008</v>
      </c>
      <c r="E148" s="33" t="s">
        <v>983</v>
      </c>
      <c r="G148" s="30" t="s">
        <v>1054</v>
      </c>
      <c r="H148" s="66" t="s">
        <v>1008</v>
      </c>
      <c r="J148" s="34"/>
      <c r="V148" s="26"/>
      <c r="W148" s="38" t="s">
        <v>1012</v>
      </c>
      <c r="X148" s="52">
        <f>'Class 3'!AS18</f>
        <v>8</v>
      </c>
      <c r="Y148" s="193">
        <f>'Class 3'!AS20</f>
        <v>0.72727272727272729</v>
      </c>
      <c r="Z148" s="192"/>
      <c r="AB148" s="26"/>
      <c r="AC148" s="36" t="s">
        <v>1123</v>
      </c>
      <c r="AD148" s="21">
        <f>'Class 4'!GH12</f>
        <v>1</v>
      </c>
      <c r="AE148" s="37">
        <f>'Class 4'!GI12</f>
        <v>54.571428571428569</v>
      </c>
      <c r="AF148" s="49"/>
      <c r="AH148" s="26"/>
      <c r="AI148" s="38" t="s">
        <v>1033</v>
      </c>
      <c r="AJ148" s="44">
        <f>'Class 8'!DP8</f>
        <v>1</v>
      </c>
      <c r="AK148" s="41">
        <f>'Class 8'!DQ8</f>
        <v>10</v>
      </c>
      <c r="AL148" s="49"/>
    </row>
    <row r="149" spans="2:38" x14ac:dyDescent="0.2">
      <c r="B149" s="26"/>
      <c r="C149" s="36" t="s">
        <v>1046</v>
      </c>
      <c r="D149">
        <f>'Class 2'!P8</f>
        <v>1</v>
      </c>
      <c r="E149" s="43">
        <f>'Class 2'!P10</f>
        <v>1</v>
      </c>
      <c r="G149" s="36" t="s">
        <v>1170</v>
      </c>
      <c r="H149" s="42">
        <v>0</v>
      </c>
      <c r="J149" s="34"/>
      <c r="V149" s="26"/>
      <c r="Z149" s="192"/>
      <c r="AB149" s="54"/>
      <c r="AC149" s="36" t="s">
        <v>1066</v>
      </c>
      <c r="AD149" s="21">
        <f>'Class 4'!IR12</f>
        <v>1</v>
      </c>
      <c r="AE149" s="37">
        <f>'Class 4'!IS12</f>
        <v>19</v>
      </c>
      <c r="AF149" s="49"/>
      <c r="AH149" s="26"/>
      <c r="AJ149" s="21"/>
      <c r="AK149" s="21"/>
      <c r="AL149" s="49"/>
    </row>
    <row r="150" spans="2:38" x14ac:dyDescent="0.2">
      <c r="B150" s="26"/>
      <c r="C150" s="36" t="s">
        <v>1049</v>
      </c>
      <c r="D150">
        <f>'Class 2'!Q8</f>
        <v>1</v>
      </c>
      <c r="E150" s="43">
        <f>'Class 2'!Q10</f>
        <v>1</v>
      </c>
      <c r="G150" s="36" t="s">
        <v>1578</v>
      </c>
      <c r="H150" s="42">
        <v>0</v>
      </c>
      <c r="J150" s="34"/>
      <c r="V150" s="26"/>
      <c r="Y150" s="194"/>
      <c r="Z150" s="192"/>
      <c r="AB150" s="54"/>
      <c r="AC150" s="38" t="s">
        <v>1380</v>
      </c>
      <c r="AD150" s="44">
        <f>'Class 4'!JT12</f>
        <v>1.5714285714285714</v>
      </c>
      <c r="AE150" s="41">
        <f>'Class 4'!JU12</f>
        <v>134</v>
      </c>
      <c r="AF150" s="49"/>
      <c r="AH150" s="26"/>
      <c r="AJ150" s="21"/>
      <c r="AK150" s="21"/>
      <c r="AL150" s="49"/>
    </row>
    <row r="151" spans="2:38" x14ac:dyDescent="0.2">
      <c r="B151" s="26"/>
      <c r="C151" s="38" t="s">
        <v>1058</v>
      </c>
      <c r="D151" s="52">
        <f>'Class 2'!Y8</f>
        <v>1</v>
      </c>
      <c r="E151" s="39">
        <f>'Class 2'!Y10</f>
        <v>1</v>
      </c>
      <c r="G151" s="36" t="s">
        <v>1588</v>
      </c>
      <c r="H151" s="42">
        <f>COUNTIF('Class 2'!AF2,"Caseloads are assigned by risk level and where the person lives")</f>
        <v>1</v>
      </c>
      <c r="J151" s="34"/>
      <c r="V151" s="26"/>
      <c r="Y151" s="194"/>
      <c r="Z151" s="192"/>
      <c r="AB151" s="54"/>
      <c r="AF151" s="49"/>
      <c r="AH151" s="26"/>
      <c r="AJ151" s="21"/>
      <c r="AK151" s="21"/>
      <c r="AL151" s="49"/>
    </row>
    <row r="152" spans="2:38" x14ac:dyDescent="0.2">
      <c r="B152" s="26"/>
      <c r="E152" s="22"/>
      <c r="G152" s="38" t="s">
        <v>1063</v>
      </c>
      <c r="H152" s="45">
        <v>0</v>
      </c>
      <c r="J152" s="34"/>
      <c r="V152" s="26"/>
      <c r="Y152" s="194"/>
      <c r="Z152" s="192"/>
      <c r="AB152" s="54"/>
      <c r="AD152" s="21"/>
      <c r="AE152" s="21"/>
      <c r="AF152" s="49"/>
      <c r="AH152" s="26"/>
      <c r="AJ152" s="21"/>
      <c r="AL152" s="34"/>
    </row>
    <row r="153" spans="2:38" x14ac:dyDescent="0.2">
      <c r="B153" s="26"/>
      <c r="E153" s="22"/>
      <c r="J153" s="34"/>
      <c r="V153" s="26"/>
      <c r="W153" s="30" t="s">
        <v>1023</v>
      </c>
      <c r="X153" s="48" t="s">
        <v>985</v>
      </c>
      <c r="Y153" s="33" t="s">
        <v>986</v>
      </c>
      <c r="Z153" s="192"/>
      <c r="AB153" s="54"/>
      <c r="AD153" s="21"/>
      <c r="AF153" s="34"/>
      <c r="AH153" s="26"/>
      <c r="AJ153" s="21"/>
      <c r="AL153" s="34"/>
    </row>
    <row r="154" spans="2:38" x14ac:dyDescent="0.2">
      <c r="B154" s="26"/>
      <c r="E154" s="22"/>
      <c r="J154" s="34"/>
      <c r="V154" s="26"/>
      <c r="W154" s="36" t="s">
        <v>1026</v>
      </c>
      <c r="X154">
        <f>COUNTIF('Class 3'!AV:AV,"Not required to report")</f>
        <v>2</v>
      </c>
      <c r="Y154" s="43">
        <f>X154/11</f>
        <v>0.18181818181818182</v>
      </c>
      <c r="Z154" s="40"/>
      <c r="AB154" s="54"/>
      <c r="AD154" s="21"/>
      <c r="AF154" s="34"/>
      <c r="AH154" s="26"/>
      <c r="AJ154" s="21"/>
      <c r="AL154" s="34"/>
    </row>
    <row r="155" spans="2:38" ht="16" thickBot="1" x14ac:dyDescent="0.25">
      <c r="B155" s="26"/>
      <c r="E155" s="22"/>
      <c r="G155" s="30" t="s">
        <v>1068</v>
      </c>
      <c r="H155" s="48" t="s">
        <v>1008</v>
      </c>
      <c r="I155" s="33" t="s">
        <v>983</v>
      </c>
      <c r="J155" s="34"/>
      <c r="V155" s="26"/>
      <c r="W155" s="36" t="s">
        <v>1576</v>
      </c>
      <c r="X155">
        <f>COUNTIF('Class 3'!AV:AV,"By computer (email or other forms of electronic reporting)")</f>
        <v>7</v>
      </c>
      <c r="Y155" s="43">
        <f>X155/11</f>
        <v>0.63636363636363635</v>
      </c>
      <c r="Z155" s="40"/>
      <c r="AB155" s="54"/>
      <c r="AD155" s="21"/>
      <c r="AE155" s="21"/>
      <c r="AF155" s="49"/>
      <c r="AH155" s="57"/>
      <c r="AI155" s="58"/>
      <c r="AJ155" s="58"/>
      <c r="AK155" s="58"/>
      <c r="AL155" s="59"/>
    </row>
    <row r="156" spans="2:38" ht="16" thickBot="1" x14ac:dyDescent="0.25">
      <c r="B156" s="26"/>
      <c r="E156" s="22"/>
      <c r="G156" s="38"/>
      <c r="H156" s="52">
        <f>'Class 2'!LL8</f>
        <v>1</v>
      </c>
      <c r="I156" s="39">
        <f>'Class 2'!LL10</f>
        <v>1</v>
      </c>
      <c r="J156" s="34"/>
      <c r="V156" s="26"/>
      <c r="W156" s="38" t="s">
        <v>1030</v>
      </c>
      <c r="X156" s="52">
        <f>COUNTIF('Class 3'!AV:AV,"By phone")</f>
        <v>2</v>
      </c>
      <c r="Y156" s="39">
        <f>X156/11</f>
        <v>0.18181818181818182</v>
      </c>
      <c r="Z156" s="40"/>
      <c r="AB156" s="64"/>
      <c r="AC156" s="61"/>
      <c r="AD156" s="58"/>
      <c r="AE156" s="58"/>
      <c r="AF156" s="59"/>
    </row>
    <row r="157" spans="2:38" x14ac:dyDescent="0.2">
      <c r="B157" s="26"/>
      <c r="E157" s="22"/>
      <c r="J157" s="34"/>
      <c r="V157" s="26"/>
      <c r="Y157" s="22"/>
      <c r="Z157" s="40"/>
    </row>
    <row r="158" spans="2:38" ht="16" thickBot="1" x14ac:dyDescent="0.25">
      <c r="B158" s="26"/>
      <c r="E158" s="22"/>
      <c r="J158" s="34"/>
      <c r="V158" s="26"/>
      <c r="Y158" s="22"/>
      <c r="Z158" s="40"/>
    </row>
    <row r="159" spans="2:38" ht="16" thickBot="1" x14ac:dyDescent="0.25">
      <c r="B159" s="57"/>
      <c r="C159" s="58"/>
      <c r="D159" s="58"/>
      <c r="E159" s="58"/>
      <c r="F159" s="58"/>
      <c r="G159" s="58"/>
      <c r="H159" s="58"/>
      <c r="I159" s="58"/>
      <c r="J159" s="59"/>
      <c r="V159" s="57"/>
      <c r="W159" s="60"/>
      <c r="X159" s="61"/>
      <c r="Y159" s="58"/>
      <c r="Z159" s="59"/>
      <c r="AB159" s="228" t="s">
        <v>1024</v>
      </c>
      <c r="AC159" s="229"/>
      <c r="AD159" s="229"/>
      <c r="AE159" s="229"/>
      <c r="AF159" s="230"/>
    </row>
    <row r="160" spans="2:38" x14ac:dyDescent="0.2">
      <c r="AB160" s="54"/>
      <c r="AC160" s="30" t="s">
        <v>1018</v>
      </c>
      <c r="AD160" s="48" t="s">
        <v>996</v>
      </c>
      <c r="AE160" s="33" t="s">
        <v>944</v>
      </c>
      <c r="AF160" s="34"/>
    </row>
    <row r="161" spans="2:32" ht="16" thickBot="1" x14ac:dyDescent="0.25">
      <c r="AB161" s="54"/>
      <c r="AC161" s="36" t="s">
        <v>1124</v>
      </c>
      <c r="AD161" s="21">
        <f>'Class 5'!JJ9</f>
        <v>1</v>
      </c>
      <c r="AE161" s="37">
        <f>'Class 5'!JK9</f>
        <v>210.83333333333334</v>
      </c>
      <c r="AF161" s="49"/>
    </row>
    <row r="162" spans="2:32" x14ac:dyDescent="0.2">
      <c r="V162" s="228" t="s">
        <v>1369</v>
      </c>
      <c r="W162" s="229"/>
      <c r="X162" s="229"/>
      <c r="Y162" s="229"/>
      <c r="Z162" s="230"/>
      <c r="AB162" s="26"/>
      <c r="AC162" s="36" t="s">
        <v>1052</v>
      </c>
      <c r="AD162" s="21">
        <f>'Class 5'!GR9</f>
        <v>2</v>
      </c>
      <c r="AE162" s="37">
        <f>'Class 5'!GS9</f>
        <v>33</v>
      </c>
      <c r="AF162" s="49"/>
    </row>
    <row r="163" spans="2:32" ht="16" thickBot="1" x14ac:dyDescent="0.25">
      <c r="V163" s="26"/>
      <c r="W163" s="30" t="s">
        <v>949</v>
      </c>
      <c r="X163" s="70">
        <f>'Class 4'!AW12</f>
        <v>1.2</v>
      </c>
      <c r="Z163" s="34"/>
      <c r="AB163" s="26"/>
      <c r="AC163" s="36" t="s">
        <v>1033</v>
      </c>
      <c r="AD163" s="21">
        <f>'Class 5'!HA9</f>
        <v>1</v>
      </c>
      <c r="AE163" s="37">
        <f>'Class 5'!HB9</f>
        <v>75</v>
      </c>
      <c r="AF163" s="49"/>
    </row>
    <row r="164" spans="2:32" x14ac:dyDescent="0.2">
      <c r="B164" s="23"/>
      <c r="C164" s="229" t="s">
        <v>1016</v>
      </c>
      <c r="D164" s="229"/>
      <c r="E164" s="229"/>
      <c r="F164" s="229"/>
      <c r="G164" s="229"/>
      <c r="H164" s="229"/>
      <c r="I164" s="68"/>
      <c r="J164" s="69"/>
      <c r="V164" s="26"/>
      <c r="W164" s="36" t="s">
        <v>946</v>
      </c>
      <c r="X164" s="37">
        <f>'Class 4'!AW14</f>
        <v>1</v>
      </c>
      <c r="Z164" s="34"/>
      <c r="AB164" s="54"/>
      <c r="AC164" s="36" t="s">
        <v>1379</v>
      </c>
      <c r="AD164" s="21">
        <f>'Class 5'!JA9</f>
        <v>1</v>
      </c>
      <c r="AE164" s="37">
        <f>'Class 5'!JB9</f>
        <v>30.5</v>
      </c>
      <c r="AF164" s="49"/>
    </row>
    <row r="165" spans="2:32" x14ac:dyDescent="0.2">
      <c r="B165" s="26"/>
      <c r="J165" s="34"/>
      <c r="V165" s="26"/>
      <c r="W165" s="38" t="s">
        <v>950</v>
      </c>
      <c r="X165" s="41">
        <f>'Class 4'!AW15</f>
        <v>2</v>
      </c>
      <c r="Z165" s="34"/>
      <c r="AB165" s="54"/>
      <c r="AC165" s="36" t="s">
        <v>1098</v>
      </c>
      <c r="AD165" s="21">
        <f>'Class 5'!HL9</f>
        <v>1.3333333333333333</v>
      </c>
      <c r="AE165" s="37">
        <f>'Class 5'!HM9</f>
        <v>70</v>
      </c>
      <c r="AF165" s="49"/>
    </row>
    <row r="166" spans="2:32" x14ac:dyDescent="0.2">
      <c r="B166" s="26"/>
      <c r="C166" s="30" t="s">
        <v>938</v>
      </c>
      <c r="D166" s="70">
        <f>'Class 2A'!D7</f>
        <v>7222.75</v>
      </c>
      <c r="E166" s="21"/>
      <c r="G166" s="30" t="s">
        <v>939</v>
      </c>
      <c r="H166" s="33">
        <f>'Class 2A'!H11</f>
        <v>0</v>
      </c>
      <c r="J166" s="34"/>
      <c r="V166" s="26"/>
      <c r="X166" s="21"/>
      <c r="Z166" s="34"/>
      <c r="AB166" s="54"/>
      <c r="AC166" s="36" t="s">
        <v>1126</v>
      </c>
      <c r="AD166" s="21">
        <f>'Class 5'!FN9</f>
        <v>2.3333333333333335</v>
      </c>
      <c r="AE166" s="37">
        <f>'Class 5'!FO9</f>
        <v>111.66666666666667</v>
      </c>
      <c r="AF166" s="49"/>
    </row>
    <row r="167" spans="2:32" x14ac:dyDescent="0.2">
      <c r="B167" s="26"/>
      <c r="C167" s="36" t="s">
        <v>946</v>
      </c>
      <c r="D167" s="37">
        <f>'Class 2A'!D9</f>
        <v>5103</v>
      </c>
      <c r="E167" s="21"/>
      <c r="G167" s="38" t="s">
        <v>947</v>
      </c>
      <c r="H167" s="39">
        <f>'Class 2A'!H13</f>
        <v>0</v>
      </c>
      <c r="I167" s="22"/>
      <c r="J167" s="40"/>
      <c r="V167" s="26"/>
      <c r="W167" s="30" t="s">
        <v>965</v>
      </c>
      <c r="X167" s="70">
        <f>'Class 4'!AX12</f>
        <v>615.79999999999995</v>
      </c>
      <c r="Z167" s="34"/>
      <c r="AB167" s="54"/>
      <c r="AC167" s="36" t="s">
        <v>1122</v>
      </c>
      <c r="AD167" s="21">
        <f>'Class 5'!FY9</f>
        <v>1.5</v>
      </c>
      <c r="AE167" s="37">
        <f>'Class 5'!FZ9</f>
        <v>116</v>
      </c>
      <c r="AF167" s="49"/>
    </row>
    <row r="168" spans="2:32" x14ac:dyDescent="0.2">
      <c r="B168" s="26"/>
      <c r="C168" s="38" t="s">
        <v>950</v>
      </c>
      <c r="D168" s="41">
        <f>'Class 2A'!D10</f>
        <v>10799</v>
      </c>
      <c r="E168" s="21"/>
      <c r="J168" s="34"/>
      <c r="V168" s="26"/>
      <c r="W168" s="36" t="s">
        <v>946</v>
      </c>
      <c r="X168" s="37">
        <f>'Class 4'!AX14</f>
        <v>127</v>
      </c>
      <c r="Z168" s="34"/>
      <c r="AB168" s="26"/>
      <c r="AC168" s="36" t="s">
        <v>1127</v>
      </c>
      <c r="AD168" s="21">
        <f>'Class 5'!GH9</f>
        <v>1</v>
      </c>
      <c r="AE168" s="37">
        <f>'Class 5'!GI9</f>
        <v>47.333333333333336</v>
      </c>
      <c r="AF168" s="34"/>
    </row>
    <row r="169" spans="2:32" x14ac:dyDescent="0.2">
      <c r="B169" s="26"/>
      <c r="D169" s="21"/>
      <c r="E169" s="21"/>
      <c r="G169" s="30" t="s">
        <v>954</v>
      </c>
      <c r="H169" s="33">
        <f>'Class 2A'!I11</f>
        <v>0</v>
      </c>
      <c r="J169" s="34"/>
      <c r="V169" s="26"/>
      <c r="W169" s="38" t="s">
        <v>950</v>
      </c>
      <c r="X169" s="41">
        <f>'Class 4'!AX15</f>
        <v>2000</v>
      </c>
      <c r="Z169" s="34"/>
      <c r="AB169" s="26"/>
      <c r="AC169" s="36" t="s">
        <v>1066</v>
      </c>
      <c r="AD169" s="21">
        <f>'Class 5'!IR9</f>
        <v>1</v>
      </c>
      <c r="AE169" s="37">
        <f>'Class 5'!IS9</f>
        <v>30</v>
      </c>
      <c r="AF169" s="49"/>
    </row>
    <row r="170" spans="2:32" x14ac:dyDescent="0.2">
      <c r="B170" s="26"/>
      <c r="C170" s="30" t="s">
        <v>959</v>
      </c>
      <c r="D170" s="70">
        <f>'Class 2A'!E7</f>
        <v>65.25</v>
      </c>
      <c r="E170" s="21"/>
      <c r="G170" s="38" t="s">
        <v>1100</v>
      </c>
      <c r="H170" s="39">
        <f>'Class 2A'!I13</f>
        <v>0</v>
      </c>
      <c r="I170" s="22"/>
      <c r="J170" s="40"/>
      <c r="V170" s="26"/>
      <c r="Z170" s="34"/>
      <c r="AB170" s="26"/>
      <c r="AC170" s="38" t="s">
        <v>1381</v>
      </c>
      <c r="AD170" s="44">
        <f>'Class 5'!JT9</f>
        <v>1.4</v>
      </c>
      <c r="AE170" s="41">
        <f>'Class 5'!JU9</f>
        <v>192</v>
      </c>
      <c r="AF170" s="49"/>
    </row>
    <row r="171" spans="2:32" x14ac:dyDescent="0.2">
      <c r="B171" s="26"/>
      <c r="C171" s="36" t="s">
        <v>946</v>
      </c>
      <c r="D171" s="37">
        <f>'Class 2A'!E9</f>
        <v>57</v>
      </c>
      <c r="E171" s="21"/>
      <c r="J171" s="34"/>
      <c r="V171" s="26"/>
      <c r="Z171" s="34"/>
      <c r="AB171" s="54"/>
      <c r="AF171" s="49"/>
    </row>
    <row r="172" spans="2:32" x14ac:dyDescent="0.2">
      <c r="B172" s="26"/>
      <c r="C172" s="38" t="s">
        <v>950</v>
      </c>
      <c r="D172" s="41">
        <f>'Class 2A'!E10</f>
        <v>78</v>
      </c>
      <c r="E172" s="21"/>
      <c r="G172" s="30" t="s">
        <v>967</v>
      </c>
      <c r="H172" s="31">
        <f>'Class 2A'!J11</f>
        <v>3</v>
      </c>
      <c r="J172" s="34"/>
      <c r="V172" s="26"/>
      <c r="W172" s="30" t="s">
        <v>984</v>
      </c>
      <c r="X172" s="48" t="s">
        <v>985</v>
      </c>
      <c r="Y172" s="33" t="s">
        <v>986</v>
      </c>
      <c r="Z172" s="34"/>
      <c r="AB172" s="54"/>
      <c r="AF172" s="49"/>
    </row>
    <row r="173" spans="2:32" x14ac:dyDescent="0.2">
      <c r="B173" s="26"/>
      <c r="D173" s="21"/>
      <c r="E173" s="21"/>
      <c r="G173" s="36" t="s">
        <v>972</v>
      </c>
      <c r="H173" s="43">
        <f>'Class 2A'!J13</f>
        <v>0.75</v>
      </c>
      <c r="I173" s="22"/>
      <c r="J173" s="40"/>
      <c r="V173" s="26"/>
      <c r="W173" s="36" t="s">
        <v>952</v>
      </c>
      <c r="X173">
        <f>'Class 4'!AL16</f>
        <v>2</v>
      </c>
      <c r="Y173" s="43">
        <f t="shared" ref="Y173:Y178" si="3">X173/5</f>
        <v>0.4</v>
      </c>
      <c r="Z173" s="40"/>
      <c r="AB173" s="54"/>
      <c r="AF173" s="49"/>
    </row>
    <row r="174" spans="2:32" x14ac:dyDescent="0.2">
      <c r="B174" s="26"/>
      <c r="C174" s="30" t="s">
        <v>976</v>
      </c>
      <c r="D174" s="70">
        <f>'Class 2A'!F7</f>
        <v>112.05170462893432</v>
      </c>
      <c r="E174" s="21"/>
      <c r="G174" s="38" t="s">
        <v>1106</v>
      </c>
      <c r="H174" s="46">
        <f>'Class 2A'!J6</f>
        <v>11</v>
      </c>
      <c r="I174" s="32"/>
      <c r="J174" s="47"/>
      <c r="V174" s="26"/>
      <c r="W174" s="36" t="s">
        <v>1481</v>
      </c>
      <c r="X174">
        <f>'Class 4'!AM16</f>
        <v>2</v>
      </c>
      <c r="Y174" s="43">
        <f t="shared" si="3"/>
        <v>0.4</v>
      </c>
      <c r="Z174" s="40"/>
      <c r="AB174" s="54"/>
      <c r="AD174" s="21"/>
      <c r="AE174" s="21"/>
      <c r="AF174" s="49"/>
    </row>
    <row r="175" spans="2:32" x14ac:dyDescent="0.2">
      <c r="B175" s="26"/>
      <c r="C175" s="36" t="s">
        <v>946</v>
      </c>
      <c r="D175" s="37">
        <f>'Class 2A'!F9</f>
        <v>82.306451612903231</v>
      </c>
      <c r="E175" s="21"/>
      <c r="J175" s="34"/>
      <c r="V175" s="26"/>
      <c r="W175" s="36" t="s">
        <v>1002</v>
      </c>
      <c r="X175">
        <f>'Class 4'!AP16</f>
        <v>1</v>
      </c>
      <c r="Y175" s="43">
        <f t="shared" si="3"/>
        <v>0.2</v>
      </c>
      <c r="Z175" s="40"/>
      <c r="AB175" s="54"/>
      <c r="AD175" s="21"/>
      <c r="AF175" s="34"/>
    </row>
    <row r="176" spans="2:32" x14ac:dyDescent="0.2">
      <c r="B176" s="26"/>
      <c r="C176" s="38" t="s">
        <v>950</v>
      </c>
      <c r="D176" s="41">
        <f>'Class 2A'!F10</f>
        <v>168.734375</v>
      </c>
      <c r="E176" s="21"/>
      <c r="G176" s="30" t="s">
        <v>1109</v>
      </c>
      <c r="H176" s="48" t="s">
        <v>919</v>
      </c>
      <c r="I176" s="33" t="s">
        <v>983</v>
      </c>
      <c r="J176" s="34"/>
      <c r="V176" s="26"/>
      <c r="W176" s="36" t="s">
        <v>997</v>
      </c>
      <c r="X176">
        <f>'Class 4'!AN16</f>
        <v>2</v>
      </c>
      <c r="Y176" s="43">
        <f t="shared" si="3"/>
        <v>0.4</v>
      </c>
      <c r="Z176" s="40"/>
      <c r="AB176" s="54"/>
      <c r="AD176" s="21"/>
      <c r="AF176" s="34"/>
    </row>
    <row r="177" spans="2:32" x14ac:dyDescent="0.2">
      <c r="B177" s="26"/>
      <c r="D177" s="21"/>
      <c r="E177" s="21"/>
      <c r="G177" s="36" t="s">
        <v>988</v>
      </c>
      <c r="H177" s="21">
        <f>'Class 2A'!AB6</f>
        <v>9349</v>
      </c>
      <c r="I177" s="43">
        <f>H177/H181</f>
        <v>0.44999037350789373</v>
      </c>
      <c r="J177" s="40"/>
      <c r="V177" s="26"/>
      <c r="W177" s="36" t="s">
        <v>999</v>
      </c>
      <c r="X177">
        <f>'Class 4'!AO16</f>
        <v>2</v>
      </c>
      <c r="Y177" s="43">
        <f t="shared" si="3"/>
        <v>0.4</v>
      </c>
      <c r="Z177" s="40"/>
      <c r="AB177" s="54"/>
      <c r="AD177" s="21"/>
      <c r="AE177" s="21"/>
      <c r="AF177" s="49"/>
    </row>
    <row r="178" spans="2:32" ht="16" thickBot="1" x14ac:dyDescent="0.25">
      <c r="B178" s="26"/>
      <c r="C178" s="30" t="s">
        <v>991</v>
      </c>
      <c r="D178" s="70">
        <f>'Class 2A'!G7</f>
        <v>7</v>
      </c>
      <c r="E178" s="21"/>
      <c r="G178" s="36" t="s">
        <v>992</v>
      </c>
      <c r="H178" s="21">
        <f>'Class 2A'!AC6</f>
        <v>6687</v>
      </c>
      <c r="I178" s="43">
        <f>H178/H181</f>
        <v>0.32186176357335389</v>
      </c>
      <c r="J178" s="40"/>
      <c r="V178" s="26"/>
      <c r="W178" s="38" t="s">
        <v>1012</v>
      </c>
      <c r="X178" s="52">
        <f>'Class 4'!AS16</f>
        <v>1</v>
      </c>
      <c r="Y178" s="39">
        <f t="shared" si="3"/>
        <v>0.2</v>
      </c>
      <c r="Z178" s="40"/>
      <c r="AB178" s="64"/>
      <c r="AC178" s="61"/>
      <c r="AD178" s="58"/>
      <c r="AE178" s="58"/>
      <c r="AF178" s="59"/>
    </row>
    <row r="179" spans="2:32" x14ac:dyDescent="0.2">
      <c r="B179" s="26"/>
      <c r="C179" s="36" t="s">
        <v>946</v>
      </c>
      <c r="D179" s="37">
        <f>'Class 2A'!G9</f>
        <v>7</v>
      </c>
      <c r="E179" s="21"/>
      <c r="G179" s="36" t="s">
        <v>964</v>
      </c>
      <c r="H179" s="21">
        <f>'Class 2A'!AD6</f>
        <v>4733</v>
      </c>
      <c r="I179" s="43">
        <f>H179/H181</f>
        <v>0.22781093569503272</v>
      </c>
      <c r="J179" s="40"/>
      <c r="T179" s="21"/>
      <c r="V179" s="26"/>
      <c r="Z179" s="51"/>
    </row>
    <row r="180" spans="2:32" ht="16" thickBot="1" x14ac:dyDescent="0.25">
      <c r="B180" s="26"/>
      <c r="C180" s="36" t="s">
        <v>950</v>
      </c>
      <c r="D180" s="37">
        <f>'Class 2A'!G10</f>
        <v>7</v>
      </c>
      <c r="E180" s="21"/>
      <c r="G180" s="38" t="s">
        <v>969</v>
      </c>
      <c r="H180" s="44">
        <f>'Class 2A'!AE6</f>
        <v>7</v>
      </c>
      <c r="I180" s="39">
        <f>H180/H181</f>
        <v>3.3692722371967657E-4</v>
      </c>
      <c r="J180" s="40"/>
      <c r="M180" s="21"/>
      <c r="T180" s="21"/>
      <c r="V180" s="26"/>
      <c r="Z180" s="51"/>
    </row>
    <row r="181" spans="2:32" x14ac:dyDescent="0.2">
      <c r="B181" s="26"/>
      <c r="C181" s="38" t="s">
        <v>1001</v>
      </c>
      <c r="D181" s="39">
        <f>'Class 2A'!G16</f>
        <v>1</v>
      </c>
      <c r="E181" s="22"/>
      <c r="H181" s="21">
        <f>SUM(H177:H180)</f>
        <v>20776</v>
      </c>
      <c r="J181" s="34"/>
      <c r="V181" s="26"/>
      <c r="Y181" s="55"/>
      <c r="Z181" s="51"/>
      <c r="AB181" s="228" t="s">
        <v>1027</v>
      </c>
      <c r="AC181" s="229"/>
      <c r="AD181" s="229"/>
      <c r="AE181" s="229"/>
      <c r="AF181" s="230"/>
    </row>
    <row r="182" spans="2:32" x14ac:dyDescent="0.2">
      <c r="B182" s="26"/>
      <c r="J182" s="34"/>
      <c r="M182" s="21"/>
      <c r="T182" s="21"/>
      <c r="V182" s="26"/>
      <c r="Y182" s="55"/>
      <c r="Z182" s="51"/>
      <c r="AB182" s="54"/>
      <c r="AC182" s="30" t="s">
        <v>1018</v>
      </c>
      <c r="AD182" s="48" t="s">
        <v>996</v>
      </c>
      <c r="AE182" s="33" t="s">
        <v>944</v>
      </c>
      <c r="AF182" s="34"/>
    </row>
    <row r="183" spans="2:32" x14ac:dyDescent="0.2">
      <c r="B183" s="26"/>
      <c r="C183" s="30" t="s">
        <v>1044</v>
      </c>
      <c r="D183" s="48" t="s">
        <v>1008</v>
      </c>
      <c r="E183" s="33" t="s">
        <v>983</v>
      </c>
      <c r="G183" s="30" t="s">
        <v>1054</v>
      </c>
      <c r="H183" s="66" t="s">
        <v>1008</v>
      </c>
      <c r="J183" s="34"/>
      <c r="M183" s="21"/>
      <c r="T183" s="21"/>
      <c r="V183" s="26"/>
      <c r="Y183" s="55"/>
      <c r="Z183" s="51"/>
      <c r="AB183" s="54"/>
      <c r="AC183" s="36" t="s">
        <v>1386</v>
      </c>
      <c r="AD183" s="21">
        <f>'Class 6'!JJ26</f>
        <v>1.6666666666666667</v>
      </c>
      <c r="AE183" s="37">
        <f>'Class 6'!JK26</f>
        <v>111.7</v>
      </c>
      <c r="AF183" s="49"/>
    </row>
    <row r="184" spans="2:32" x14ac:dyDescent="0.2">
      <c r="B184" s="26"/>
      <c r="C184" s="36" t="s">
        <v>1046</v>
      </c>
      <c r="D184" s="237">
        <f>'Class 2A'!P11</f>
        <v>4</v>
      </c>
      <c r="E184" s="43">
        <f>'Class 2A'!P13</f>
        <v>1</v>
      </c>
      <c r="G184" s="36"/>
      <c r="H184" s="42"/>
      <c r="J184" s="34"/>
      <c r="V184" s="26"/>
      <c r="W184" s="30" t="s">
        <v>1023</v>
      </c>
      <c r="X184" s="48" t="s">
        <v>985</v>
      </c>
      <c r="Y184" s="33" t="s">
        <v>986</v>
      </c>
      <c r="Z184" s="51"/>
      <c r="AB184" s="26"/>
      <c r="AC184" s="36" t="s">
        <v>1094</v>
      </c>
      <c r="AD184" s="21">
        <f>'Class 6'!HA26</f>
        <v>2</v>
      </c>
      <c r="AE184" s="37">
        <f>'Class 6'!HB26</f>
        <v>125</v>
      </c>
      <c r="AF184" s="49"/>
    </row>
    <row r="185" spans="2:32" x14ac:dyDescent="0.2">
      <c r="B185" s="26"/>
      <c r="C185" s="38" t="s">
        <v>1049</v>
      </c>
      <c r="D185" s="52">
        <f>'Class 2A'!Q11</f>
        <v>3</v>
      </c>
      <c r="E185" s="39">
        <f>'Class 2A'!Q13</f>
        <v>0.75</v>
      </c>
      <c r="G185" s="36" t="s">
        <v>1578</v>
      </c>
      <c r="H185" s="42">
        <f>COUNTIF('Class 2A'!AF2:AF5,"Caseloads are assigned based on where the person lives")</f>
        <v>2</v>
      </c>
      <c r="J185" s="34"/>
      <c r="P185" s="21"/>
      <c r="V185" s="26"/>
      <c r="W185" s="36" t="s">
        <v>1026</v>
      </c>
      <c r="Y185" s="43"/>
      <c r="Z185" s="40"/>
      <c r="AB185" s="26"/>
      <c r="AC185" s="36" t="s">
        <v>1385</v>
      </c>
      <c r="AD185" s="21">
        <f>'Class 6'!JA26</f>
        <v>1.4</v>
      </c>
      <c r="AE185" s="37">
        <f>'Class 6'!JB26</f>
        <v>45</v>
      </c>
      <c r="AF185" s="49"/>
    </row>
    <row r="186" spans="2:32" x14ac:dyDescent="0.2">
      <c r="B186" s="26"/>
      <c r="C186" s="237"/>
      <c r="D186" s="237"/>
      <c r="E186" s="238"/>
      <c r="G186" s="36" t="s">
        <v>1588</v>
      </c>
      <c r="H186" s="42">
        <f>COUNTIF('Class 2A'!AF2:AF5,"Caseloads are assigned by risk level and where the person lives")</f>
        <v>2</v>
      </c>
      <c r="J186" s="34"/>
      <c r="P186" s="21"/>
      <c r="V186" s="26"/>
      <c r="W186" s="36" t="s">
        <v>1576</v>
      </c>
      <c r="X186">
        <f>COUNTIF('Class 4'!AV2:AV10,"By computer (email or other forms of electronic reporting)")</f>
        <v>4</v>
      </c>
      <c r="Y186" s="43">
        <f>X186/5</f>
        <v>0.8</v>
      </c>
      <c r="Z186" s="40"/>
      <c r="AB186" s="54"/>
      <c r="AC186" s="36" t="s">
        <v>1057</v>
      </c>
      <c r="AD186" s="172">
        <f>'Class 6'!HU26</f>
        <v>1</v>
      </c>
      <c r="AE186" s="37">
        <f>'Class 6'!HV26</f>
        <v>40</v>
      </c>
      <c r="AF186" s="49"/>
    </row>
    <row r="187" spans="2:32" x14ac:dyDescent="0.2">
      <c r="B187" s="26"/>
      <c r="C187" s="237"/>
      <c r="D187" s="237"/>
      <c r="E187" s="238"/>
      <c r="G187" s="38"/>
      <c r="H187" s="45"/>
      <c r="J187" s="34"/>
      <c r="P187" s="21"/>
      <c r="V187" s="26"/>
      <c r="W187" s="38" t="s">
        <v>1030</v>
      </c>
      <c r="X187" s="52">
        <f>COUNTIF('Class 4'!AV2:AV10,"Not required to report")</f>
        <v>1</v>
      </c>
      <c r="Y187" s="39">
        <f>X187/5</f>
        <v>0.2</v>
      </c>
      <c r="Z187" s="40"/>
      <c r="AB187" s="26"/>
      <c r="AC187" s="36" t="s">
        <v>1387</v>
      </c>
      <c r="AD187" s="172">
        <f>'Class 6'!KS26</f>
        <v>2</v>
      </c>
      <c r="AE187" s="175">
        <f>'Class 6'!KT26</f>
        <v>25</v>
      </c>
      <c r="AF187" s="34"/>
    </row>
    <row r="188" spans="2:32" x14ac:dyDescent="0.2">
      <c r="B188" s="26"/>
      <c r="E188" s="22"/>
      <c r="J188" s="34"/>
      <c r="V188" s="26"/>
      <c r="Y188" s="22"/>
      <c r="Z188" s="40"/>
      <c r="AB188" s="54"/>
      <c r="AC188" s="36" t="s">
        <v>1461</v>
      </c>
      <c r="AD188" s="172">
        <f>'Class 6'!KS26</f>
        <v>2</v>
      </c>
      <c r="AE188" s="175">
        <f>'Class 6'!KT26</f>
        <v>25</v>
      </c>
      <c r="AF188" s="49"/>
    </row>
    <row r="189" spans="2:32" x14ac:dyDescent="0.2">
      <c r="B189" s="26"/>
      <c r="E189" s="22"/>
      <c r="J189" s="34"/>
      <c r="V189" s="26"/>
      <c r="Y189" s="22"/>
      <c r="Z189" s="40"/>
      <c r="AB189" s="54"/>
      <c r="AC189" s="36" t="s">
        <v>1125</v>
      </c>
      <c r="AD189" s="21">
        <f>'Class 6'!HL26</f>
        <v>1.5</v>
      </c>
      <c r="AE189" s="37">
        <f>'Class 6'!HM26</f>
        <v>68</v>
      </c>
      <c r="AF189" s="49"/>
    </row>
    <row r="190" spans="2:32" ht="16" thickBot="1" x14ac:dyDescent="0.25">
      <c r="B190" s="26"/>
      <c r="E190" s="22"/>
      <c r="G190" s="30" t="s">
        <v>1068</v>
      </c>
      <c r="H190" s="48" t="s">
        <v>1008</v>
      </c>
      <c r="I190" s="33" t="s">
        <v>983</v>
      </c>
      <c r="J190" s="34"/>
      <c r="P190" s="21"/>
      <c r="V190" s="57"/>
      <c r="W190" s="60"/>
      <c r="X190" s="61"/>
      <c r="Y190" s="58"/>
      <c r="Z190" s="59"/>
      <c r="AB190" s="54"/>
      <c r="AC190" s="36" t="s">
        <v>1382</v>
      </c>
      <c r="AD190" s="21">
        <f>'Class 6'!FN26</f>
        <v>1.7142857142857142</v>
      </c>
      <c r="AE190" s="37">
        <f>'Class 6'!FO26</f>
        <v>32.375</v>
      </c>
      <c r="AF190" s="49"/>
    </row>
    <row r="191" spans="2:32" x14ac:dyDescent="0.2">
      <c r="B191" s="26"/>
      <c r="E191" s="22"/>
      <c r="G191" s="38"/>
      <c r="H191" s="52">
        <f>'Class 2A'!LL11</f>
        <v>4</v>
      </c>
      <c r="I191" s="39">
        <f>'Class 2A'!LL13</f>
        <v>1</v>
      </c>
      <c r="J191" s="34"/>
      <c r="AB191" s="26"/>
      <c r="AC191" s="36" t="s">
        <v>1383</v>
      </c>
      <c r="AD191" s="21">
        <f>'Class 6'!FY26</f>
        <v>1</v>
      </c>
      <c r="AE191" s="37">
        <f>'Class 6'!FZ26</f>
        <v>57</v>
      </c>
      <c r="AF191" s="49"/>
    </row>
    <row r="192" spans="2:32" ht="16" thickBot="1" x14ac:dyDescent="0.25">
      <c r="B192" s="26"/>
      <c r="E192" s="22"/>
      <c r="J192" s="34"/>
      <c r="AB192" s="26"/>
      <c r="AC192" s="36" t="s">
        <v>1384</v>
      </c>
      <c r="AD192" s="21">
        <f>'Class 6'!GH26</f>
        <v>1</v>
      </c>
      <c r="AE192" s="37">
        <f>'Class 6'!GI26</f>
        <v>41.555555555555557</v>
      </c>
      <c r="AF192" s="49"/>
    </row>
    <row r="193" spans="2:32" x14ac:dyDescent="0.2">
      <c r="B193" s="26"/>
      <c r="J193" s="34"/>
      <c r="V193" s="228" t="s">
        <v>1128</v>
      </c>
      <c r="W193" s="229"/>
      <c r="X193" s="229"/>
      <c r="Y193" s="229"/>
      <c r="Z193" s="230"/>
      <c r="AB193" s="54"/>
      <c r="AC193" s="36" t="s">
        <v>1066</v>
      </c>
      <c r="AD193" s="21">
        <f>'Class 6'!IR26</f>
        <v>1</v>
      </c>
      <c r="AE193" s="37">
        <f>'Class 6'!IS26</f>
        <v>27</v>
      </c>
      <c r="AF193" s="49"/>
    </row>
    <row r="194" spans="2:32" ht="16" thickBot="1" x14ac:dyDescent="0.25">
      <c r="B194" s="57"/>
      <c r="C194" s="58"/>
      <c r="D194" s="58"/>
      <c r="E194" s="58"/>
      <c r="F194" s="58"/>
      <c r="G194" s="58"/>
      <c r="H194" s="58"/>
      <c r="I194" s="58"/>
      <c r="J194" s="59"/>
      <c r="V194" s="26"/>
      <c r="W194" s="30" t="s">
        <v>949</v>
      </c>
      <c r="X194" s="70">
        <f>'Class 5'!AW9</f>
        <v>54</v>
      </c>
      <c r="Z194" s="34"/>
      <c r="AB194" s="54"/>
      <c r="AC194" s="38" t="s">
        <v>1381</v>
      </c>
      <c r="AD194" s="44">
        <f>'Class 6'!JT26</f>
        <v>3.4</v>
      </c>
      <c r="AE194" s="41">
        <f>'Class 6'!JU26</f>
        <v>90.2</v>
      </c>
      <c r="AF194" s="49"/>
    </row>
    <row r="195" spans="2:32" x14ac:dyDescent="0.2">
      <c r="P195" s="21"/>
      <c r="V195" s="26"/>
      <c r="W195" s="36" t="s">
        <v>946</v>
      </c>
      <c r="X195" s="37">
        <f>'Class 5'!AW11</f>
        <v>2</v>
      </c>
      <c r="Z195" s="34"/>
      <c r="AB195" s="54"/>
      <c r="AF195" s="49"/>
    </row>
    <row r="196" spans="2:32" x14ac:dyDescent="0.2">
      <c r="V196" s="26"/>
      <c r="W196" s="38" t="s">
        <v>950</v>
      </c>
      <c r="X196" s="41">
        <f>'Class 5'!AW12</f>
        <v>204</v>
      </c>
      <c r="Z196" s="34"/>
      <c r="AB196" s="54"/>
      <c r="AF196" s="49"/>
    </row>
    <row r="197" spans="2:32" ht="16" thickBot="1" x14ac:dyDescent="0.25">
      <c r="V197" s="26"/>
      <c r="Z197" s="34"/>
      <c r="AB197" s="54"/>
      <c r="AD197" s="21"/>
      <c r="AF197" s="34"/>
    </row>
    <row r="198" spans="2:32" x14ac:dyDescent="0.2">
      <c r="B198" s="23"/>
      <c r="C198" s="229" t="s">
        <v>1019</v>
      </c>
      <c r="D198" s="229"/>
      <c r="E198" s="229"/>
      <c r="F198" s="229"/>
      <c r="G198" s="229"/>
      <c r="H198" s="229"/>
      <c r="I198" s="68"/>
      <c r="J198" s="69"/>
      <c r="V198" s="26"/>
      <c r="W198" s="30" t="s">
        <v>965</v>
      </c>
      <c r="X198" s="70">
        <f>'Class 5'!AX9</f>
        <v>163.875</v>
      </c>
      <c r="Z198" s="34"/>
      <c r="AB198" s="54"/>
      <c r="AD198" s="21"/>
      <c r="AF198" s="34"/>
    </row>
    <row r="199" spans="2:32" x14ac:dyDescent="0.2">
      <c r="B199" s="26"/>
      <c r="J199" s="34"/>
      <c r="V199" s="26"/>
      <c r="W199" s="36" t="s">
        <v>946</v>
      </c>
      <c r="X199" s="37">
        <f>'Class 5'!AX11</f>
        <v>141.5</v>
      </c>
      <c r="Z199" s="34"/>
      <c r="AB199" s="54"/>
      <c r="AD199" s="21"/>
      <c r="AE199" s="21"/>
      <c r="AF199" s="49"/>
    </row>
    <row r="200" spans="2:32" ht="16" thickBot="1" x14ac:dyDescent="0.25">
      <c r="B200" s="26"/>
      <c r="C200" s="30" t="s">
        <v>938</v>
      </c>
      <c r="D200" s="70">
        <f>'Class 3'!D14</f>
        <v>4612.818181818182</v>
      </c>
      <c r="E200" s="32"/>
      <c r="G200" s="30" t="s">
        <v>939</v>
      </c>
      <c r="H200" s="33">
        <f>'Class 3'!H18</f>
        <v>4</v>
      </c>
      <c r="J200" s="34"/>
      <c r="M200" s="21"/>
      <c r="V200" s="26"/>
      <c r="W200" s="38" t="s">
        <v>950</v>
      </c>
      <c r="X200" s="41">
        <f>'Class 5'!AX12</f>
        <v>204</v>
      </c>
      <c r="Z200" s="34"/>
      <c r="AB200" s="64"/>
      <c r="AC200" s="61"/>
      <c r="AD200" s="58"/>
      <c r="AE200" s="58"/>
      <c r="AF200" s="59"/>
    </row>
    <row r="201" spans="2:32" x14ac:dyDescent="0.2">
      <c r="B201" s="26"/>
      <c r="C201" s="36" t="s">
        <v>946</v>
      </c>
      <c r="D201" s="37">
        <f>'Class 3'!D16</f>
        <v>2408</v>
      </c>
      <c r="E201" s="21"/>
      <c r="G201" s="38" t="s">
        <v>947</v>
      </c>
      <c r="H201" s="39">
        <f>'Class 3'!H20</f>
        <v>0.36363636363636365</v>
      </c>
      <c r="I201" s="22"/>
      <c r="J201" s="40"/>
      <c r="M201" s="21"/>
      <c r="V201" s="26"/>
      <c r="Z201" s="34"/>
    </row>
    <row r="202" spans="2:32" ht="16" thickBot="1" x14ac:dyDescent="0.25">
      <c r="B202" s="26"/>
      <c r="C202" s="38" t="s">
        <v>950</v>
      </c>
      <c r="D202" s="41">
        <f>'Class 3'!D17</f>
        <v>7746</v>
      </c>
      <c r="E202" s="21"/>
      <c r="J202" s="34"/>
      <c r="T202" s="21"/>
      <c r="V202" s="26"/>
      <c r="Z202" s="34"/>
    </row>
    <row r="203" spans="2:32" x14ac:dyDescent="0.2">
      <c r="B203" s="26"/>
      <c r="G203" s="30" t="s">
        <v>954</v>
      </c>
      <c r="H203" s="33">
        <f>'Class 3'!I18</f>
        <v>0</v>
      </c>
      <c r="J203" s="34"/>
      <c r="T203" s="21"/>
      <c r="V203" s="26"/>
      <c r="W203" s="30" t="s">
        <v>984</v>
      </c>
      <c r="X203" s="48" t="s">
        <v>985</v>
      </c>
      <c r="Y203" s="33" t="s">
        <v>986</v>
      </c>
      <c r="Z203" s="34"/>
      <c r="AB203" s="228" t="s">
        <v>1028</v>
      </c>
      <c r="AC203" s="229"/>
      <c r="AD203" s="229"/>
      <c r="AE203" s="229"/>
      <c r="AF203" s="230"/>
    </row>
    <row r="204" spans="2:32" x14ac:dyDescent="0.2">
      <c r="B204" s="26"/>
      <c r="C204" s="30" t="s">
        <v>959</v>
      </c>
      <c r="D204" s="70">
        <f>'Class 3'!E14</f>
        <v>43.909090909090907</v>
      </c>
      <c r="E204" s="32"/>
      <c r="G204" s="38" t="s">
        <v>1100</v>
      </c>
      <c r="H204" s="39">
        <f>'Class 3'!I20</f>
        <v>0</v>
      </c>
      <c r="I204" s="22"/>
      <c r="J204" s="40"/>
      <c r="M204" s="21"/>
      <c r="T204" s="21"/>
      <c r="V204" s="26"/>
      <c r="W204" s="36" t="s">
        <v>952</v>
      </c>
      <c r="X204">
        <f>'Class 5'!AL13</f>
        <v>4</v>
      </c>
      <c r="Y204" s="43">
        <f t="shared" ref="Y204:Y210" si="4">X204/4</f>
        <v>1</v>
      </c>
      <c r="Z204" s="40"/>
      <c r="AB204" s="54"/>
      <c r="AC204" s="30" t="s">
        <v>1018</v>
      </c>
      <c r="AD204" s="48" t="s">
        <v>996</v>
      </c>
      <c r="AE204" s="33" t="s">
        <v>944</v>
      </c>
      <c r="AF204" s="34"/>
    </row>
    <row r="205" spans="2:32" x14ac:dyDescent="0.2">
      <c r="B205" s="26"/>
      <c r="C205" s="36" t="s">
        <v>946</v>
      </c>
      <c r="D205" s="37">
        <f>'Class 3'!E16</f>
        <v>25</v>
      </c>
      <c r="E205" s="21"/>
      <c r="J205" s="34"/>
      <c r="M205" s="21"/>
      <c r="V205" s="26"/>
      <c r="W205" s="36" t="s">
        <v>1481</v>
      </c>
      <c r="X205">
        <f>'Class 5'!AM13</f>
        <v>1</v>
      </c>
      <c r="Y205" s="43">
        <f t="shared" si="4"/>
        <v>0.25</v>
      </c>
      <c r="Z205" s="40"/>
      <c r="AB205" s="54"/>
      <c r="AC205" s="36" t="s">
        <v>1389</v>
      </c>
      <c r="AD205" s="21">
        <f>'Class 7'!JJ7</f>
        <v>1.5</v>
      </c>
      <c r="AE205" s="37">
        <f>'Class 7'!JK7</f>
        <v>52.5</v>
      </c>
      <c r="AF205" s="49"/>
    </row>
    <row r="206" spans="2:32" x14ac:dyDescent="0.2">
      <c r="B206" s="26"/>
      <c r="C206" s="38" t="s">
        <v>950</v>
      </c>
      <c r="D206" s="41">
        <f>'Class 3'!E17</f>
        <v>87</v>
      </c>
      <c r="E206" s="21"/>
      <c r="G206" s="30" t="s">
        <v>967</v>
      </c>
      <c r="H206" s="70">
        <f>'Class 3'!J18</f>
        <v>6</v>
      </c>
      <c r="J206" s="34"/>
      <c r="V206" s="26"/>
      <c r="W206" s="36" t="s">
        <v>1004</v>
      </c>
      <c r="X206">
        <f>'Class 5'!AQ13</f>
        <v>2</v>
      </c>
      <c r="Y206" s="43">
        <f t="shared" si="4"/>
        <v>0.5</v>
      </c>
      <c r="Z206" s="40"/>
      <c r="AB206" s="26"/>
      <c r="AC206" s="36" t="s">
        <v>1055</v>
      </c>
      <c r="AD206" s="21">
        <f>'Class 7'!JA7</f>
        <v>3</v>
      </c>
      <c r="AE206" s="37">
        <f>'Class 7'!JB7</f>
        <v>35</v>
      </c>
      <c r="AF206" s="49"/>
    </row>
    <row r="207" spans="2:32" x14ac:dyDescent="0.2">
      <c r="B207" s="26"/>
      <c r="G207" s="36" t="s">
        <v>972</v>
      </c>
      <c r="H207" s="43">
        <f>'Class 3'!J20</f>
        <v>0.54545454545454541</v>
      </c>
      <c r="I207" s="22"/>
      <c r="J207" s="40"/>
      <c r="T207" s="21"/>
      <c r="V207" s="26"/>
      <c r="W207" s="36" t="s">
        <v>1002</v>
      </c>
      <c r="X207">
        <f>'Class 5'!AP13</f>
        <v>3</v>
      </c>
      <c r="Y207" s="43">
        <f t="shared" si="4"/>
        <v>0.75</v>
      </c>
      <c r="Z207" s="40"/>
      <c r="AB207" s="26"/>
      <c r="AC207" s="36" t="s">
        <v>1084</v>
      </c>
      <c r="AD207" s="21">
        <f>'Class 7'!KF7</f>
        <v>1</v>
      </c>
      <c r="AE207" s="37">
        <f>'Class 7'!KG7</f>
        <v>672</v>
      </c>
      <c r="AF207" s="49"/>
    </row>
    <row r="208" spans="2:32" x14ac:dyDescent="0.2">
      <c r="B208" s="26"/>
      <c r="C208" s="30" t="s">
        <v>976</v>
      </c>
      <c r="D208" s="70">
        <f>'Class 3'!F14</f>
        <v>108.09706609166469</v>
      </c>
      <c r="E208" s="32"/>
      <c r="G208" s="38" t="s">
        <v>1106</v>
      </c>
      <c r="H208" s="41">
        <f>'Class 3'!J13</f>
        <v>26</v>
      </c>
      <c r="I208" s="32"/>
      <c r="J208" s="47"/>
      <c r="V208" s="26"/>
      <c r="W208" s="36" t="s">
        <v>997</v>
      </c>
      <c r="X208">
        <f>'Class 5'!AN13</f>
        <v>2</v>
      </c>
      <c r="Y208" s="43">
        <f t="shared" si="4"/>
        <v>0.5</v>
      </c>
      <c r="Z208" s="40"/>
      <c r="AB208" s="54"/>
      <c r="AC208" s="36" t="s">
        <v>1126</v>
      </c>
      <c r="AD208" s="21">
        <f>'Class 7'!FN7</f>
        <v>1</v>
      </c>
      <c r="AE208" s="37">
        <f>'Class 7'!FO7</f>
        <v>15.333333333333334</v>
      </c>
      <c r="AF208" s="49"/>
    </row>
    <row r="209" spans="2:32" x14ac:dyDescent="0.2">
      <c r="B209" s="26"/>
      <c r="C209" s="36" t="s">
        <v>946</v>
      </c>
      <c r="D209" s="37">
        <f>'Class 3'!F16</f>
        <v>76.390804597701148</v>
      </c>
      <c r="E209" s="21"/>
      <c r="J209" s="34"/>
      <c r="P209" s="21"/>
      <c r="V209" s="26"/>
      <c r="W209" s="36" t="s">
        <v>999</v>
      </c>
      <c r="X209">
        <f>'Class 5'!AO13</f>
        <v>2</v>
      </c>
      <c r="Y209" s="43">
        <f t="shared" si="4"/>
        <v>0.5</v>
      </c>
      <c r="Z209" s="40"/>
      <c r="AB209" s="26"/>
      <c r="AC209" s="36" t="s">
        <v>1061</v>
      </c>
      <c r="AD209" s="21">
        <f>'Class 7'!FY7</f>
        <v>4</v>
      </c>
      <c r="AE209" s="37">
        <f>'Class 7'!FZ7</f>
        <v>65</v>
      </c>
      <c r="AF209" s="34"/>
    </row>
    <row r="210" spans="2:32" x14ac:dyDescent="0.2">
      <c r="B210" s="26"/>
      <c r="C210" s="38" t="s">
        <v>950</v>
      </c>
      <c r="D210" s="41">
        <f>'Class 3'!F17</f>
        <v>154.91999999999999</v>
      </c>
      <c r="E210" s="21"/>
      <c r="G210" s="30" t="s">
        <v>1109</v>
      </c>
      <c r="H210" s="48" t="s">
        <v>919</v>
      </c>
      <c r="I210" s="33" t="s">
        <v>983</v>
      </c>
      <c r="J210" s="34"/>
      <c r="P210" s="21"/>
      <c r="V210" s="26"/>
      <c r="W210" s="38" t="s">
        <v>1012</v>
      </c>
      <c r="X210" s="52">
        <f>'Class 5'!AS13</f>
        <v>4</v>
      </c>
      <c r="Y210" s="39">
        <f t="shared" si="4"/>
        <v>1</v>
      </c>
      <c r="Z210" s="51"/>
      <c r="AB210" s="54"/>
      <c r="AC210" s="38" t="s">
        <v>1388</v>
      </c>
      <c r="AD210" s="44">
        <f>'Class 7'!GH7</f>
        <v>1</v>
      </c>
      <c r="AE210" s="41">
        <f>'Class 7'!GI7</f>
        <v>15</v>
      </c>
      <c r="AF210" s="49"/>
    </row>
    <row r="211" spans="2:32" x14ac:dyDescent="0.2">
      <c r="B211" s="26"/>
      <c r="G211" s="36" t="s">
        <v>988</v>
      </c>
      <c r="H211" s="21">
        <f>'Class 3'!AB13</f>
        <v>11123</v>
      </c>
      <c r="I211" s="43">
        <f>H211/H215</f>
        <v>0.48614510489510487</v>
      </c>
      <c r="J211" s="40"/>
      <c r="P211" s="21"/>
      <c r="V211" s="26"/>
      <c r="Z211" s="51"/>
      <c r="AB211" s="54"/>
      <c r="AF211" s="49"/>
    </row>
    <row r="212" spans="2:32" x14ac:dyDescent="0.2">
      <c r="B212" s="26"/>
      <c r="C212" s="30" t="s">
        <v>991</v>
      </c>
      <c r="D212" s="70">
        <f>'Class 3'!G14</f>
        <v>7.7272727272727275</v>
      </c>
      <c r="E212" s="32"/>
      <c r="G212" s="36" t="s">
        <v>992</v>
      </c>
      <c r="H212" s="21">
        <f>'Class 3'!AC13</f>
        <v>8003</v>
      </c>
      <c r="I212" s="43">
        <f>H212/H215</f>
        <v>0.34978146853146852</v>
      </c>
      <c r="J212" s="40"/>
      <c r="P212" s="21"/>
      <c r="V212" s="26"/>
      <c r="Y212" s="55"/>
      <c r="Z212" s="51"/>
      <c r="AB212" s="54"/>
      <c r="AF212" s="49"/>
    </row>
    <row r="213" spans="2:32" x14ac:dyDescent="0.2">
      <c r="B213" s="26"/>
      <c r="C213" s="36" t="s">
        <v>946</v>
      </c>
      <c r="D213" s="37">
        <f>'Class 3'!G16</f>
        <v>6</v>
      </c>
      <c r="E213" s="21"/>
      <c r="G213" s="36" t="s">
        <v>964</v>
      </c>
      <c r="H213" s="21">
        <f>'Class 3'!AD13</f>
        <v>3603</v>
      </c>
      <c r="I213" s="43">
        <f>H213/H215</f>
        <v>0.15747377622377623</v>
      </c>
      <c r="J213" s="40"/>
      <c r="V213" s="26"/>
      <c r="Y213" s="55"/>
      <c r="Z213" s="51"/>
      <c r="AB213" s="26"/>
      <c r="AE213" s="21"/>
      <c r="AF213" s="49"/>
    </row>
    <row r="214" spans="2:32" x14ac:dyDescent="0.2">
      <c r="B214" s="26"/>
      <c r="C214" s="36" t="s">
        <v>950</v>
      </c>
      <c r="D214" s="37">
        <f>'Class 3'!G17</f>
        <v>13</v>
      </c>
      <c r="E214" s="21"/>
      <c r="G214" s="38" t="s">
        <v>969</v>
      </c>
      <c r="H214" s="44">
        <f>'Class 3'!AE13</f>
        <v>151</v>
      </c>
      <c r="I214" s="39">
        <f>H214/H215</f>
        <v>6.5996503496503498E-3</v>
      </c>
      <c r="J214" s="40"/>
      <c r="P214" s="21"/>
      <c r="T214" s="21"/>
      <c r="V214" s="26"/>
      <c r="Y214" s="55"/>
      <c r="Z214" s="51"/>
      <c r="AB214" s="26"/>
      <c r="AD214" s="21"/>
      <c r="AE214" s="21"/>
      <c r="AF214" s="49"/>
    </row>
    <row r="215" spans="2:32" x14ac:dyDescent="0.2">
      <c r="B215" s="26"/>
      <c r="C215" s="38" t="s">
        <v>1001</v>
      </c>
      <c r="D215" s="39">
        <f>'Class 3'!G23</f>
        <v>0.63636363636363635</v>
      </c>
      <c r="E215" s="22"/>
      <c r="H215" s="21">
        <f>SUM(H211:H214)</f>
        <v>22880</v>
      </c>
      <c r="J215" s="34"/>
      <c r="T215" s="21"/>
      <c r="V215" s="26"/>
      <c r="W215" s="30" t="s">
        <v>1023</v>
      </c>
      <c r="X215" s="48" t="s">
        <v>985</v>
      </c>
      <c r="Y215" s="33" t="s">
        <v>986</v>
      </c>
      <c r="Z215" s="51"/>
      <c r="AB215" s="54"/>
      <c r="AF215" s="49"/>
    </row>
    <row r="216" spans="2:32" x14ac:dyDescent="0.2">
      <c r="B216" s="26"/>
      <c r="J216" s="34"/>
      <c r="P216" s="21"/>
      <c r="V216" s="26"/>
      <c r="W216" s="36" t="s">
        <v>1026</v>
      </c>
      <c r="Y216" s="43"/>
      <c r="Z216" s="40"/>
      <c r="AB216" s="54"/>
      <c r="AF216" s="49"/>
    </row>
    <row r="217" spans="2:32" x14ac:dyDescent="0.2">
      <c r="B217" s="26"/>
      <c r="C217" s="30" t="s">
        <v>1044</v>
      </c>
      <c r="D217" s="48" t="s">
        <v>1008</v>
      </c>
      <c r="E217" s="33" t="s">
        <v>983</v>
      </c>
      <c r="G217" s="30" t="s">
        <v>1054</v>
      </c>
      <c r="H217" s="187" t="s">
        <v>1008</v>
      </c>
      <c r="J217" s="34"/>
      <c r="V217" s="26"/>
      <c r="W217" s="36" t="s">
        <v>1576</v>
      </c>
      <c r="X217">
        <f>COUNTIF('Class 5'!AV2:AV7,"By computer (email or other forms of electronic reporting)")</f>
        <v>4</v>
      </c>
      <c r="Y217" s="43">
        <f>X217/4</f>
        <v>1</v>
      </c>
      <c r="Z217" s="40"/>
      <c r="AB217" s="54"/>
      <c r="AE217" s="21"/>
      <c r="AF217" s="49"/>
    </row>
    <row r="218" spans="2:32" x14ac:dyDescent="0.2">
      <c r="B218" s="26"/>
      <c r="C218" s="36" t="s">
        <v>1046</v>
      </c>
      <c r="D218">
        <f>'Class 3'!P18</f>
        <v>11</v>
      </c>
      <c r="E218" s="43">
        <f>'Class 3'!P20</f>
        <v>1</v>
      </c>
      <c r="G218" s="36" t="s">
        <v>1170</v>
      </c>
      <c r="H218" s="42">
        <f>COUNTIF('Class 3'!AF:AF,"Caseloads are assigned by risk level")</f>
        <v>1</v>
      </c>
      <c r="J218" s="34"/>
      <c r="V218" s="26"/>
      <c r="W218" s="38" t="s">
        <v>1030</v>
      </c>
      <c r="X218" s="52"/>
      <c r="Y218" s="39"/>
      <c r="Z218" s="40"/>
      <c r="AB218" s="54"/>
      <c r="AF218" s="49"/>
    </row>
    <row r="219" spans="2:32" x14ac:dyDescent="0.2">
      <c r="B219" s="26"/>
      <c r="C219" s="36" t="s">
        <v>1049</v>
      </c>
      <c r="D219">
        <f>'Class 3'!Q18</f>
        <v>10</v>
      </c>
      <c r="E219" s="43">
        <f>'Class 3'!Q20</f>
        <v>0.90909090909090906</v>
      </c>
      <c r="G219" s="36" t="s">
        <v>1578</v>
      </c>
      <c r="H219" s="42">
        <f>COUNTIF('Class 3'!AF:AF,"Caseloads are assigned based on where the person lives")</f>
        <v>3</v>
      </c>
      <c r="J219" s="34"/>
      <c r="V219" s="26"/>
      <c r="Y219" s="22"/>
      <c r="Z219" s="40"/>
      <c r="AB219" s="54"/>
      <c r="AD219" s="21"/>
      <c r="AF219" s="34"/>
    </row>
    <row r="220" spans="2:32" x14ac:dyDescent="0.2">
      <c r="B220" s="26"/>
      <c r="C220" s="36" t="s">
        <v>1053</v>
      </c>
      <c r="D220">
        <f>'Class 3'!M18</f>
        <v>3</v>
      </c>
      <c r="E220" s="43">
        <f>'Class 3'!M20</f>
        <v>0.27272727272727271</v>
      </c>
      <c r="G220" s="36" t="s">
        <v>1588</v>
      </c>
      <c r="H220" s="42">
        <f>COUNTIF('Class 3'!AF:AF,"caseloads are assigned by risk level and where the person lives")</f>
        <v>6</v>
      </c>
      <c r="J220" s="34"/>
      <c r="M220" s="21"/>
      <c r="V220" s="26"/>
      <c r="Z220" s="40"/>
      <c r="AB220" s="54"/>
      <c r="AD220" s="21"/>
      <c r="AF220" s="34"/>
    </row>
    <row r="221" spans="2:32" ht="16" thickBot="1" x14ac:dyDescent="0.25">
      <c r="B221" s="26"/>
      <c r="C221" s="36" t="s">
        <v>1060</v>
      </c>
      <c r="D221">
        <f>'Class 3'!V18</f>
        <v>4</v>
      </c>
      <c r="E221" s="43">
        <f>'Class 3'!V20</f>
        <v>0.36363636363636365</v>
      </c>
      <c r="G221" s="38" t="s">
        <v>1063</v>
      </c>
      <c r="H221" s="45">
        <f>COUNTIF('Class 3'!AF:AF,"Other (please specify)")</f>
        <v>1</v>
      </c>
      <c r="J221" s="34"/>
      <c r="M221" s="21"/>
      <c r="V221" s="57"/>
      <c r="W221" s="60"/>
      <c r="X221" s="61"/>
      <c r="Y221" s="58"/>
      <c r="Z221" s="59"/>
      <c r="AB221" s="54"/>
      <c r="AD221" s="21"/>
      <c r="AE221" s="21"/>
      <c r="AF221" s="49"/>
    </row>
    <row r="222" spans="2:32" ht="16" thickBot="1" x14ac:dyDescent="0.25">
      <c r="B222" s="26"/>
      <c r="C222" s="36" t="s">
        <v>1056</v>
      </c>
      <c r="D222">
        <f>'Class 3'!U18</f>
        <v>1</v>
      </c>
      <c r="E222" s="43">
        <f>'Class 3'!U20</f>
        <v>9.0909090909090912E-2</v>
      </c>
      <c r="J222" s="34"/>
      <c r="AB222" s="64"/>
      <c r="AC222" s="61"/>
      <c r="AD222" s="58"/>
      <c r="AE222" s="58"/>
      <c r="AF222" s="59"/>
    </row>
    <row r="223" spans="2:32" ht="16" thickBot="1" x14ac:dyDescent="0.25">
      <c r="B223" s="26"/>
      <c r="C223" s="36" t="s">
        <v>1058</v>
      </c>
      <c r="D223">
        <f>'Class 3'!Y18</f>
        <v>1</v>
      </c>
      <c r="E223" s="43">
        <f>'Class 3'!Y20</f>
        <v>9.0909090909090912E-2</v>
      </c>
      <c r="J223" s="34"/>
      <c r="M223" s="21"/>
    </row>
    <row r="224" spans="2:32" ht="16" thickBot="1" x14ac:dyDescent="0.25">
      <c r="B224" s="26"/>
      <c r="C224" s="36" t="s">
        <v>1067</v>
      </c>
      <c r="D224">
        <f>'Class 3'!O18</f>
        <v>1</v>
      </c>
      <c r="E224" s="43">
        <f>'Class 3'!O20</f>
        <v>9.0909090909090912E-2</v>
      </c>
      <c r="G224" s="30" t="s">
        <v>1068</v>
      </c>
      <c r="H224" s="48" t="s">
        <v>1008</v>
      </c>
      <c r="I224" s="33" t="s">
        <v>983</v>
      </c>
      <c r="J224" s="34"/>
      <c r="AB224" s="228" t="s">
        <v>1130</v>
      </c>
      <c r="AC224" s="229"/>
      <c r="AD224" s="229"/>
      <c r="AE224" s="229"/>
      <c r="AF224" s="230"/>
    </row>
    <row r="225" spans="2:32" ht="16" thickBot="1" x14ac:dyDescent="0.25">
      <c r="B225" s="26"/>
      <c r="C225" s="188" t="s">
        <v>1071</v>
      </c>
      <c r="D225" s="58">
        <f>'Class 3'!N18</f>
        <v>1</v>
      </c>
      <c r="E225" s="189">
        <f>'Class 3'!N20</f>
        <v>9.0909090909090912E-2</v>
      </c>
      <c r="G225" s="38"/>
      <c r="H225" s="52">
        <f>'Class 3'!LL18</f>
        <v>6</v>
      </c>
      <c r="I225" s="39">
        <f>'Class 3'!LL20</f>
        <v>0.54545454545454541</v>
      </c>
      <c r="J225" s="34"/>
      <c r="T225" s="21"/>
      <c r="V225" s="228" t="s">
        <v>1370</v>
      </c>
      <c r="W225" s="229"/>
      <c r="X225" s="229"/>
      <c r="Y225" s="229"/>
      <c r="Z225" s="230"/>
      <c r="AB225" s="54"/>
      <c r="AC225" s="30" t="s">
        <v>1018</v>
      </c>
      <c r="AD225" s="48" t="s">
        <v>996</v>
      </c>
      <c r="AE225" s="33" t="s">
        <v>944</v>
      </c>
      <c r="AF225" s="34"/>
    </row>
    <row r="226" spans="2:32" x14ac:dyDescent="0.2">
      <c r="B226" s="26"/>
      <c r="J226" s="34"/>
      <c r="T226" s="21"/>
      <c r="V226" s="26"/>
      <c r="W226" s="30" t="s">
        <v>949</v>
      </c>
      <c r="X226" s="31">
        <f>'Class 6'!AW26</f>
        <v>3.4</v>
      </c>
      <c r="Z226" s="34"/>
      <c r="AB226" s="26"/>
      <c r="AC226" s="36" t="s">
        <v>1047</v>
      </c>
      <c r="AD226" s="21">
        <f>'Class 8'!JJ8</f>
        <v>1</v>
      </c>
      <c r="AE226" s="37">
        <f>'Class 8'!JK8</f>
        <v>0</v>
      </c>
      <c r="AF226" s="34"/>
    </row>
    <row r="227" spans="2:32" x14ac:dyDescent="0.2">
      <c r="B227" s="26"/>
      <c r="E227" s="22"/>
      <c r="J227" s="34"/>
      <c r="V227" s="26"/>
      <c r="W227" s="36" t="s">
        <v>946</v>
      </c>
      <c r="X227" s="37">
        <f>'Class 6'!AW28</f>
        <v>1</v>
      </c>
      <c r="Z227" s="34"/>
      <c r="AB227" s="54"/>
      <c r="AC227" s="38" t="s">
        <v>1086</v>
      </c>
      <c r="AD227" s="44">
        <f>'Class 8'!FN8</f>
        <v>1</v>
      </c>
      <c r="AE227" s="41">
        <f>'Class 8'!FO8</f>
        <v>5</v>
      </c>
      <c r="AF227" s="49"/>
    </row>
    <row r="228" spans="2:32" ht="16" thickBot="1" x14ac:dyDescent="0.25">
      <c r="B228" s="57"/>
      <c r="C228" s="58"/>
      <c r="D228" s="58"/>
      <c r="E228" s="58"/>
      <c r="F228" s="58"/>
      <c r="G228" s="58"/>
      <c r="H228" s="58"/>
      <c r="I228" s="58"/>
      <c r="J228" s="59"/>
      <c r="V228" s="26"/>
      <c r="W228" s="38" t="s">
        <v>950</v>
      </c>
      <c r="X228" s="41">
        <f>'Class 6'!AW29</f>
        <v>9</v>
      </c>
      <c r="Z228" s="34"/>
      <c r="AB228" s="26"/>
      <c r="AF228" s="49"/>
    </row>
    <row r="229" spans="2:32" x14ac:dyDescent="0.2">
      <c r="V229" s="26"/>
      <c r="Z229" s="34"/>
      <c r="AB229" s="26"/>
      <c r="AE229" s="21"/>
      <c r="AF229" s="49"/>
    </row>
    <row r="230" spans="2:32" x14ac:dyDescent="0.2">
      <c r="V230" s="26"/>
      <c r="W230" s="30" t="s">
        <v>965</v>
      </c>
      <c r="X230" s="70">
        <f>'Class 6'!AX26</f>
        <v>107.44444444444444</v>
      </c>
      <c r="Z230" s="34"/>
      <c r="AB230" s="54"/>
      <c r="AD230" s="32"/>
      <c r="AE230" s="21"/>
      <c r="AF230" s="49"/>
    </row>
    <row r="231" spans="2:32" ht="16" thickBot="1" x14ac:dyDescent="0.25">
      <c r="I231" s="21"/>
      <c r="J231" s="21"/>
      <c r="M231" s="21"/>
      <c r="V231" s="26"/>
      <c r="W231" s="36" t="s">
        <v>946</v>
      </c>
      <c r="X231" s="37">
        <f>'Class 6'!AX28</f>
        <v>32</v>
      </c>
      <c r="Z231" s="34"/>
      <c r="AB231" s="54"/>
      <c r="AE231" s="21"/>
      <c r="AF231" s="49"/>
    </row>
    <row r="232" spans="2:32" x14ac:dyDescent="0.2">
      <c r="B232" s="23"/>
      <c r="C232" s="229" t="s">
        <v>1020</v>
      </c>
      <c r="D232" s="229"/>
      <c r="E232" s="229"/>
      <c r="F232" s="229"/>
      <c r="G232" s="229"/>
      <c r="H232" s="229"/>
      <c r="I232" s="68"/>
      <c r="J232" s="69"/>
      <c r="M232" s="21"/>
      <c r="V232" s="26"/>
      <c r="W232" s="38" t="s">
        <v>950</v>
      </c>
      <c r="X232" s="41">
        <f>'Class 6'!AX29</f>
        <v>216</v>
      </c>
      <c r="Z232" s="34"/>
      <c r="AB232" s="54"/>
      <c r="AD232" s="32"/>
      <c r="AE232" s="21"/>
      <c r="AF232" s="49"/>
    </row>
    <row r="233" spans="2:32" x14ac:dyDescent="0.2">
      <c r="B233" s="26"/>
      <c r="J233" s="34"/>
      <c r="M233" s="21"/>
      <c r="V233" s="26"/>
      <c r="Z233" s="34"/>
      <c r="AB233" s="54"/>
      <c r="AD233" s="21"/>
      <c r="AE233" s="21"/>
      <c r="AF233" s="49"/>
    </row>
    <row r="234" spans="2:32" x14ac:dyDescent="0.2">
      <c r="B234" s="26"/>
      <c r="C234" s="30" t="s">
        <v>938</v>
      </c>
      <c r="D234" s="70">
        <f>'Class 4'!D12</f>
        <v>1648.6666666666667</v>
      </c>
      <c r="E234" s="32"/>
      <c r="G234" s="30" t="s">
        <v>939</v>
      </c>
      <c r="H234" s="33">
        <f>'Class 4'!H16</f>
        <v>2</v>
      </c>
      <c r="J234" s="34"/>
      <c r="M234" s="21"/>
      <c r="V234" s="26"/>
      <c r="Z234" s="34"/>
      <c r="AB234" s="26"/>
      <c r="AE234" s="21"/>
      <c r="AF234" s="49"/>
    </row>
    <row r="235" spans="2:32" x14ac:dyDescent="0.2">
      <c r="B235" s="26"/>
      <c r="C235" s="36" t="s">
        <v>946</v>
      </c>
      <c r="D235" s="37">
        <f>'Class 4'!D14</f>
        <v>1276</v>
      </c>
      <c r="E235" s="21"/>
      <c r="G235" s="38" t="s">
        <v>947</v>
      </c>
      <c r="H235" s="39">
        <f>'Class 4'!H18</f>
        <v>0.22222222222222221</v>
      </c>
      <c r="I235" s="22"/>
      <c r="J235" s="40"/>
      <c r="M235" s="21"/>
      <c r="V235" s="26"/>
      <c r="W235" s="30" t="s">
        <v>984</v>
      </c>
      <c r="X235" s="48" t="s">
        <v>985</v>
      </c>
      <c r="Y235" s="33" t="s">
        <v>986</v>
      </c>
      <c r="Z235" s="34"/>
      <c r="AB235" s="26"/>
      <c r="AD235" s="21"/>
      <c r="AE235" s="21"/>
      <c r="AF235" s="49"/>
    </row>
    <row r="236" spans="2:32" x14ac:dyDescent="0.2">
      <c r="B236" s="26"/>
      <c r="C236" s="38" t="s">
        <v>950</v>
      </c>
      <c r="D236" s="41">
        <f>'Class 4'!D15</f>
        <v>2127</v>
      </c>
      <c r="E236" s="21"/>
      <c r="J236" s="34"/>
      <c r="V236" s="26"/>
      <c r="W236" s="36" t="s">
        <v>952</v>
      </c>
      <c r="X236">
        <f>'Class 6'!AL30</f>
        <v>8</v>
      </c>
      <c r="Y236" s="43">
        <f t="shared" ref="Y236:Y242" si="5">X236/10</f>
        <v>0.8</v>
      </c>
      <c r="Z236" s="40"/>
      <c r="AB236" s="54"/>
      <c r="AD236" s="21"/>
      <c r="AE236" s="21"/>
      <c r="AF236" s="49"/>
    </row>
    <row r="237" spans="2:32" x14ac:dyDescent="0.2">
      <c r="B237" s="26"/>
      <c r="G237" s="30" t="s">
        <v>954</v>
      </c>
      <c r="H237" s="33">
        <f>'Class 4'!I16</f>
        <v>1</v>
      </c>
      <c r="J237" s="34"/>
      <c r="V237" s="26"/>
      <c r="W237" s="36" t="s">
        <v>1481</v>
      </c>
      <c r="X237">
        <f>'Class 6'!AM30</f>
        <v>1</v>
      </c>
      <c r="Y237" s="43">
        <f t="shared" si="5"/>
        <v>0.1</v>
      </c>
      <c r="Z237" s="40"/>
      <c r="AB237" s="54"/>
      <c r="AD237" s="21"/>
      <c r="AE237" s="21"/>
      <c r="AF237" s="49"/>
    </row>
    <row r="238" spans="2:32" x14ac:dyDescent="0.2">
      <c r="B238" s="26"/>
      <c r="C238" s="30" t="s">
        <v>959</v>
      </c>
      <c r="D238" s="70">
        <f>'Class 4'!E12</f>
        <v>20</v>
      </c>
      <c r="E238" s="32"/>
      <c r="G238" s="38" t="s">
        <v>1100</v>
      </c>
      <c r="H238" s="39">
        <f>'Class 4'!I18</f>
        <v>0.1111111111111111</v>
      </c>
      <c r="I238" s="22"/>
      <c r="J238" s="40"/>
      <c r="M238" s="21"/>
      <c r="V238" s="26"/>
      <c r="W238" s="36" t="s">
        <v>1004</v>
      </c>
      <c r="X238">
        <f>'Class 6'!AQ30</f>
        <v>3</v>
      </c>
      <c r="Y238" s="43">
        <f t="shared" si="5"/>
        <v>0.3</v>
      </c>
      <c r="Z238" s="40"/>
      <c r="AB238" s="54"/>
      <c r="AE238" s="21"/>
      <c r="AF238" s="49"/>
    </row>
    <row r="239" spans="2:32" x14ac:dyDescent="0.2">
      <c r="B239" s="26"/>
      <c r="C239" s="36" t="s">
        <v>946</v>
      </c>
      <c r="D239" s="37">
        <f>'Class 4'!E14</f>
        <v>15</v>
      </c>
      <c r="E239" s="21"/>
      <c r="J239" s="34"/>
      <c r="M239" s="21"/>
      <c r="V239" s="26"/>
      <c r="W239" s="36" t="s">
        <v>1002</v>
      </c>
      <c r="X239">
        <f>'Class 6'!AP30</f>
        <v>3</v>
      </c>
      <c r="Y239" s="43">
        <f t="shared" si="5"/>
        <v>0.3</v>
      </c>
      <c r="Z239" s="40"/>
      <c r="AB239" s="54"/>
      <c r="AD239" s="21"/>
      <c r="AE239" s="21"/>
      <c r="AF239" s="49"/>
    </row>
    <row r="240" spans="2:32" x14ac:dyDescent="0.2">
      <c r="B240" s="26"/>
      <c r="C240" s="38" t="s">
        <v>950</v>
      </c>
      <c r="D240" s="41">
        <f>'Class 4'!E15</f>
        <v>34</v>
      </c>
      <c r="E240" s="21"/>
      <c r="G240" s="30" t="s">
        <v>967</v>
      </c>
      <c r="H240" s="70">
        <f>'Class 4'!J16</f>
        <v>5</v>
      </c>
      <c r="J240" s="34"/>
      <c r="M240" s="21"/>
      <c r="V240" s="26"/>
      <c r="W240" s="36" t="s">
        <v>997</v>
      </c>
      <c r="X240">
        <f>'Class 6'!AN30</f>
        <v>3</v>
      </c>
      <c r="Y240" s="43">
        <f t="shared" si="5"/>
        <v>0.3</v>
      </c>
      <c r="Z240" s="40"/>
      <c r="AB240" s="54"/>
      <c r="AD240" s="21"/>
      <c r="AF240" s="34"/>
    </row>
    <row r="241" spans="2:32" x14ac:dyDescent="0.2">
      <c r="B241" s="26"/>
      <c r="G241" s="36" t="s">
        <v>972</v>
      </c>
      <c r="H241" s="43">
        <f>'Class 4'!J18</f>
        <v>0.55555555555555558</v>
      </c>
      <c r="I241" s="22"/>
      <c r="J241" s="40"/>
      <c r="M241" s="21"/>
      <c r="V241" s="26"/>
      <c r="W241" s="36" t="s">
        <v>999</v>
      </c>
      <c r="X241">
        <f>'Class 6'!AO30</f>
        <v>2</v>
      </c>
      <c r="Y241" s="43">
        <f t="shared" si="5"/>
        <v>0.2</v>
      </c>
      <c r="Z241" s="40"/>
      <c r="AB241" s="54"/>
      <c r="AD241" s="21"/>
      <c r="AF241" s="34"/>
    </row>
    <row r="242" spans="2:32" x14ac:dyDescent="0.2">
      <c r="B242" s="26"/>
      <c r="C242" s="30" t="s">
        <v>976</v>
      </c>
      <c r="D242" s="70">
        <f>'Class 4'!F12</f>
        <v>88.167849200640731</v>
      </c>
      <c r="E242" s="32"/>
      <c r="G242" s="38" t="s">
        <v>1106</v>
      </c>
      <c r="H242" s="41">
        <f>'Class 4'!J11</f>
        <v>9</v>
      </c>
      <c r="I242" s="32"/>
      <c r="J242" s="47"/>
      <c r="M242" s="21"/>
      <c r="V242" s="26"/>
      <c r="W242" s="38" t="s">
        <v>1012</v>
      </c>
      <c r="X242" s="52">
        <f>'Class 6'!AS30</f>
        <v>6</v>
      </c>
      <c r="Y242" s="39">
        <f t="shared" si="5"/>
        <v>0.6</v>
      </c>
      <c r="Z242" s="51"/>
      <c r="AB242" s="54"/>
      <c r="AD242" s="21"/>
      <c r="AE242" s="21"/>
      <c r="AF242" s="49"/>
    </row>
    <row r="243" spans="2:32" ht="16" thickBot="1" x14ac:dyDescent="0.25">
      <c r="B243" s="26"/>
      <c r="C243" s="36" t="s">
        <v>946</v>
      </c>
      <c r="D243" s="37">
        <f>'Class 4'!F14</f>
        <v>43.617647058823529</v>
      </c>
      <c r="E243" s="21"/>
      <c r="J243" s="34"/>
      <c r="V243" s="26"/>
      <c r="Z243" s="51"/>
      <c r="AB243" s="64"/>
      <c r="AC243" s="61"/>
      <c r="AD243" s="58"/>
      <c r="AE243" s="58"/>
      <c r="AF243" s="59"/>
    </row>
    <row r="244" spans="2:32" x14ac:dyDescent="0.2">
      <c r="B244" s="26"/>
      <c r="C244" s="38" t="s">
        <v>950</v>
      </c>
      <c r="D244" s="41">
        <f>'Class 4'!F15</f>
        <v>132.9375</v>
      </c>
      <c r="E244" s="21"/>
      <c r="G244" s="30" t="s">
        <v>1109</v>
      </c>
      <c r="H244" s="48" t="s">
        <v>919</v>
      </c>
      <c r="I244" s="33" t="s">
        <v>983</v>
      </c>
      <c r="J244" s="34"/>
      <c r="V244" s="26"/>
      <c r="Y244" s="55"/>
      <c r="Z244" s="51"/>
    </row>
    <row r="245" spans="2:32" x14ac:dyDescent="0.2">
      <c r="B245" s="26"/>
      <c r="G245" s="36" t="s">
        <v>988</v>
      </c>
      <c r="H245" s="21">
        <f>'Class 4'!AB11</f>
        <v>3055</v>
      </c>
      <c r="I245" s="43">
        <f>H245/H249</f>
        <v>0.48224151539068666</v>
      </c>
      <c r="J245" s="40"/>
      <c r="M245" s="21"/>
      <c r="V245" s="26"/>
      <c r="Y245" s="55"/>
      <c r="Z245" s="51"/>
    </row>
    <row r="246" spans="2:32" x14ac:dyDescent="0.2">
      <c r="B246" s="26"/>
      <c r="C246" s="30" t="s">
        <v>991</v>
      </c>
      <c r="D246" s="70">
        <f>'Class 4'!G12</f>
        <v>8.1111111111111107</v>
      </c>
      <c r="E246" s="32"/>
      <c r="G246" s="36" t="s">
        <v>992</v>
      </c>
      <c r="H246" s="21">
        <f>'Class 4'!AC11</f>
        <v>2455</v>
      </c>
      <c r="I246" s="43">
        <f>H246/H249</f>
        <v>0.38752959747434884</v>
      </c>
      <c r="J246" s="40"/>
      <c r="M246" s="21"/>
      <c r="V246" s="26"/>
      <c r="Y246" s="55"/>
      <c r="Z246" s="51"/>
    </row>
    <row r="247" spans="2:32" x14ac:dyDescent="0.2">
      <c r="B247" s="26"/>
      <c r="C247" s="36" t="s">
        <v>946</v>
      </c>
      <c r="D247" s="37">
        <f>'Class 4'!G14</f>
        <v>4</v>
      </c>
      <c r="E247" s="21"/>
      <c r="G247" s="36" t="s">
        <v>964</v>
      </c>
      <c r="H247" s="21">
        <f>'Class 4'!AD11</f>
        <v>778</v>
      </c>
      <c r="I247" s="43">
        <f>H247/H249</f>
        <v>0.12280978689818468</v>
      </c>
      <c r="J247" s="40"/>
      <c r="M247" s="21"/>
      <c r="V247" s="26"/>
      <c r="W247" s="30" t="s">
        <v>1023</v>
      </c>
      <c r="X247" s="48" t="s">
        <v>985</v>
      </c>
      <c r="Y247" s="33" t="s">
        <v>986</v>
      </c>
      <c r="Z247" s="51"/>
    </row>
    <row r="248" spans="2:32" x14ac:dyDescent="0.2">
      <c r="B248" s="26"/>
      <c r="C248" s="36" t="s">
        <v>950</v>
      </c>
      <c r="D248" s="37">
        <f>'Class 4'!G15</f>
        <v>19</v>
      </c>
      <c r="E248" s="21"/>
      <c r="G248" s="38" t="s">
        <v>969</v>
      </c>
      <c r="H248" s="44">
        <f>'Class 4'!AE11</f>
        <v>47</v>
      </c>
      <c r="I248" s="39">
        <f>H248/H249</f>
        <v>7.4191002367797951E-3</v>
      </c>
      <c r="J248" s="40"/>
      <c r="M248" s="21"/>
      <c r="V248" s="26"/>
      <c r="W248" s="36" t="s">
        <v>1026</v>
      </c>
      <c r="Y248" s="43"/>
      <c r="Z248" s="40"/>
    </row>
    <row r="249" spans="2:32" x14ac:dyDescent="0.2">
      <c r="B249" s="26"/>
      <c r="C249" s="38" t="s">
        <v>1001</v>
      </c>
      <c r="D249" s="39">
        <f>'Class 4'!G21</f>
        <v>0.66666666666666663</v>
      </c>
      <c r="E249" s="22"/>
      <c r="H249" s="21">
        <f>SUM(H245:H248)</f>
        <v>6335</v>
      </c>
      <c r="J249" s="34"/>
      <c r="M249" s="21"/>
      <c r="V249" s="26"/>
      <c r="W249" s="36" t="s">
        <v>1576</v>
      </c>
      <c r="X249">
        <f>COUNTIF('Class 6'!AV2:AV24,"By computer (email or other forms of electronic reporting)")</f>
        <v>8</v>
      </c>
      <c r="Y249" s="43">
        <f>X249/10</f>
        <v>0.8</v>
      </c>
      <c r="Z249" s="40"/>
    </row>
    <row r="250" spans="2:32" x14ac:dyDescent="0.2">
      <c r="B250" s="26"/>
      <c r="J250" s="34"/>
      <c r="V250" s="26"/>
      <c r="W250" s="38" t="s">
        <v>1030</v>
      </c>
      <c r="X250" s="52">
        <f>COUNTIF('Class 6'!AV2:AV24,"By phone")</f>
        <v>2</v>
      </c>
      <c r="Y250" s="39">
        <f>X250/10</f>
        <v>0.2</v>
      </c>
      <c r="Z250" s="40"/>
    </row>
    <row r="251" spans="2:32" x14ac:dyDescent="0.2">
      <c r="B251" s="26"/>
      <c r="C251" s="30" t="s">
        <v>1044</v>
      </c>
      <c r="D251" s="48" t="s">
        <v>1008</v>
      </c>
      <c r="E251" s="33" t="s">
        <v>983</v>
      </c>
      <c r="G251" s="30" t="s">
        <v>1054</v>
      </c>
      <c r="H251" s="66" t="s">
        <v>1008</v>
      </c>
      <c r="J251" s="34"/>
      <c r="V251" s="26"/>
      <c r="Y251" s="22"/>
      <c r="Z251" s="40"/>
    </row>
    <row r="252" spans="2:32" x14ac:dyDescent="0.2">
      <c r="B252" s="26"/>
      <c r="C252" s="36" t="s">
        <v>1046</v>
      </c>
      <c r="D252" s="237">
        <f>'Class 4'!P16</f>
        <v>8</v>
      </c>
      <c r="E252" s="43">
        <f>'Class 4'!P18</f>
        <v>0.88888888888888884</v>
      </c>
      <c r="G252" s="36"/>
      <c r="H252" s="42"/>
      <c r="J252" s="34"/>
      <c r="M252" s="21"/>
      <c r="V252" s="26"/>
      <c r="Z252" s="40"/>
    </row>
    <row r="253" spans="2:32" ht="16" thickBot="1" x14ac:dyDescent="0.25">
      <c r="B253" s="26"/>
      <c r="C253" s="36" t="s">
        <v>1049</v>
      </c>
      <c r="D253" s="237">
        <f>'Class 4'!Q16</f>
        <v>7</v>
      </c>
      <c r="E253" s="43">
        <f>'Class 4'!Q18</f>
        <v>0.77777777777777779</v>
      </c>
      <c r="G253" s="36"/>
      <c r="H253" s="42"/>
      <c r="J253" s="34"/>
      <c r="M253" s="21"/>
      <c r="V253" s="57"/>
      <c r="W253" s="60"/>
      <c r="X253" s="61"/>
      <c r="Y253" s="58"/>
      <c r="Z253" s="59"/>
    </row>
    <row r="254" spans="2:32" x14ac:dyDescent="0.2">
      <c r="B254" s="26"/>
      <c r="C254" s="36" t="s">
        <v>1053</v>
      </c>
      <c r="D254" s="237">
        <f>'Class 4'!M16</f>
        <v>4</v>
      </c>
      <c r="E254" s="43">
        <f>'Class 4'!M18</f>
        <v>0.44444444444444442</v>
      </c>
      <c r="G254" s="36" t="s">
        <v>1588</v>
      </c>
      <c r="H254" s="42">
        <f>COUNTIF('Class 4'!AF2:AF10,"Caseloads are assigned by risk level and where the person lives")</f>
        <v>5</v>
      </c>
      <c r="J254" s="34"/>
      <c r="M254" s="21"/>
    </row>
    <row r="255" spans="2:32" ht="16" thickBot="1" x14ac:dyDescent="0.25">
      <c r="B255" s="26"/>
      <c r="C255" s="36" t="s">
        <v>1056</v>
      </c>
      <c r="D255" s="237">
        <f>'Class 4'!U16</f>
        <v>1</v>
      </c>
      <c r="E255" s="43">
        <f>'Class 4'!U18</f>
        <v>0.1111111111111111</v>
      </c>
      <c r="G255" s="38" t="s">
        <v>1063</v>
      </c>
      <c r="H255" s="45">
        <f>COUNTIF('Class 4'!AF2:AF10,"Other (please specify)")</f>
        <v>4</v>
      </c>
      <c r="J255" s="34"/>
      <c r="M255" s="21"/>
    </row>
    <row r="256" spans="2:32" x14ac:dyDescent="0.2">
      <c r="B256" s="26"/>
      <c r="C256" s="36" t="s">
        <v>1062</v>
      </c>
      <c r="D256" s="237">
        <f>'Class 4'!X16</f>
        <v>1</v>
      </c>
      <c r="E256" s="43">
        <f>'Class 4'!X18</f>
        <v>0.1111111111111111</v>
      </c>
      <c r="J256" s="34"/>
      <c r="M256" s="21"/>
      <c r="V256" s="228" t="s">
        <v>1371</v>
      </c>
      <c r="W256" s="229"/>
      <c r="X256" s="229"/>
      <c r="Y256" s="229"/>
      <c r="Z256" s="230"/>
    </row>
    <row r="257" spans="2:26" x14ac:dyDescent="0.2">
      <c r="B257" s="26"/>
      <c r="C257" s="38" t="s">
        <v>1058</v>
      </c>
      <c r="D257" s="52">
        <f>'Class 4'!Y16</f>
        <v>1</v>
      </c>
      <c r="E257" s="39">
        <f>'Class 4'!Y18</f>
        <v>0.1111111111111111</v>
      </c>
      <c r="J257" s="34"/>
      <c r="V257" s="26"/>
      <c r="W257" s="30" t="s">
        <v>949</v>
      </c>
      <c r="X257" s="31">
        <f>'Class 7'!AW7</f>
        <v>1.3333333333333333</v>
      </c>
      <c r="Z257" s="34"/>
    </row>
    <row r="258" spans="2:26" x14ac:dyDescent="0.2">
      <c r="B258" s="26"/>
      <c r="C258" s="237"/>
      <c r="D258" s="237"/>
      <c r="E258" s="238"/>
      <c r="G258" s="30" t="s">
        <v>1068</v>
      </c>
      <c r="H258" s="48" t="s">
        <v>1008</v>
      </c>
      <c r="I258" s="33" t="s">
        <v>983</v>
      </c>
      <c r="J258" s="34"/>
      <c r="V258" s="26"/>
      <c r="W258" s="36" t="s">
        <v>946</v>
      </c>
      <c r="X258" s="37">
        <f>'Class 7'!AW9</f>
        <v>1</v>
      </c>
      <c r="Z258" s="34"/>
    </row>
    <row r="259" spans="2:26" x14ac:dyDescent="0.2">
      <c r="B259" s="26"/>
      <c r="E259" s="238"/>
      <c r="G259" s="38"/>
      <c r="H259" s="52">
        <f>'Class 4'!LL16</f>
        <v>4</v>
      </c>
      <c r="I259" s="39">
        <f>'Class 4'!LL18</f>
        <v>0.44444444444444442</v>
      </c>
      <c r="J259" s="34"/>
      <c r="V259" s="26"/>
      <c r="W259" s="38" t="s">
        <v>950</v>
      </c>
      <c r="X259" s="41">
        <f>'Class 7'!AW10</f>
        <v>2</v>
      </c>
      <c r="Z259" s="34"/>
    </row>
    <row r="260" spans="2:26" x14ac:dyDescent="0.2">
      <c r="B260" s="26"/>
      <c r="E260" s="22"/>
      <c r="J260" s="34"/>
      <c r="M260" s="21"/>
      <c r="V260" s="26"/>
      <c r="Z260" s="34"/>
    </row>
    <row r="261" spans="2:26" x14ac:dyDescent="0.2">
      <c r="B261" s="26"/>
      <c r="J261" s="34"/>
      <c r="M261" s="21"/>
      <c r="V261" s="26"/>
      <c r="W261" s="30" t="s">
        <v>965</v>
      </c>
      <c r="X261" s="31">
        <f>'Class 7'!AX7</f>
        <v>90.666666666666671</v>
      </c>
      <c r="Z261" s="34"/>
    </row>
    <row r="262" spans="2:26" ht="16" thickBot="1" x14ac:dyDescent="0.25">
      <c r="B262" s="57"/>
      <c r="C262" s="58"/>
      <c r="D262" s="58"/>
      <c r="E262" s="58"/>
      <c r="F262" s="58"/>
      <c r="G262" s="58"/>
      <c r="H262" s="58"/>
      <c r="I262" s="58"/>
      <c r="J262" s="59"/>
      <c r="M262" s="21"/>
      <c r="V262" s="26"/>
      <c r="W262" s="36" t="s">
        <v>946</v>
      </c>
      <c r="X262" s="37">
        <f>'Class 7'!AX9</f>
        <v>45</v>
      </c>
      <c r="Z262" s="34"/>
    </row>
    <row r="263" spans="2:26" x14ac:dyDescent="0.2">
      <c r="I263" s="21"/>
      <c r="J263" s="21"/>
      <c r="M263" s="21"/>
      <c r="V263" s="26"/>
      <c r="W263" s="38" t="s">
        <v>950</v>
      </c>
      <c r="X263" s="41">
        <f>'Class 7'!AX10</f>
        <v>167</v>
      </c>
      <c r="Z263" s="34"/>
    </row>
    <row r="264" spans="2:26" x14ac:dyDescent="0.2">
      <c r="I264" s="21"/>
      <c r="J264" s="21"/>
      <c r="M264" s="21"/>
      <c r="V264" s="26"/>
      <c r="Z264" s="34"/>
    </row>
    <row r="265" spans="2:26" ht="16" thickBot="1" x14ac:dyDescent="0.25">
      <c r="V265" s="26"/>
      <c r="Z265" s="34"/>
    </row>
    <row r="266" spans="2:26" x14ac:dyDescent="0.2">
      <c r="B266" s="23"/>
      <c r="C266" s="229" t="s">
        <v>1024</v>
      </c>
      <c r="D266" s="229"/>
      <c r="E266" s="229"/>
      <c r="F266" s="229"/>
      <c r="G266" s="229"/>
      <c r="H266" s="229"/>
      <c r="I266" s="68"/>
      <c r="J266" s="69"/>
      <c r="V266" s="26"/>
      <c r="W266" s="30" t="s">
        <v>984</v>
      </c>
      <c r="X266" s="48" t="s">
        <v>985</v>
      </c>
      <c r="Y266" s="33" t="s">
        <v>986</v>
      </c>
      <c r="Z266" s="34"/>
    </row>
    <row r="267" spans="2:26" x14ac:dyDescent="0.2">
      <c r="B267" s="26"/>
      <c r="J267" s="34"/>
      <c r="M267" s="21"/>
      <c r="V267" s="26"/>
      <c r="W267" s="36" t="s">
        <v>952</v>
      </c>
      <c r="X267">
        <f>'Class 7'!AL11</f>
        <v>3</v>
      </c>
      <c r="Y267" s="43">
        <f>X267/3</f>
        <v>1</v>
      </c>
      <c r="Z267" s="40"/>
    </row>
    <row r="268" spans="2:26" x14ac:dyDescent="0.2">
      <c r="B268" s="26"/>
      <c r="C268" s="30" t="s">
        <v>938</v>
      </c>
      <c r="D268" s="70">
        <f>'Class 5'!D9</f>
        <v>1373.3333333333333</v>
      </c>
      <c r="E268" s="32"/>
      <c r="G268" s="30" t="s">
        <v>939</v>
      </c>
      <c r="H268" s="33">
        <f>'Class 5'!H13</f>
        <v>1</v>
      </c>
      <c r="J268" s="34"/>
      <c r="M268" s="21"/>
      <c r="V268" s="26"/>
      <c r="W268" s="38" t="s">
        <v>1012</v>
      </c>
      <c r="X268" s="52">
        <f>'Class 7'!AS11</f>
        <v>2</v>
      </c>
      <c r="Y268" s="53">
        <f>X268/3</f>
        <v>0.66666666666666663</v>
      </c>
      <c r="Z268" s="40"/>
    </row>
    <row r="269" spans="2:26" x14ac:dyDescent="0.2">
      <c r="B269" s="26"/>
      <c r="C269" s="36" t="s">
        <v>946</v>
      </c>
      <c r="D269" s="37">
        <f>'Class 5'!D11</f>
        <v>552</v>
      </c>
      <c r="E269" s="21"/>
      <c r="G269" s="38" t="s">
        <v>947</v>
      </c>
      <c r="H269" s="39">
        <f>'Class 5'!H15</f>
        <v>0.16666666666666666</v>
      </c>
      <c r="I269" s="22"/>
      <c r="J269" s="40"/>
      <c r="M269" s="21"/>
      <c r="V269" s="26"/>
      <c r="Y269" s="22"/>
      <c r="Z269" s="40"/>
    </row>
    <row r="270" spans="2:26" x14ac:dyDescent="0.2">
      <c r="B270" s="26"/>
      <c r="C270" s="38" t="s">
        <v>950</v>
      </c>
      <c r="D270" s="41">
        <f>'Class 5'!D12</f>
        <v>2560</v>
      </c>
      <c r="E270" s="21"/>
      <c r="J270" s="34"/>
      <c r="M270" s="21"/>
      <c r="V270" s="26"/>
      <c r="Z270" s="40"/>
    </row>
    <row r="271" spans="2:26" x14ac:dyDescent="0.2">
      <c r="B271" s="26"/>
      <c r="G271" s="30" t="s">
        <v>954</v>
      </c>
      <c r="H271" s="33">
        <f>'Class 5'!I13</f>
        <v>0</v>
      </c>
      <c r="J271" s="34"/>
      <c r="M271" s="21"/>
      <c r="V271" s="26"/>
      <c r="Z271" s="40"/>
    </row>
    <row r="272" spans="2:26" x14ac:dyDescent="0.2">
      <c r="B272" s="26"/>
      <c r="C272" s="30" t="s">
        <v>959</v>
      </c>
      <c r="D272" s="70">
        <f>'Class 5'!E9</f>
        <v>15.333333333333334</v>
      </c>
      <c r="E272" s="32"/>
      <c r="G272" s="38" t="s">
        <v>1100</v>
      </c>
      <c r="H272" s="39">
        <f>'Class 5'!I15</f>
        <v>0</v>
      </c>
      <c r="I272" s="22"/>
      <c r="J272" s="40"/>
      <c r="V272" s="26"/>
      <c r="Y272" s="22"/>
      <c r="Z272" s="40"/>
    </row>
    <row r="273" spans="2:26" x14ac:dyDescent="0.2">
      <c r="B273" s="26"/>
      <c r="C273" s="36" t="s">
        <v>946</v>
      </c>
      <c r="D273" s="37">
        <f>'Class 5'!E11</f>
        <v>8</v>
      </c>
      <c r="E273" s="21"/>
      <c r="J273" s="34"/>
      <c r="V273" s="26"/>
      <c r="Y273" s="55"/>
      <c r="Z273" s="51"/>
    </row>
    <row r="274" spans="2:26" x14ac:dyDescent="0.2">
      <c r="B274" s="26"/>
      <c r="C274" s="38" t="s">
        <v>950</v>
      </c>
      <c r="D274" s="41">
        <f>'Class 5'!E12</f>
        <v>21</v>
      </c>
      <c r="E274" s="21"/>
      <c r="G274" s="30" t="s">
        <v>967</v>
      </c>
      <c r="H274" s="70">
        <f>'Class 5'!J13</f>
        <v>5</v>
      </c>
      <c r="J274" s="34"/>
      <c r="V274" s="26"/>
      <c r="Z274" s="51"/>
    </row>
    <row r="275" spans="2:26" x14ac:dyDescent="0.2">
      <c r="B275" s="26"/>
      <c r="G275" s="36" t="s">
        <v>972</v>
      </c>
      <c r="H275" s="43">
        <f>'Class 5'!J15</f>
        <v>0.83333333333333337</v>
      </c>
      <c r="I275" s="22"/>
      <c r="J275" s="40"/>
      <c r="M275" s="21"/>
      <c r="V275" s="26"/>
      <c r="Y275" s="55"/>
      <c r="Z275" s="51"/>
    </row>
    <row r="276" spans="2:26" x14ac:dyDescent="0.2">
      <c r="B276" s="26"/>
      <c r="C276" s="30" t="s">
        <v>976</v>
      </c>
      <c r="D276" s="70">
        <f>'Class 5'!F9</f>
        <v>89.699164578111933</v>
      </c>
      <c r="E276" s="32"/>
      <c r="G276" s="38" t="s">
        <v>1106</v>
      </c>
      <c r="H276" s="41">
        <f>'Class 5'!J8</f>
        <v>17</v>
      </c>
      <c r="I276" s="32"/>
      <c r="J276" s="47"/>
      <c r="M276" s="21"/>
      <c r="V276" s="26"/>
      <c r="Y276" s="55"/>
      <c r="Z276" s="51"/>
    </row>
    <row r="277" spans="2:26" x14ac:dyDescent="0.2">
      <c r="B277" s="26"/>
      <c r="C277" s="36" t="s">
        <v>946</v>
      </c>
      <c r="D277" s="37">
        <f>'Class 5'!F11</f>
        <v>49.94736842105263</v>
      </c>
      <c r="E277" s="21"/>
      <c r="J277" s="34"/>
      <c r="M277" s="21"/>
      <c r="V277" s="26"/>
      <c r="Y277" s="55"/>
      <c r="Z277" s="51"/>
    </row>
    <row r="278" spans="2:26" x14ac:dyDescent="0.2">
      <c r="B278" s="26"/>
      <c r="C278" s="38" t="s">
        <v>950</v>
      </c>
      <c r="D278" s="41">
        <f>'Class 5'!F12</f>
        <v>160</v>
      </c>
      <c r="E278" s="21"/>
      <c r="G278" s="30" t="s">
        <v>1109</v>
      </c>
      <c r="H278" s="48" t="s">
        <v>919</v>
      </c>
      <c r="I278" s="33" t="s">
        <v>983</v>
      </c>
      <c r="J278" s="34"/>
      <c r="M278" s="21"/>
      <c r="V278" s="26"/>
      <c r="W278" s="30" t="s">
        <v>1023</v>
      </c>
      <c r="X278" s="48" t="s">
        <v>985</v>
      </c>
      <c r="Y278" s="33" t="s">
        <v>986</v>
      </c>
      <c r="Z278" s="51"/>
    </row>
    <row r="279" spans="2:26" x14ac:dyDescent="0.2">
      <c r="B279" s="26"/>
      <c r="G279" s="36" t="s">
        <v>988</v>
      </c>
      <c r="H279" s="21">
        <f>'Class 5'!AB8</f>
        <v>1893</v>
      </c>
      <c r="I279" s="43">
        <f>H279/H283</f>
        <v>0.49580932425353591</v>
      </c>
      <c r="J279" s="40"/>
      <c r="M279" s="21"/>
      <c r="V279" s="26"/>
      <c r="W279" s="36" t="s">
        <v>1026</v>
      </c>
      <c r="Y279" s="43"/>
      <c r="Z279" s="40"/>
    </row>
    <row r="280" spans="2:26" x14ac:dyDescent="0.2">
      <c r="B280" s="26"/>
      <c r="C280" s="30" t="s">
        <v>991</v>
      </c>
      <c r="D280" s="70">
        <f>'Class 5'!G9</f>
        <v>6.833333333333333</v>
      </c>
      <c r="E280" s="32"/>
      <c r="G280" s="36" t="s">
        <v>992</v>
      </c>
      <c r="H280" s="21">
        <f>'Class 5'!AC8</f>
        <v>1498</v>
      </c>
      <c r="I280" s="43">
        <f>H280/H283</f>
        <v>0.39235201676270298</v>
      </c>
      <c r="J280" s="40"/>
      <c r="V280" s="26"/>
      <c r="W280" s="36" t="s">
        <v>1576</v>
      </c>
      <c r="X280">
        <f>COUNTIF('Class 7'!AV2:AV5,"By computer (email or other forms of electronic reporting)")</f>
        <v>3</v>
      </c>
      <c r="Y280" s="43">
        <f>X280/3</f>
        <v>1</v>
      </c>
      <c r="Z280" s="40"/>
    </row>
    <row r="281" spans="2:26" x14ac:dyDescent="0.2">
      <c r="B281" s="26"/>
      <c r="C281" s="36" t="s">
        <v>946</v>
      </c>
      <c r="D281" s="37">
        <f>'Class 5'!G11</f>
        <v>4</v>
      </c>
      <c r="E281" s="21"/>
      <c r="G281" s="36" t="s">
        <v>964</v>
      </c>
      <c r="H281" s="21">
        <f>'Class 5'!AD8</f>
        <v>408</v>
      </c>
      <c r="I281" s="43">
        <f>H281/H283</f>
        <v>0.106862231534835</v>
      </c>
      <c r="J281" s="40"/>
      <c r="V281" s="26"/>
      <c r="W281" s="38" t="s">
        <v>1030</v>
      </c>
      <c r="X281" s="52"/>
      <c r="Y281" s="39"/>
      <c r="Z281" s="40"/>
    </row>
    <row r="282" spans="2:26" x14ac:dyDescent="0.2">
      <c r="B282" s="26"/>
      <c r="C282" s="36" t="s">
        <v>950</v>
      </c>
      <c r="D282" s="37">
        <f>'Class 5'!G12</f>
        <v>11</v>
      </c>
      <c r="E282" s="21"/>
      <c r="G282" s="38" t="s">
        <v>969</v>
      </c>
      <c r="H282" s="44">
        <f>'Class 5'!AE8</f>
        <v>19</v>
      </c>
      <c r="I282" s="39">
        <f>H282/H283</f>
        <v>4.9764274489261396E-3</v>
      </c>
      <c r="J282" s="40"/>
      <c r="M282" s="21"/>
      <c r="V282" s="26"/>
      <c r="Y282" s="22"/>
      <c r="Z282" s="40"/>
    </row>
    <row r="283" spans="2:26" x14ac:dyDescent="0.2">
      <c r="B283" s="26"/>
      <c r="C283" s="38" t="s">
        <v>1001</v>
      </c>
      <c r="D283" s="39">
        <f>'Class 5'!G18</f>
        <v>0.5</v>
      </c>
      <c r="E283" s="22"/>
      <c r="H283" s="21">
        <f>SUM(H279:H282)</f>
        <v>3818</v>
      </c>
      <c r="J283" s="34"/>
      <c r="M283" s="21"/>
      <c r="V283" s="26"/>
      <c r="Y283" s="22"/>
      <c r="Z283" s="40"/>
    </row>
    <row r="284" spans="2:26" ht="16" thickBot="1" x14ac:dyDescent="0.25">
      <c r="B284" s="26"/>
      <c r="J284" s="34"/>
      <c r="M284" s="21"/>
      <c r="V284" s="57"/>
      <c r="W284" s="60"/>
      <c r="X284" s="61"/>
      <c r="Y284" s="58"/>
      <c r="Z284" s="59"/>
    </row>
    <row r="285" spans="2:26" x14ac:dyDescent="0.2">
      <c r="B285" s="26"/>
      <c r="C285" s="30" t="s">
        <v>1044</v>
      </c>
      <c r="D285" s="48" t="s">
        <v>1008</v>
      </c>
      <c r="E285" s="33" t="s">
        <v>983</v>
      </c>
      <c r="G285" s="30" t="s">
        <v>1054</v>
      </c>
      <c r="H285" s="66" t="s">
        <v>1008</v>
      </c>
      <c r="J285" s="34"/>
      <c r="M285" s="21"/>
    </row>
    <row r="286" spans="2:26" x14ac:dyDescent="0.2">
      <c r="B286" s="26"/>
      <c r="C286" s="36" t="s">
        <v>1046</v>
      </c>
      <c r="D286" s="237">
        <f>'Class 5'!P13</f>
        <v>5</v>
      </c>
      <c r="E286" s="43">
        <f>'Class 5'!P15</f>
        <v>0.83333333333333337</v>
      </c>
      <c r="G286" s="36" t="s">
        <v>1170</v>
      </c>
      <c r="H286" s="42">
        <f>COUNTIF('Class 5'!AF2:AF7,"Caseloads are assigned by risk level")</f>
        <v>2</v>
      </c>
      <c r="J286" s="34"/>
      <c r="M286" s="21"/>
    </row>
    <row r="287" spans="2:26" x14ac:dyDescent="0.2">
      <c r="B287" s="26"/>
      <c r="C287" s="36" t="s">
        <v>1049</v>
      </c>
      <c r="D287" s="237">
        <f>'Class 5'!Q13</f>
        <v>4</v>
      </c>
      <c r="E287" s="43">
        <f>'Class 5'!Q15</f>
        <v>0.66666666666666663</v>
      </c>
      <c r="G287" s="36" t="s">
        <v>1578</v>
      </c>
      <c r="H287" s="42">
        <f>COUNTIF('Class 5'!AF2:AF7,"Caseloads are assigned based on where the person lives")</f>
        <v>1</v>
      </c>
      <c r="J287" s="34"/>
      <c r="V287" s="233"/>
      <c r="W287" s="233"/>
      <c r="X287" s="233"/>
      <c r="Y287" s="233"/>
      <c r="Z287" s="233"/>
    </row>
    <row r="288" spans="2:26" x14ac:dyDescent="0.2">
      <c r="B288" s="26"/>
      <c r="C288" s="36" t="s">
        <v>1053</v>
      </c>
      <c r="D288" s="237">
        <f>'Class 5'!M13</f>
        <v>2</v>
      </c>
      <c r="E288" s="43">
        <f>'Class 5'!M15</f>
        <v>0.33333333333333331</v>
      </c>
      <c r="G288" s="36" t="s">
        <v>1588</v>
      </c>
      <c r="H288" s="42">
        <f>COUNTIF('Class 5'!AF2:AF7,"Caseloads are assigned by risk level and where the person lives")</f>
        <v>2</v>
      </c>
      <c r="J288" s="34"/>
      <c r="X288" s="32"/>
    </row>
    <row r="289" spans="2:26" x14ac:dyDescent="0.2">
      <c r="B289" s="26"/>
      <c r="C289" s="36" t="s">
        <v>1062</v>
      </c>
      <c r="D289" s="237">
        <f>'Class 5'!X13</f>
        <v>1</v>
      </c>
      <c r="E289" s="43">
        <f>'Class 5'!X15</f>
        <v>0.16666666666666666</v>
      </c>
      <c r="G289" s="38" t="s">
        <v>1063</v>
      </c>
      <c r="H289" s="45">
        <f>COUNTIF('Class 5'!AF2:AF7,"Other (please specify)")</f>
        <v>1</v>
      </c>
      <c r="J289" s="34"/>
      <c r="X289" s="21"/>
    </row>
    <row r="290" spans="2:26" x14ac:dyDescent="0.2">
      <c r="B290" s="26"/>
      <c r="C290" s="38" t="s">
        <v>1067</v>
      </c>
      <c r="D290" s="52">
        <f>'Class 5'!O13</f>
        <v>1</v>
      </c>
      <c r="E290" s="39">
        <f>'Class 5'!O15</f>
        <v>0.16666666666666666</v>
      </c>
      <c r="J290" s="34"/>
      <c r="X290" s="21"/>
    </row>
    <row r="291" spans="2:26" x14ac:dyDescent="0.2">
      <c r="B291" s="26"/>
      <c r="E291" s="22"/>
      <c r="J291" s="34"/>
    </row>
    <row r="292" spans="2:26" x14ac:dyDescent="0.2">
      <c r="B292" s="26"/>
      <c r="E292" s="22"/>
      <c r="G292" s="30" t="s">
        <v>1068</v>
      </c>
      <c r="H292" s="48" t="s">
        <v>1008</v>
      </c>
      <c r="I292" s="33" t="s">
        <v>983</v>
      </c>
      <c r="J292" s="34"/>
      <c r="M292" s="21"/>
      <c r="X292" s="32"/>
    </row>
    <row r="293" spans="2:26" x14ac:dyDescent="0.2">
      <c r="B293" s="26"/>
      <c r="E293" s="22"/>
      <c r="G293" s="38"/>
      <c r="H293" s="52">
        <f>'Class 5'!LL13</f>
        <v>4</v>
      </c>
      <c r="I293" s="39">
        <f>'Class 5'!LL15</f>
        <v>0.66666666666666663</v>
      </c>
      <c r="J293" s="34"/>
      <c r="M293" s="21"/>
      <c r="X293" s="21"/>
    </row>
    <row r="294" spans="2:26" x14ac:dyDescent="0.2">
      <c r="B294" s="26"/>
      <c r="E294" s="22"/>
      <c r="J294" s="34"/>
      <c r="M294" s="21"/>
      <c r="X294" s="21"/>
    </row>
    <row r="295" spans="2:26" x14ac:dyDescent="0.2">
      <c r="B295" s="26"/>
      <c r="J295" s="34"/>
      <c r="M295" s="21"/>
    </row>
    <row r="296" spans="2:26" ht="16" thickBot="1" x14ac:dyDescent="0.25">
      <c r="B296" s="57"/>
      <c r="C296" s="58"/>
      <c r="D296" s="58"/>
      <c r="E296" s="58"/>
      <c r="F296" s="58"/>
      <c r="G296" s="58"/>
      <c r="H296" s="58"/>
      <c r="I296" s="58"/>
      <c r="J296" s="59"/>
      <c r="M296" s="21"/>
    </row>
    <row r="297" spans="2:26" x14ac:dyDescent="0.2">
      <c r="I297" s="21"/>
      <c r="J297" s="21"/>
    </row>
    <row r="298" spans="2:26" x14ac:dyDescent="0.2">
      <c r="I298" s="21"/>
      <c r="J298" s="21"/>
      <c r="Y298" s="22"/>
      <c r="Z298" s="22"/>
    </row>
    <row r="299" spans="2:26" ht="16" thickBot="1" x14ac:dyDescent="0.25">
      <c r="I299" s="21"/>
      <c r="J299" s="21"/>
      <c r="M299" s="21"/>
      <c r="Y299" s="22"/>
      <c r="Z299" s="22"/>
    </row>
    <row r="300" spans="2:26" x14ac:dyDescent="0.2">
      <c r="B300" s="23"/>
      <c r="C300" s="229" t="s">
        <v>1027</v>
      </c>
      <c r="D300" s="229"/>
      <c r="E300" s="229"/>
      <c r="F300" s="229"/>
      <c r="G300" s="229"/>
      <c r="H300" s="229"/>
      <c r="I300" s="68"/>
      <c r="J300" s="69"/>
      <c r="M300" s="21"/>
      <c r="Y300" s="22"/>
      <c r="Z300" s="22"/>
    </row>
    <row r="301" spans="2:26" x14ac:dyDescent="0.2">
      <c r="B301" s="26"/>
      <c r="J301" s="34"/>
      <c r="M301" s="21"/>
      <c r="Y301" s="22"/>
      <c r="Z301" s="22"/>
    </row>
    <row r="302" spans="2:26" x14ac:dyDescent="0.2">
      <c r="B302" s="26"/>
      <c r="C302" s="30" t="s">
        <v>938</v>
      </c>
      <c r="D302" s="70">
        <f>'Class 6'!D26</f>
        <v>603.91304347826087</v>
      </c>
      <c r="E302" s="32"/>
      <c r="G302" s="30" t="s">
        <v>939</v>
      </c>
      <c r="H302" s="33">
        <f>'Class 6'!H30</f>
        <v>12</v>
      </c>
      <c r="J302" s="34"/>
      <c r="M302" s="21"/>
      <c r="Y302" s="22"/>
      <c r="Z302" s="22"/>
    </row>
    <row r="303" spans="2:26" x14ac:dyDescent="0.2">
      <c r="B303" s="26"/>
      <c r="C303" s="36" t="s">
        <v>946</v>
      </c>
      <c r="D303" s="37">
        <f>'Class 6'!D28</f>
        <v>287</v>
      </c>
      <c r="E303" s="21"/>
      <c r="G303" s="38" t="s">
        <v>947</v>
      </c>
      <c r="H303" s="53">
        <f>'Class 6'!H32</f>
        <v>0.52173913043478259</v>
      </c>
      <c r="I303" s="22"/>
      <c r="J303" s="40"/>
      <c r="M303" s="21"/>
      <c r="Y303" s="22"/>
      <c r="Z303" s="22"/>
    </row>
    <row r="304" spans="2:26" x14ac:dyDescent="0.2">
      <c r="B304" s="26"/>
      <c r="C304" s="38" t="s">
        <v>950</v>
      </c>
      <c r="D304" s="41">
        <f>'Class 6'!D29</f>
        <v>1112</v>
      </c>
      <c r="E304" s="21"/>
      <c r="H304" s="71"/>
      <c r="J304" s="34"/>
      <c r="Y304" s="55"/>
      <c r="Z304" s="55"/>
    </row>
    <row r="305" spans="2:26" x14ac:dyDescent="0.2">
      <c r="B305" s="26"/>
      <c r="D305" s="21"/>
      <c r="G305" s="30" t="s">
        <v>954</v>
      </c>
      <c r="H305" s="72">
        <f>'Class 6'!I30</f>
        <v>6</v>
      </c>
      <c r="J305" s="34"/>
      <c r="Y305" s="55"/>
      <c r="Z305" s="55"/>
    </row>
    <row r="306" spans="2:26" x14ac:dyDescent="0.2">
      <c r="B306" s="26"/>
      <c r="C306" s="30" t="s">
        <v>959</v>
      </c>
      <c r="D306" s="70">
        <f>'Class 6'!E26</f>
        <v>8.9130434782608692</v>
      </c>
      <c r="E306" s="32"/>
      <c r="G306" s="38" t="s">
        <v>1100</v>
      </c>
      <c r="H306" s="53">
        <f>'Class 6'!I32</f>
        <v>0.2608695652173913</v>
      </c>
      <c r="I306" s="22"/>
      <c r="J306" s="40"/>
      <c r="M306" s="21"/>
      <c r="Y306" s="55"/>
      <c r="Z306" s="55"/>
    </row>
    <row r="307" spans="2:26" x14ac:dyDescent="0.2">
      <c r="B307" s="26"/>
      <c r="C307" s="36" t="s">
        <v>946</v>
      </c>
      <c r="D307" s="37">
        <f>'Class 6'!E28</f>
        <v>4</v>
      </c>
      <c r="E307" s="21"/>
      <c r="H307" s="71"/>
      <c r="J307" s="34"/>
      <c r="M307" s="21"/>
      <c r="Y307" s="55"/>
      <c r="Z307" s="55"/>
    </row>
    <row r="308" spans="2:26" x14ac:dyDescent="0.2">
      <c r="B308" s="26"/>
      <c r="C308" s="38" t="s">
        <v>950</v>
      </c>
      <c r="D308" s="41">
        <f>'Class 6'!E29</f>
        <v>18</v>
      </c>
      <c r="E308" s="21"/>
      <c r="G308" s="30" t="s">
        <v>967</v>
      </c>
      <c r="H308" s="70">
        <f>'Class 6'!J30</f>
        <v>12</v>
      </c>
      <c r="J308" s="34"/>
      <c r="M308" s="21"/>
      <c r="Y308" s="55"/>
      <c r="Z308" s="55"/>
    </row>
    <row r="309" spans="2:26" x14ac:dyDescent="0.2">
      <c r="B309" s="26"/>
      <c r="G309" s="36" t="s">
        <v>972</v>
      </c>
      <c r="H309" s="50">
        <f>'Class 6'!J32</f>
        <v>0.52173913043478259</v>
      </c>
      <c r="I309" s="22"/>
      <c r="J309" s="40"/>
      <c r="M309" s="21"/>
      <c r="Z309" s="55"/>
    </row>
    <row r="310" spans="2:26" x14ac:dyDescent="0.2">
      <c r="B310" s="26"/>
      <c r="C310" s="30" t="s">
        <v>976</v>
      </c>
      <c r="D310" s="70">
        <f>'Class 6'!F26</f>
        <v>70.061641257293431</v>
      </c>
      <c r="E310" s="32"/>
      <c r="G310" s="38" t="s">
        <v>1106</v>
      </c>
      <c r="H310" s="41">
        <f>'Class 6'!J25</f>
        <v>19</v>
      </c>
      <c r="I310" s="32"/>
      <c r="J310" s="47"/>
      <c r="M310" s="21"/>
      <c r="Y310" s="22"/>
      <c r="Z310" s="22"/>
    </row>
    <row r="311" spans="2:26" x14ac:dyDescent="0.2">
      <c r="B311" s="26"/>
      <c r="C311" s="36" t="s">
        <v>946</v>
      </c>
      <c r="D311" s="37">
        <f>'Class 6'!F28</f>
        <v>31.888888888888889</v>
      </c>
      <c r="E311" s="21"/>
      <c r="J311" s="34"/>
      <c r="Z311" s="22"/>
    </row>
    <row r="312" spans="2:26" x14ac:dyDescent="0.2">
      <c r="B312" s="26"/>
      <c r="C312" s="38" t="s">
        <v>950</v>
      </c>
      <c r="D312" s="41">
        <f>'Class 6'!F29</f>
        <v>114.5</v>
      </c>
      <c r="E312" s="21"/>
      <c r="G312" s="30" t="s">
        <v>1109</v>
      </c>
      <c r="H312" s="48" t="s">
        <v>919</v>
      </c>
      <c r="I312" s="33" t="s">
        <v>983</v>
      </c>
      <c r="J312" s="34"/>
      <c r="Y312" s="22"/>
      <c r="Z312" s="22"/>
    </row>
    <row r="313" spans="2:26" x14ac:dyDescent="0.2">
      <c r="B313" s="26"/>
      <c r="G313" s="36" t="s">
        <v>988</v>
      </c>
      <c r="H313" s="21">
        <f>'Class 6'!AB25</f>
        <v>5250</v>
      </c>
      <c r="I313" s="43">
        <f>H313/H317</f>
        <v>0.66692073170731703</v>
      </c>
      <c r="J313" s="40"/>
      <c r="M313" s="21"/>
      <c r="Y313" s="22"/>
      <c r="Z313" s="22"/>
    </row>
    <row r="314" spans="2:26" x14ac:dyDescent="0.2">
      <c r="B314" s="26"/>
      <c r="C314" s="30" t="s">
        <v>991</v>
      </c>
      <c r="D314" s="70">
        <f>'Class 6'!G26</f>
        <v>6.6956521739130439</v>
      </c>
      <c r="E314" s="32"/>
      <c r="G314" s="36" t="s">
        <v>992</v>
      </c>
      <c r="H314" s="21">
        <f>'Class 6'!AC25</f>
        <v>2049</v>
      </c>
      <c r="I314" s="43">
        <f>H314/H317</f>
        <v>0.26028963414634149</v>
      </c>
      <c r="J314" s="40"/>
      <c r="M314" s="21"/>
      <c r="Y314" s="22"/>
      <c r="Z314" s="22"/>
    </row>
    <row r="315" spans="2:26" x14ac:dyDescent="0.2">
      <c r="B315" s="26"/>
      <c r="C315" s="36" t="s">
        <v>946</v>
      </c>
      <c r="D315" s="37">
        <f>'Class 6'!G28</f>
        <v>1</v>
      </c>
      <c r="E315" s="21"/>
      <c r="G315" s="36" t="s">
        <v>964</v>
      </c>
      <c r="H315" s="21">
        <f>'Class 6'!AD25</f>
        <v>509</v>
      </c>
      <c r="I315" s="43">
        <f>H315/H317</f>
        <v>6.4659552845528462E-2</v>
      </c>
      <c r="J315" s="40"/>
      <c r="M315" s="21"/>
      <c r="W315" s="28"/>
      <c r="X315" s="21"/>
    </row>
    <row r="316" spans="2:26" x14ac:dyDescent="0.2">
      <c r="B316" s="26"/>
      <c r="C316" s="36" t="s">
        <v>950</v>
      </c>
      <c r="D316" s="37">
        <f>'Class 6'!G29</f>
        <v>15</v>
      </c>
      <c r="E316" s="21"/>
      <c r="G316" s="38" t="s">
        <v>969</v>
      </c>
      <c r="H316" s="44">
        <f>'Class 6'!AE25</f>
        <v>64</v>
      </c>
      <c r="I316" s="39">
        <f>H316/H317</f>
        <v>8.130081300813009E-3</v>
      </c>
      <c r="J316" s="40"/>
      <c r="M316" s="21"/>
    </row>
    <row r="317" spans="2:26" x14ac:dyDescent="0.2">
      <c r="B317" s="26"/>
      <c r="C317" s="38" t="s">
        <v>1001</v>
      </c>
      <c r="D317" s="73">
        <f>'Class 6'!G35</f>
        <v>0.73913043478260865</v>
      </c>
      <c r="E317" s="22"/>
      <c r="H317" s="21">
        <f>SUM(H313:H316)</f>
        <v>7872</v>
      </c>
      <c r="J317" s="34"/>
      <c r="M317" s="21"/>
    </row>
    <row r="318" spans="2:26" x14ac:dyDescent="0.2">
      <c r="B318" s="26"/>
      <c r="J318" s="34"/>
    </row>
    <row r="319" spans="2:26" x14ac:dyDescent="0.2">
      <c r="B319" s="26"/>
      <c r="C319" s="30" t="s">
        <v>1044</v>
      </c>
      <c r="D319" s="48" t="s">
        <v>1008</v>
      </c>
      <c r="E319" s="33" t="s">
        <v>983</v>
      </c>
      <c r="G319" s="30" t="s">
        <v>1054</v>
      </c>
      <c r="H319" s="66" t="s">
        <v>1008</v>
      </c>
      <c r="J319" s="34"/>
    </row>
    <row r="320" spans="2:26" x14ac:dyDescent="0.2">
      <c r="B320" s="26"/>
      <c r="C320" s="36" t="s">
        <v>1046</v>
      </c>
      <c r="D320" s="237">
        <f>'Class 6'!P30</f>
        <v>22</v>
      </c>
      <c r="E320" s="43">
        <f>'Class 6'!P32</f>
        <v>0.95652173913043481</v>
      </c>
      <c r="G320" s="36" t="s">
        <v>1170</v>
      </c>
      <c r="H320" s="42">
        <f>COUNTIF('Class 6'!AF2:AF24,"Caseloads are assigned by risk level")</f>
        <v>2</v>
      </c>
      <c r="J320" s="34"/>
    </row>
    <row r="321" spans="2:13" x14ac:dyDescent="0.2">
      <c r="B321" s="26"/>
      <c r="C321" s="36" t="s">
        <v>1049</v>
      </c>
      <c r="D321" s="237">
        <f>'Class 6'!Q30</f>
        <v>15</v>
      </c>
      <c r="E321" s="43">
        <f>'Class 6'!Q32</f>
        <v>0.65217391304347827</v>
      </c>
      <c r="G321" s="36" t="s">
        <v>1578</v>
      </c>
      <c r="H321" s="42">
        <f>COUNTIF('Class 6'!AF2:AF24,"Caseloads are assigned based on where the person lives")</f>
        <v>5</v>
      </c>
      <c r="J321" s="34"/>
      <c r="M321" s="21"/>
    </row>
    <row r="322" spans="2:13" x14ac:dyDescent="0.2">
      <c r="B322" s="26"/>
      <c r="C322" s="36" t="s">
        <v>1053</v>
      </c>
      <c r="D322" s="237">
        <f>'Class 6'!M30</f>
        <v>7</v>
      </c>
      <c r="E322" s="43">
        <f>'Class 6'!M32</f>
        <v>0.30434782608695654</v>
      </c>
      <c r="G322" s="36" t="s">
        <v>1588</v>
      </c>
      <c r="H322" s="42">
        <f>COUNTIF('Class 6'!AF2:AF24,"Caseloads are assigned by risk level and where the person lives")</f>
        <v>4</v>
      </c>
      <c r="J322" s="34"/>
      <c r="M322" s="21"/>
    </row>
    <row r="323" spans="2:13" x14ac:dyDescent="0.2">
      <c r="B323" s="26"/>
      <c r="C323" s="36" t="s">
        <v>1058</v>
      </c>
      <c r="D323" s="237">
        <f>'Class 6'!Y30</f>
        <v>3</v>
      </c>
      <c r="E323" s="43">
        <f>'Class 6'!Y32</f>
        <v>0.13043478260869565</v>
      </c>
      <c r="G323" s="38" t="s">
        <v>1063</v>
      </c>
      <c r="H323" s="45">
        <f>COUNTIF('Class 6'!AF2:AF24,"Other (please specify)")</f>
        <v>12</v>
      </c>
      <c r="J323" s="34"/>
      <c r="M323" s="21"/>
    </row>
    <row r="324" spans="2:13" x14ac:dyDescent="0.2">
      <c r="B324" s="26"/>
      <c r="C324" s="36" t="s">
        <v>1071</v>
      </c>
      <c r="D324" s="237">
        <f>'Class 6'!N30</f>
        <v>2</v>
      </c>
      <c r="E324" s="43">
        <f>'Class 6'!N32</f>
        <v>8.6956521739130432E-2</v>
      </c>
      <c r="J324" s="34"/>
      <c r="M324" s="21"/>
    </row>
    <row r="325" spans="2:13" x14ac:dyDescent="0.2">
      <c r="B325" s="26"/>
      <c r="C325" s="36" t="s">
        <v>1072</v>
      </c>
      <c r="D325" s="237">
        <f>'Class 6'!R30</f>
        <v>2</v>
      </c>
      <c r="E325" s="43">
        <f>'Class 6'!R32</f>
        <v>8.6956521739130432E-2</v>
      </c>
      <c r="G325" s="30" t="s">
        <v>1068</v>
      </c>
      <c r="H325" s="48" t="s">
        <v>1008</v>
      </c>
      <c r="I325" s="33" t="s">
        <v>983</v>
      </c>
      <c r="J325" s="34"/>
      <c r="M325" s="21"/>
    </row>
    <row r="326" spans="2:13" x14ac:dyDescent="0.2">
      <c r="B326" s="26"/>
      <c r="C326" s="36" t="s">
        <v>1075</v>
      </c>
      <c r="D326" s="237">
        <f>'Class 6'!T30</f>
        <v>2</v>
      </c>
      <c r="E326" s="43">
        <f>'Class 6'!T32</f>
        <v>8.6956521739130432E-2</v>
      </c>
      <c r="G326" s="38"/>
      <c r="H326" s="52">
        <f>'Class 6'!LL30</f>
        <v>9</v>
      </c>
      <c r="I326" s="39">
        <f>'Class 6'!LL32</f>
        <v>0.39130434782608697</v>
      </c>
      <c r="J326" s="34"/>
    </row>
    <row r="327" spans="2:13" x14ac:dyDescent="0.2">
      <c r="B327" s="26"/>
      <c r="C327" s="36" t="s">
        <v>1056</v>
      </c>
      <c r="D327" s="237">
        <f>'Class 6'!U30</f>
        <v>2</v>
      </c>
      <c r="E327" s="43">
        <f>'Class 6'!U32</f>
        <v>8.6956521739130432E-2</v>
      </c>
      <c r="J327" s="34"/>
    </row>
    <row r="328" spans="2:13" x14ac:dyDescent="0.2">
      <c r="B328" s="26"/>
      <c r="C328" s="36" t="s">
        <v>1067</v>
      </c>
      <c r="D328" s="237">
        <f>'Class 6'!O30</f>
        <v>1</v>
      </c>
      <c r="E328" s="43">
        <f>'Class 6'!O32</f>
        <v>4.3478260869565216E-2</v>
      </c>
      <c r="J328" s="34"/>
      <c r="M328" s="21"/>
    </row>
    <row r="329" spans="2:13" x14ac:dyDescent="0.2">
      <c r="B329" s="26"/>
      <c r="C329" s="38" t="s">
        <v>1293</v>
      </c>
      <c r="D329" s="52">
        <f>'Class 6'!S30</f>
        <v>1</v>
      </c>
      <c r="E329" s="39">
        <f>'Class 6'!S32</f>
        <v>4.3478260869565216E-2</v>
      </c>
      <c r="J329" s="34"/>
      <c r="M329" s="21"/>
    </row>
    <row r="330" spans="2:13" ht="16" thickBot="1" x14ac:dyDescent="0.25">
      <c r="B330" s="57"/>
      <c r="C330" s="58"/>
      <c r="D330" s="58"/>
      <c r="E330" s="58"/>
      <c r="F330" s="58"/>
      <c r="G330" s="58"/>
      <c r="H330" s="58"/>
      <c r="I330" s="58"/>
      <c r="J330" s="59"/>
      <c r="M330" s="21"/>
    </row>
    <row r="331" spans="2:13" x14ac:dyDescent="0.2">
      <c r="M331" s="21"/>
    </row>
    <row r="332" spans="2:13" x14ac:dyDescent="0.2">
      <c r="M332" s="21"/>
    </row>
    <row r="333" spans="2:13" ht="16" thickBot="1" x14ac:dyDescent="0.25"/>
    <row r="334" spans="2:13" x14ac:dyDescent="0.2">
      <c r="B334" s="23"/>
      <c r="C334" s="229" t="s">
        <v>1028</v>
      </c>
      <c r="D334" s="229"/>
      <c r="E334" s="229"/>
      <c r="F334" s="229"/>
      <c r="G334" s="229"/>
      <c r="H334" s="229"/>
      <c r="I334" s="68"/>
      <c r="J334" s="69"/>
    </row>
    <row r="335" spans="2:13" x14ac:dyDescent="0.2">
      <c r="B335" s="26"/>
      <c r="J335" s="34"/>
    </row>
    <row r="336" spans="2:13" x14ac:dyDescent="0.2">
      <c r="B336" s="26"/>
      <c r="C336" s="30" t="s">
        <v>938</v>
      </c>
      <c r="D336" s="70">
        <f>'Class 7'!D6</f>
        <v>1522</v>
      </c>
      <c r="E336" s="32"/>
      <c r="G336" s="30" t="s">
        <v>939</v>
      </c>
      <c r="H336" s="33">
        <f>'Class 7'!H11</f>
        <v>3</v>
      </c>
      <c r="J336" s="34"/>
      <c r="M336" s="21"/>
    </row>
    <row r="337" spans="2:13" x14ac:dyDescent="0.2">
      <c r="B337" s="26"/>
      <c r="C337" s="36" t="s">
        <v>946</v>
      </c>
      <c r="D337" s="37">
        <f>'Class 7'!D9</f>
        <v>345</v>
      </c>
      <c r="E337" s="21"/>
      <c r="G337" s="38" t="s">
        <v>947</v>
      </c>
      <c r="H337" s="53">
        <f>'Class 7'!H13</f>
        <v>0.75</v>
      </c>
      <c r="I337" s="22"/>
      <c r="J337" s="40"/>
      <c r="M337" s="21"/>
    </row>
    <row r="338" spans="2:13" x14ac:dyDescent="0.2">
      <c r="B338" s="26"/>
      <c r="C338" s="38" t="s">
        <v>950</v>
      </c>
      <c r="D338" s="41">
        <f>'Class 7'!D10</f>
        <v>471</v>
      </c>
      <c r="E338" s="21"/>
      <c r="H338" s="71"/>
      <c r="J338" s="34"/>
      <c r="M338" s="21"/>
    </row>
    <row r="339" spans="2:13" x14ac:dyDescent="0.2">
      <c r="B339" s="26"/>
      <c r="D339" s="21"/>
      <c r="G339" s="30" t="s">
        <v>954</v>
      </c>
      <c r="H339" s="70">
        <f>'Class 7'!I11</f>
        <v>3</v>
      </c>
      <c r="J339" s="34"/>
      <c r="M339" s="21"/>
    </row>
    <row r="340" spans="2:13" x14ac:dyDescent="0.2">
      <c r="B340" s="26"/>
      <c r="C340" s="30" t="s">
        <v>959</v>
      </c>
      <c r="D340" s="70">
        <f>'Class 7'!E7</f>
        <v>8.25</v>
      </c>
      <c r="E340" s="32"/>
      <c r="G340" s="38" t="s">
        <v>1100</v>
      </c>
      <c r="H340" s="53">
        <f>'Class 7'!I13</f>
        <v>0.75</v>
      </c>
      <c r="I340" s="22"/>
      <c r="J340" s="40"/>
      <c r="M340" s="21"/>
    </row>
    <row r="341" spans="2:13" x14ac:dyDescent="0.2">
      <c r="B341" s="26"/>
      <c r="C341" s="36" t="s">
        <v>946</v>
      </c>
      <c r="D341" s="37">
        <f>'Class 7'!E9</f>
        <v>6</v>
      </c>
      <c r="E341" s="21"/>
      <c r="H341" s="71"/>
      <c r="J341" s="34"/>
    </row>
    <row r="342" spans="2:13" x14ac:dyDescent="0.2">
      <c r="B342" s="26"/>
      <c r="C342" s="38" t="s">
        <v>950</v>
      </c>
      <c r="D342" s="41">
        <f>'Class 7'!E10</f>
        <v>11</v>
      </c>
      <c r="E342" s="21"/>
      <c r="G342" s="30" t="s">
        <v>967</v>
      </c>
      <c r="H342" s="70">
        <f>'Class 7'!J11</f>
        <v>0</v>
      </c>
      <c r="J342" s="34"/>
    </row>
    <row r="343" spans="2:13" x14ac:dyDescent="0.2">
      <c r="B343" s="26"/>
      <c r="D343" s="21"/>
      <c r="G343" s="36" t="s">
        <v>972</v>
      </c>
      <c r="H343" s="50">
        <f>'Class 7'!J13</f>
        <v>0</v>
      </c>
      <c r="I343" s="22"/>
      <c r="J343" s="40"/>
      <c r="M343" s="21"/>
    </row>
    <row r="344" spans="2:13" x14ac:dyDescent="0.2">
      <c r="B344" s="26"/>
      <c r="C344" s="30" t="s">
        <v>976</v>
      </c>
      <c r="D344" s="70">
        <f>'Class 7'!F7</f>
        <v>49.014610389610397</v>
      </c>
      <c r="E344" s="32"/>
      <c r="G344" s="38" t="s">
        <v>1106</v>
      </c>
      <c r="H344" s="41">
        <f>'Class 7'!J6</f>
        <v>0</v>
      </c>
      <c r="I344" s="32"/>
      <c r="J344" s="47"/>
      <c r="M344" s="21"/>
    </row>
    <row r="345" spans="2:13" x14ac:dyDescent="0.2">
      <c r="B345" s="26"/>
      <c r="C345" s="36" t="s">
        <v>946</v>
      </c>
      <c r="D345" s="37">
        <f>'Class 7'!F9</f>
        <v>32.272727272727273</v>
      </c>
      <c r="E345" s="21"/>
      <c r="J345" s="34"/>
      <c r="M345" s="21"/>
    </row>
    <row r="346" spans="2:13" x14ac:dyDescent="0.2">
      <c r="B346" s="26"/>
      <c r="C346" s="38" t="s">
        <v>950</v>
      </c>
      <c r="D346" s="41">
        <f>'Class 7'!F10</f>
        <v>67.285714285714292</v>
      </c>
      <c r="E346" s="21"/>
      <c r="G346" s="30" t="s">
        <v>1109</v>
      </c>
      <c r="H346" s="48" t="s">
        <v>919</v>
      </c>
      <c r="I346" s="33" t="s">
        <v>983</v>
      </c>
      <c r="J346" s="34"/>
      <c r="M346" s="21"/>
    </row>
    <row r="347" spans="2:13" x14ac:dyDescent="0.2">
      <c r="B347" s="26"/>
      <c r="D347" s="21"/>
      <c r="G347" s="36" t="s">
        <v>988</v>
      </c>
      <c r="H347" s="21">
        <f>'Class 7'!AB6</f>
        <v>316</v>
      </c>
      <c r="I347" s="43">
        <f>H347/H351</f>
        <v>0.39500000000000002</v>
      </c>
      <c r="J347" s="40"/>
      <c r="M347" s="21"/>
    </row>
    <row r="348" spans="2:13" x14ac:dyDescent="0.2">
      <c r="B348" s="26"/>
      <c r="C348" s="30" t="s">
        <v>991</v>
      </c>
      <c r="D348" s="70">
        <f>'Class 7'!G7</f>
        <v>5.25</v>
      </c>
      <c r="E348" s="32"/>
      <c r="G348" s="36" t="s">
        <v>992</v>
      </c>
      <c r="H348" s="21">
        <f>'Class 7'!AC6</f>
        <v>411</v>
      </c>
      <c r="I348" s="43">
        <f>H348/H351</f>
        <v>0.51375000000000004</v>
      </c>
      <c r="J348" s="40"/>
    </row>
    <row r="349" spans="2:13" x14ac:dyDescent="0.2">
      <c r="B349" s="26"/>
      <c r="C349" s="36" t="s">
        <v>946</v>
      </c>
      <c r="D349" s="37">
        <f>'Class 7'!G9</f>
        <v>2</v>
      </c>
      <c r="E349" s="21"/>
      <c r="G349" s="36" t="s">
        <v>964</v>
      </c>
      <c r="H349" s="21">
        <f>'Class 7'!AD6</f>
        <v>72</v>
      </c>
      <c r="I349" s="43">
        <f>H349/H351</f>
        <v>0.09</v>
      </c>
      <c r="J349" s="40"/>
    </row>
    <row r="350" spans="2:13" x14ac:dyDescent="0.2">
      <c r="B350" s="26"/>
      <c r="C350" s="36" t="s">
        <v>950</v>
      </c>
      <c r="D350" s="37">
        <f>'Class 7'!G10</f>
        <v>7</v>
      </c>
      <c r="E350" s="21"/>
      <c r="G350" s="38" t="s">
        <v>969</v>
      </c>
      <c r="H350" s="44">
        <f>'Class 7'!AE6</f>
        <v>1</v>
      </c>
      <c r="I350" s="39">
        <f>H350/H351</f>
        <v>1.25E-3</v>
      </c>
      <c r="J350" s="40"/>
    </row>
    <row r="351" spans="2:13" x14ac:dyDescent="0.2">
      <c r="B351" s="26"/>
      <c r="C351" s="38" t="s">
        <v>1001</v>
      </c>
      <c r="D351" s="73">
        <f>'Class 7'!G16</f>
        <v>1</v>
      </c>
      <c r="E351" s="22"/>
      <c r="H351" s="21">
        <f>SUM(H347:H350)</f>
        <v>800</v>
      </c>
      <c r="J351" s="34"/>
      <c r="M351" s="21"/>
    </row>
    <row r="352" spans="2:13" x14ac:dyDescent="0.2">
      <c r="B352" s="26"/>
      <c r="J352" s="34"/>
      <c r="M352" s="21"/>
    </row>
    <row r="353" spans="2:13" x14ac:dyDescent="0.2">
      <c r="B353" s="26"/>
      <c r="C353" s="30" t="s">
        <v>1044</v>
      </c>
      <c r="D353" s="48" t="s">
        <v>1008</v>
      </c>
      <c r="E353" s="33" t="s">
        <v>983</v>
      </c>
      <c r="G353" s="30" t="s">
        <v>1054</v>
      </c>
      <c r="H353" s="66" t="s">
        <v>1008</v>
      </c>
      <c r="J353" s="34"/>
      <c r="M353" s="21"/>
    </row>
    <row r="354" spans="2:13" x14ac:dyDescent="0.2">
      <c r="B354" s="26"/>
      <c r="C354" s="36" t="s">
        <v>1046</v>
      </c>
      <c r="D354" s="237">
        <f>'Class 7'!P11</f>
        <v>3</v>
      </c>
      <c r="E354" s="43">
        <f>'Class 7'!P13</f>
        <v>0.75</v>
      </c>
      <c r="G354" s="36" t="s">
        <v>1170</v>
      </c>
      <c r="H354" s="42">
        <f>COUNTIF('Class 7'!AF2:AF5,"Caseloads are assigned by risk level")</f>
        <v>1</v>
      </c>
      <c r="J354" s="34"/>
      <c r="M354" s="21"/>
    </row>
    <row r="355" spans="2:13" x14ac:dyDescent="0.2">
      <c r="B355" s="26"/>
      <c r="C355" s="36" t="s">
        <v>1049</v>
      </c>
      <c r="D355" s="237">
        <f>'Class 7'!Q11</f>
        <v>3</v>
      </c>
      <c r="E355" s="43">
        <f>'Class 7'!Q13</f>
        <v>0.75</v>
      </c>
      <c r="G355" s="36" t="s">
        <v>1578</v>
      </c>
      <c r="H355" s="42"/>
      <c r="J355" s="34"/>
      <c r="M355" s="21"/>
    </row>
    <row r="356" spans="2:13" x14ac:dyDescent="0.2">
      <c r="B356" s="26"/>
      <c r="C356" s="36" t="s">
        <v>1053</v>
      </c>
      <c r="D356" s="237">
        <f>'Class 7'!M11</f>
        <v>1</v>
      </c>
      <c r="E356" s="43">
        <f>'Class 7'!M13</f>
        <v>0.25</v>
      </c>
      <c r="G356" s="36" t="s">
        <v>1588</v>
      </c>
      <c r="H356" s="42"/>
      <c r="J356" s="34"/>
    </row>
    <row r="357" spans="2:13" x14ac:dyDescent="0.2">
      <c r="B357" s="26"/>
      <c r="C357" s="36" t="s">
        <v>1058</v>
      </c>
      <c r="D357" s="237">
        <f>'Class 7'!Y11</f>
        <v>1</v>
      </c>
      <c r="E357" s="43">
        <f>'Class 7'!Y13</f>
        <v>0.25</v>
      </c>
      <c r="G357" s="38" t="s">
        <v>1063</v>
      </c>
      <c r="H357" s="45">
        <f>COUNTIF('Class 7'!AF2:AF5,"Other (please specify)")</f>
        <v>3</v>
      </c>
      <c r="J357" s="34"/>
    </row>
    <row r="358" spans="2:13" x14ac:dyDescent="0.2">
      <c r="B358" s="26"/>
      <c r="C358" s="38" t="s">
        <v>1060</v>
      </c>
      <c r="D358" s="52">
        <f>'Class 7'!V11</f>
        <v>1</v>
      </c>
      <c r="E358" s="39">
        <f>'Class 7'!V13</f>
        <v>0.25</v>
      </c>
      <c r="J358" s="34"/>
      <c r="M358" s="21"/>
    </row>
    <row r="359" spans="2:13" x14ac:dyDescent="0.2">
      <c r="B359" s="26"/>
      <c r="E359" s="22"/>
      <c r="J359" s="34"/>
      <c r="M359" s="21"/>
    </row>
    <row r="360" spans="2:13" x14ac:dyDescent="0.2">
      <c r="B360" s="26"/>
      <c r="E360" s="22"/>
      <c r="G360" s="30" t="s">
        <v>1068</v>
      </c>
      <c r="H360" s="48" t="s">
        <v>1008</v>
      </c>
      <c r="I360" s="33" t="s">
        <v>983</v>
      </c>
      <c r="J360" s="34"/>
      <c r="M360" s="21"/>
    </row>
    <row r="361" spans="2:13" x14ac:dyDescent="0.2">
      <c r="B361" s="26"/>
      <c r="E361" s="22"/>
      <c r="G361" s="38"/>
      <c r="H361" s="52">
        <f>'Class 7'!LL11</f>
        <v>0</v>
      </c>
      <c r="I361" s="39">
        <f>'Class 7'!LL13</f>
        <v>0</v>
      </c>
      <c r="J361" s="34"/>
      <c r="M361" s="21"/>
    </row>
    <row r="362" spans="2:13" x14ac:dyDescent="0.2">
      <c r="B362" s="26"/>
      <c r="E362" s="22"/>
      <c r="J362" s="34"/>
      <c r="M362" s="21"/>
    </row>
    <row r="363" spans="2:13" x14ac:dyDescent="0.2">
      <c r="B363" s="26"/>
      <c r="J363" s="34"/>
    </row>
    <row r="364" spans="2:13" ht="16" thickBot="1" x14ac:dyDescent="0.25">
      <c r="B364" s="57"/>
      <c r="C364" s="58"/>
      <c r="D364" s="58"/>
      <c r="E364" s="58"/>
      <c r="F364" s="58"/>
      <c r="G364" s="58"/>
      <c r="H364" s="58"/>
      <c r="I364" s="58"/>
      <c r="J364" s="59"/>
    </row>
    <row r="368" spans="2:13" ht="16" thickBot="1" x14ac:dyDescent="0.25"/>
    <row r="369" spans="2:10" x14ac:dyDescent="0.2">
      <c r="B369" s="23"/>
      <c r="C369" s="229" t="s">
        <v>1130</v>
      </c>
      <c r="D369" s="229"/>
      <c r="E369" s="229"/>
      <c r="F369" s="229"/>
      <c r="G369" s="229"/>
      <c r="H369" s="229"/>
      <c r="I369" s="68"/>
      <c r="J369" s="69"/>
    </row>
    <row r="370" spans="2:10" x14ac:dyDescent="0.2">
      <c r="B370" s="26"/>
      <c r="J370" s="34"/>
    </row>
    <row r="371" spans="2:10" x14ac:dyDescent="0.2">
      <c r="B371" s="26"/>
      <c r="C371" s="30" t="s">
        <v>938</v>
      </c>
      <c r="D371" s="70">
        <f>'Class 8'!D8</f>
        <v>165</v>
      </c>
      <c r="E371" s="32"/>
      <c r="G371" s="30" t="s">
        <v>939</v>
      </c>
      <c r="H371" s="33">
        <f>'Class 8'!H12</f>
        <v>4</v>
      </c>
      <c r="J371" s="34"/>
    </row>
    <row r="372" spans="2:10" x14ac:dyDescent="0.2">
      <c r="B372" s="26"/>
      <c r="C372" s="36" t="s">
        <v>946</v>
      </c>
      <c r="D372" s="37">
        <f>'Class 8'!D10</f>
        <v>32</v>
      </c>
      <c r="E372" s="21"/>
      <c r="G372" s="38" t="s">
        <v>947</v>
      </c>
      <c r="H372" s="53">
        <f>'Class 8'!H14</f>
        <v>0.8</v>
      </c>
      <c r="I372" s="22"/>
      <c r="J372" s="40"/>
    </row>
    <row r="373" spans="2:10" x14ac:dyDescent="0.2">
      <c r="B373" s="26"/>
      <c r="C373" s="38" t="s">
        <v>950</v>
      </c>
      <c r="D373" s="41">
        <f>'Class 8'!D11</f>
        <v>384</v>
      </c>
      <c r="E373" s="21"/>
      <c r="H373" s="71"/>
      <c r="J373" s="34"/>
    </row>
    <row r="374" spans="2:10" x14ac:dyDescent="0.2">
      <c r="B374" s="26"/>
      <c r="D374" s="21"/>
      <c r="G374" s="30" t="s">
        <v>954</v>
      </c>
      <c r="H374" s="72">
        <f>'Class 8'!I12</f>
        <v>3</v>
      </c>
      <c r="J374" s="34"/>
    </row>
    <row r="375" spans="2:10" x14ac:dyDescent="0.2">
      <c r="B375" s="26"/>
      <c r="C375" s="30" t="s">
        <v>959</v>
      </c>
      <c r="D375" s="70">
        <f>'Class 8'!E8</f>
        <v>2.8</v>
      </c>
      <c r="E375" s="32"/>
      <c r="G375" s="38" t="s">
        <v>1100</v>
      </c>
      <c r="H375" s="53">
        <f>'Class 8'!I14</f>
        <v>0.6</v>
      </c>
      <c r="I375" s="22"/>
      <c r="J375" s="40"/>
    </row>
    <row r="376" spans="2:10" x14ac:dyDescent="0.2">
      <c r="B376" s="26"/>
      <c r="C376" s="36" t="s">
        <v>946</v>
      </c>
      <c r="D376" s="37">
        <f>'Class 8'!E10</f>
        <v>1</v>
      </c>
      <c r="E376" s="21"/>
      <c r="H376" s="71"/>
      <c r="J376" s="34"/>
    </row>
    <row r="377" spans="2:10" x14ac:dyDescent="0.2">
      <c r="B377" s="26"/>
      <c r="C377" s="38" t="s">
        <v>950</v>
      </c>
      <c r="D377" s="41">
        <f>'Class 8'!E11</f>
        <v>5</v>
      </c>
      <c r="E377" s="21"/>
      <c r="G377" s="30" t="s">
        <v>967</v>
      </c>
      <c r="H377" s="70">
        <f>'Class 8'!J12</f>
        <v>2</v>
      </c>
      <c r="J377" s="34"/>
    </row>
    <row r="378" spans="2:10" x14ac:dyDescent="0.2">
      <c r="B378" s="26"/>
      <c r="D378" s="21"/>
      <c r="G378" s="36" t="s">
        <v>972</v>
      </c>
      <c r="H378" s="50">
        <f>'Class 8'!J14</f>
        <v>0.4</v>
      </c>
      <c r="I378" s="22"/>
      <c r="J378" s="40"/>
    </row>
    <row r="379" spans="2:10" x14ac:dyDescent="0.2">
      <c r="B379" s="26"/>
      <c r="C379" s="30" t="s">
        <v>976</v>
      </c>
      <c r="D379" s="70">
        <f>'Class 8'!F8</f>
        <v>59.220000000000006</v>
      </c>
      <c r="E379" s="32"/>
      <c r="G379" s="38" t="s">
        <v>1106</v>
      </c>
      <c r="H379" s="41">
        <f>'Class 8'!J7</f>
        <v>2</v>
      </c>
      <c r="I379" s="32"/>
      <c r="J379" s="47"/>
    </row>
    <row r="380" spans="2:10" x14ac:dyDescent="0.2">
      <c r="B380" s="26"/>
      <c r="C380" s="36" t="s">
        <v>946</v>
      </c>
      <c r="D380" s="37">
        <f>'Class 8'!F10</f>
        <v>16</v>
      </c>
      <c r="E380" s="21"/>
      <c r="J380" s="34"/>
    </row>
    <row r="381" spans="2:10" x14ac:dyDescent="0.2">
      <c r="B381" s="26"/>
      <c r="C381" s="38" t="s">
        <v>950</v>
      </c>
      <c r="D381" s="41">
        <f>'Class 8'!F11</f>
        <v>102</v>
      </c>
      <c r="E381" s="21"/>
      <c r="G381" s="30" t="s">
        <v>1109</v>
      </c>
      <c r="H381" s="48" t="s">
        <v>919</v>
      </c>
      <c r="I381" s="33" t="s">
        <v>983</v>
      </c>
      <c r="J381" s="34"/>
    </row>
    <row r="382" spans="2:10" x14ac:dyDescent="0.2">
      <c r="B382" s="26"/>
      <c r="D382" s="21"/>
      <c r="G382" s="36" t="s">
        <v>988</v>
      </c>
      <c r="H382" s="21">
        <f>'Class 8'!AB7</f>
        <v>431</v>
      </c>
      <c r="I382" s="43">
        <f>H382/H386</f>
        <v>0.86027944111776444</v>
      </c>
      <c r="J382" s="40"/>
    </row>
    <row r="383" spans="2:10" x14ac:dyDescent="0.2">
      <c r="B383" s="26"/>
      <c r="C383" s="30" t="s">
        <v>991</v>
      </c>
      <c r="D383" s="70">
        <f>'Class 8'!G8</f>
        <v>2.4</v>
      </c>
      <c r="E383" s="32"/>
      <c r="G383" s="36" t="s">
        <v>992</v>
      </c>
      <c r="H383" s="21">
        <f>'Class 8'!AC7</f>
        <v>58</v>
      </c>
      <c r="I383" s="43">
        <f>H382/H386</f>
        <v>0.86027944111776444</v>
      </c>
      <c r="J383" s="40"/>
    </row>
    <row r="384" spans="2:10" x14ac:dyDescent="0.2">
      <c r="B384" s="26"/>
      <c r="C384" s="36" t="s">
        <v>946</v>
      </c>
      <c r="D384" s="37">
        <f>'Class 8'!G10</f>
        <v>1</v>
      </c>
      <c r="E384" s="21"/>
      <c r="G384" s="36" t="s">
        <v>964</v>
      </c>
      <c r="H384" s="21">
        <f>'Class 8'!AD7</f>
        <v>12</v>
      </c>
      <c r="I384" s="43">
        <f>H384/H386</f>
        <v>2.3952095808383235E-2</v>
      </c>
      <c r="J384" s="40"/>
    </row>
    <row r="385" spans="2:10" x14ac:dyDescent="0.2">
      <c r="B385" s="26"/>
      <c r="C385" s="36" t="s">
        <v>950</v>
      </c>
      <c r="D385" s="37">
        <f>'Class 8'!G11</f>
        <v>4</v>
      </c>
      <c r="E385" s="21"/>
      <c r="G385" s="38" t="s">
        <v>969</v>
      </c>
      <c r="H385" s="44">
        <f>'Class 8'!AE7</f>
        <v>0</v>
      </c>
      <c r="I385" s="39">
        <f>H385/H386</f>
        <v>0</v>
      </c>
      <c r="J385" s="40"/>
    </row>
    <row r="386" spans="2:10" x14ac:dyDescent="0.2">
      <c r="B386" s="26"/>
      <c r="C386" s="38" t="s">
        <v>1001</v>
      </c>
      <c r="D386" s="73">
        <f>'Class 8'!G17</f>
        <v>1</v>
      </c>
      <c r="E386" s="22"/>
      <c r="H386" s="21">
        <f>SUM(H382:H385)</f>
        <v>501</v>
      </c>
      <c r="J386" s="34"/>
    </row>
    <row r="387" spans="2:10" x14ac:dyDescent="0.2">
      <c r="B387" s="26"/>
      <c r="J387" s="34"/>
    </row>
    <row r="388" spans="2:10" x14ac:dyDescent="0.2">
      <c r="B388" s="26"/>
      <c r="C388" s="30" t="s">
        <v>1044</v>
      </c>
      <c r="D388" s="48" t="s">
        <v>1008</v>
      </c>
      <c r="E388" s="33" t="s">
        <v>983</v>
      </c>
      <c r="G388" s="30" t="s">
        <v>1054</v>
      </c>
      <c r="H388" s="66" t="s">
        <v>1008</v>
      </c>
      <c r="J388" s="34"/>
    </row>
    <row r="389" spans="2:10" x14ac:dyDescent="0.2">
      <c r="B389" s="26"/>
      <c r="C389" s="36" t="s">
        <v>1046</v>
      </c>
      <c r="D389">
        <f>'Class 8'!P12</f>
        <v>4</v>
      </c>
      <c r="E389" s="43">
        <f>'Class 8'!P14</f>
        <v>0.8</v>
      </c>
      <c r="G389" s="36" t="s">
        <v>1170</v>
      </c>
      <c r="H389" s="42"/>
      <c r="J389" s="34"/>
    </row>
    <row r="390" spans="2:10" x14ac:dyDescent="0.2">
      <c r="B390" s="26"/>
      <c r="C390" s="36" t="s">
        <v>1049</v>
      </c>
      <c r="D390">
        <f>'Class 8'!Q12</f>
        <v>3</v>
      </c>
      <c r="E390" s="43">
        <f>'Class 8'!Q14</f>
        <v>0.6</v>
      </c>
      <c r="G390" s="36" t="s">
        <v>1578</v>
      </c>
      <c r="H390" s="42">
        <f>COUNTIF('Class 8'!AF2:AF6,"Caseloads are assigned based on where the person lives")</f>
        <v>1</v>
      </c>
      <c r="J390" s="34"/>
    </row>
    <row r="391" spans="2:10" x14ac:dyDescent="0.2">
      <c r="B391" s="26"/>
      <c r="C391" s="38" t="s">
        <v>1058</v>
      </c>
      <c r="D391" s="52">
        <f>'Class 8'!Y12</f>
        <v>1</v>
      </c>
      <c r="E391" s="39">
        <f>'Class 8'!Y14</f>
        <v>0.2</v>
      </c>
      <c r="G391" s="36" t="s">
        <v>1588</v>
      </c>
      <c r="H391" s="42"/>
      <c r="J391" s="34"/>
    </row>
    <row r="392" spans="2:10" x14ac:dyDescent="0.2">
      <c r="B392" s="26"/>
      <c r="C392" s="48"/>
      <c r="E392" s="22"/>
      <c r="F392" s="42"/>
      <c r="G392" s="38" t="s">
        <v>1063</v>
      </c>
      <c r="H392" s="45">
        <f>COUNTIF('Class 8'!AF2:AF6,"Other (please specify)")</f>
        <v>4</v>
      </c>
      <c r="J392" s="34"/>
    </row>
    <row r="393" spans="2:10" x14ac:dyDescent="0.2">
      <c r="B393" s="26"/>
      <c r="E393" s="22"/>
      <c r="J393" s="34"/>
    </row>
    <row r="394" spans="2:10" x14ac:dyDescent="0.2">
      <c r="B394" s="26"/>
      <c r="E394" s="22"/>
      <c r="J394" s="34"/>
    </row>
    <row r="395" spans="2:10" x14ac:dyDescent="0.2">
      <c r="B395" s="26"/>
      <c r="E395" s="22"/>
      <c r="G395" s="30" t="s">
        <v>1068</v>
      </c>
      <c r="H395" s="48" t="s">
        <v>1008</v>
      </c>
      <c r="I395" s="33" t="s">
        <v>983</v>
      </c>
      <c r="J395" s="34"/>
    </row>
    <row r="396" spans="2:10" x14ac:dyDescent="0.2">
      <c r="B396" s="26"/>
      <c r="E396" s="22"/>
      <c r="G396" s="38"/>
      <c r="H396" s="52">
        <f>'Class 8'!LL12</f>
        <v>1</v>
      </c>
      <c r="I396" s="39">
        <f>'Class 8'!LL14</f>
        <v>0.2</v>
      </c>
      <c r="J396" s="34"/>
    </row>
    <row r="397" spans="2:10" x14ac:dyDescent="0.2">
      <c r="B397" s="26"/>
      <c r="E397" s="22"/>
      <c r="J397" s="34"/>
    </row>
    <row r="398" spans="2:10" x14ac:dyDescent="0.2">
      <c r="B398" s="26"/>
      <c r="J398" s="34"/>
    </row>
    <row r="399" spans="2:10" ht="16" thickBot="1" x14ac:dyDescent="0.25">
      <c r="B399" s="57"/>
      <c r="C399" s="58"/>
      <c r="D399" s="58"/>
      <c r="E399" s="58"/>
      <c r="F399" s="58"/>
      <c r="G399" s="58"/>
      <c r="H399" s="58"/>
      <c r="I399" s="58"/>
      <c r="J399" s="59"/>
    </row>
  </sheetData>
  <sortState xmlns:xlrd2="http://schemas.microsoft.com/office/spreadsheetml/2017/richdata2" ref="AI76:AK82">
    <sortCondition ref="AI76:AI82"/>
  </sortState>
  <mergeCells count="40">
    <mergeCell ref="V287:Z287"/>
    <mergeCell ref="C300:H300"/>
    <mergeCell ref="C334:H334"/>
    <mergeCell ref="C369:H369"/>
    <mergeCell ref="AB203:AF203"/>
    <mergeCell ref="AB224:AF224"/>
    <mergeCell ref="V225:Z225"/>
    <mergeCell ref="C232:H232"/>
    <mergeCell ref="V256:Z256"/>
    <mergeCell ref="C266:H266"/>
    <mergeCell ref="C95:H95"/>
    <mergeCell ref="V100:Z100"/>
    <mergeCell ref="AH102:AL102"/>
    <mergeCell ref="C198:H198"/>
    <mergeCell ref="AH116:AL116"/>
    <mergeCell ref="C129:H129"/>
    <mergeCell ref="AH130:AL130"/>
    <mergeCell ref="V131:Z131"/>
    <mergeCell ref="AB137:AF137"/>
    <mergeCell ref="AH144:AL144"/>
    <mergeCell ref="AB159:AF159"/>
    <mergeCell ref="V162:Z162"/>
    <mergeCell ref="C164:H164"/>
    <mergeCell ref="AB181:AF181"/>
    <mergeCell ref="V193:Z193"/>
    <mergeCell ref="AB115:AF115"/>
    <mergeCell ref="AH74:AL74"/>
    <mergeCell ref="AH88:AL88"/>
    <mergeCell ref="AB93:AF93"/>
    <mergeCell ref="V37:Z37"/>
    <mergeCell ref="C2:I2"/>
    <mergeCell ref="V4:Z4"/>
    <mergeCell ref="AB4:AF4"/>
    <mergeCell ref="AH4:AL4"/>
    <mergeCell ref="AH34:AL34"/>
    <mergeCell ref="AH45:AL45"/>
    <mergeCell ref="AB49:AF49"/>
    <mergeCell ref="AH59:AL59"/>
    <mergeCell ref="V69:Z69"/>
    <mergeCell ref="AB71:AF7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2DF72-C239-944D-867F-AA4DB7761FD2}">
  <dimension ref="C1:CF119"/>
  <sheetViews>
    <sheetView tabSelected="1" topLeftCell="B1" zoomScale="118" zoomScaleNormal="150" workbookViewId="0">
      <pane ySplit="1" topLeftCell="A17" activePane="bottomLeft" state="frozen"/>
      <selection activeCell="E192" sqref="E192"/>
      <selection pane="bottomLeft" activeCell="J35" sqref="J35"/>
    </sheetView>
  </sheetViews>
  <sheetFormatPr baseColWidth="10" defaultColWidth="9.1640625" defaultRowHeight="15" x14ac:dyDescent="0.2"/>
  <sheetData>
    <row r="1" spans="3:84" s="74" customFormat="1" ht="24" x14ac:dyDescent="0.3">
      <c r="C1" s="234" t="s">
        <v>1131</v>
      </c>
      <c r="D1" s="234"/>
      <c r="E1" s="234"/>
      <c r="F1" s="234"/>
      <c r="G1" s="234"/>
      <c r="M1" s="74" t="s">
        <v>1011</v>
      </c>
      <c r="V1" s="74" t="s">
        <v>1014</v>
      </c>
      <c r="AE1" s="74" t="s">
        <v>1016</v>
      </c>
      <c r="AN1" s="74" t="s">
        <v>1019</v>
      </c>
      <c r="AW1" s="74" t="s">
        <v>1020</v>
      </c>
      <c r="BF1" s="74" t="s">
        <v>1132</v>
      </c>
      <c r="BO1" s="74" t="s">
        <v>1027</v>
      </c>
      <c r="BX1" s="74" t="s">
        <v>1028</v>
      </c>
      <c r="CF1" s="74" t="s">
        <v>1130</v>
      </c>
    </row>
    <row r="117" spans="26:26" x14ac:dyDescent="0.2">
      <c r="Z117" s="75"/>
    </row>
    <row r="118" spans="26:26" x14ac:dyDescent="0.2">
      <c r="Z118" s="75"/>
    </row>
    <row r="119" spans="26:26" x14ac:dyDescent="0.2">
      <c r="Z119" s="75"/>
    </row>
  </sheetData>
  <mergeCells count="1">
    <mergeCell ref="C1:G1"/>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BFCAB-2562-F64F-9201-F7847E821831}">
  <dimension ref="A1:CX1"/>
  <sheetViews>
    <sheetView topLeftCell="BU1" zoomScaleNormal="100" workbookViewId="0">
      <selection activeCell="CN8" sqref="CN8"/>
    </sheetView>
  </sheetViews>
  <sheetFormatPr baseColWidth="10" defaultColWidth="8.83203125" defaultRowHeight="15" x14ac:dyDescent="0.2"/>
  <sheetData>
    <row r="1" spans="1:102" ht="24" x14ac:dyDescent="0.3">
      <c r="A1" s="74"/>
      <c r="C1" s="74"/>
      <c r="E1" s="74" t="s">
        <v>934</v>
      </c>
      <c r="F1" s="74"/>
      <c r="G1" s="74"/>
      <c r="H1" s="74"/>
      <c r="I1" s="74"/>
      <c r="J1" s="74"/>
      <c r="K1" s="74"/>
      <c r="L1" s="74"/>
      <c r="M1" s="74"/>
      <c r="N1" s="74" t="s">
        <v>1011</v>
      </c>
      <c r="O1" s="74"/>
      <c r="P1" s="74"/>
      <c r="Q1" s="74"/>
      <c r="R1" s="74"/>
      <c r="S1" s="74"/>
      <c r="T1" s="74"/>
      <c r="U1" s="74"/>
      <c r="V1" s="74"/>
      <c r="W1" s="74"/>
      <c r="X1" s="74" t="s">
        <v>1014</v>
      </c>
      <c r="Y1" s="74"/>
      <c r="Z1" s="74"/>
      <c r="AA1" s="74"/>
      <c r="AB1" s="74"/>
      <c r="AC1" s="74"/>
      <c r="AD1" s="74"/>
      <c r="AE1" s="74"/>
      <c r="AF1" s="74"/>
      <c r="AG1" s="74" t="s">
        <v>1016</v>
      </c>
      <c r="AH1" s="74"/>
      <c r="AI1" s="74"/>
      <c r="AJ1" s="74"/>
      <c r="AK1" s="74"/>
      <c r="AL1" s="74"/>
      <c r="AM1" s="74"/>
      <c r="AN1" s="74"/>
      <c r="AO1" s="74"/>
      <c r="AQ1" s="74"/>
      <c r="AR1" s="74" t="s">
        <v>1019</v>
      </c>
      <c r="AS1" s="74"/>
      <c r="AT1" s="74"/>
      <c r="AU1" s="74"/>
      <c r="AV1" s="74"/>
      <c r="AW1" s="74"/>
      <c r="AX1" s="74"/>
      <c r="AZ1" s="74"/>
      <c r="BA1" s="74"/>
      <c r="BB1" s="74" t="s">
        <v>1020</v>
      </c>
      <c r="BC1" s="74"/>
      <c r="BD1" s="74"/>
      <c r="BE1" s="74"/>
      <c r="BF1" s="74"/>
      <c r="BG1" s="74"/>
      <c r="BH1" s="74"/>
      <c r="BJ1" s="74"/>
      <c r="BK1" s="74" t="s">
        <v>1024</v>
      </c>
      <c r="BL1" s="74"/>
      <c r="BM1" s="74"/>
      <c r="BN1" s="74"/>
      <c r="BO1" s="74"/>
      <c r="BP1" s="74"/>
      <c r="BR1" s="74"/>
      <c r="BS1" s="74"/>
      <c r="BT1" s="74" t="s">
        <v>1027</v>
      </c>
      <c r="BU1" s="74"/>
      <c r="BV1" s="74"/>
      <c r="BW1" s="74"/>
      <c r="BX1" s="74"/>
      <c r="BY1" s="74"/>
      <c r="BZ1" s="74"/>
      <c r="CB1" s="74"/>
      <c r="CC1" s="74"/>
      <c r="CD1" s="74" t="s">
        <v>1028</v>
      </c>
      <c r="CE1" s="74"/>
      <c r="CF1" s="74"/>
      <c r="CG1" s="74"/>
      <c r="CH1" s="74"/>
      <c r="CI1" s="74"/>
      <c r="CJ1" s="74"/>
      <c r="CL1" s="74"/>
      <c r="CM1" s="74"/>
      <c r="CN1" s="74" t="s">
        <v>1130</v>
      </c>
      <c r="CO1" s="74"/>
      <c r="CP1" s="74"/>
      <c r="CQ1" s="74"/>
      <c r="CR1" s="74"/>
      <c r="CS1" s="74"/>
      <c r="CT1" s="74"/>
      <c r="CU1" s="74"/>
      <c r="CV1" s="74"/>
      <c r="CW1" s="74"/>
      <c r="CX1" s="74"/>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FF646-343A-574D-9F48-E83D5D91383D}">
  <dimension ref="A1:CX1"/>
  <sheetViews>
    <sheetView topLeftCell="AN1" workbookViewId="0">
      <selection activeCell="E192" sqref="E192"/>
    </sheetView>
  </sheetViews>
  <sheetFormatPr baseColWidth="10" defaultColWidth="8.83203125" defaultRowHeight="15" x14ac:dyDescent="0.2"/>
  <sheetData>
    <row r="1" spans="1:102" ht="24" x14ac:dyDescent="0.3">
      <c r="A1" s="74"/>
      <c r="C1" s="74"/>
      <c r="E1" s="74" t="s">
        <v>934</v>
      </c>
      <c r="F1" s="74"/>
      <c r="G1" s="74"/>
      <c r="H1" s="74"/>
      <c r="I1" s="74"/>
      <c r="J1" s="74"/>
      <c r="K1" s="74"/>
      <c r="L1" s="74"/>
      <c r="M1" s="74"/>
      <c r="N1" s="74" t="s">
        <v>1011</v>
      </c>
      <c r="O1" s="74"/>
      <c r="P1" s="74"/>
      <c r="Q1" s="74"/>
      <c r="R1" s="74"/>
      <c r="S1" s="74"/>
      <c r="T1" s="74"/>
      <c r="U1" s="74"/>
      <c r="V1" s="74"/>
      <c r="W1" s="74"/>
      <c r="X1" s="74" t="s">
        <v>1014</v>
      </c>
      <c r="Y1" s="74"/>
      <c r="Z1" s="74"/>
      <c r="AA1" s="74"/>
      <c r="AB1" s="74"/>
      <c r="AC1" s="74"/>
      <c r="AD1" s="74"/>
      <c r="AE1" s="74"/>
      <c r="AF1" s="74"/>
      <c r="AG1" s="74" t="s">
        <v>1016</v>
      </c>
      <c r="AH1" s="74"/>
      <c r="AI1" s="74"/>
      <c r="AJ1" s="74"/>
      <c r="AK1" s="74"/>
      <c r="AL1" s="74"/>
      <c r="AM1" s="74"/>
      <c r="AN1" s="74"/>
      <c r="AO1" s="74"/>
      <c r="AQ1" s="74"/>
      <c r="AR1" s="74" t="s">
        <v>1019</v>
      </c>
      <c r="AS1" s="74"/>
      <c r="AT1" s="74"/>
      <c r="AU1" s="74"/>
      <c r="AV1" s="74"/>
      <c r="AW1" s="74"/>
      <c r="AX1" s="74"/>
      <c r="AZ1" s="74"/>
      <c r="BA1" s="74"/>
      <c r="BB1" s="74" t="s">
        <v>1020</v>
      </c>
      <c r="BC1" s="74"/>
      <c r="BD1" s="74"/>
      <c r="BE1" s="74"/>
      <c r="BF1" s="74"/>
      <c r="BG1" s="74"/>
      <c r="BH1" s="74"/>
      <c r="BJ1" s="74"/>
      <c r="BK1" s="74" t="s">
        <v>1024</v>
      </c>
      <c r="BL1" s="74"/>
      <c r="BM1" s="74"/>
      <c r="BN1" s="74"/>
      <c r="BO1" s="74"/>
      <c r="BP1" s="74"/>
      <c r="BR1" s="74"/>
      <c r="BS1" s="74"/>
      <c r="BT1" s="74" t="s">
        <v>1027</v>
      </c>
      <c r="BU1" s="74"/>
      <c r="BV1" s="74"/>
      <c r="BW1" s="74"/>
      <c r="BX1" s="74"/>
      <c r="BY1" s="74"/>
      <c r="BZ1" s="74"/>
      <c r="CB1" s="74"/>
      <c r="CC1" s="74"/>
      <c r="CD1" s="74" t="s">
        <v>1028</v>
      </c>
      <c r="CE1" s="74"/>
      <c r="CF1" s="74"/>
      <c r="CG1" s="74"/>
      <c r="CH1" s="74"/>
      <c r="CI1" s="74"/>
      <c r="CJ1" s="74"/>
      <c r="CL1" s="74"/>
      <c r="CM1" s="74"/>
      <c r="CN1" s="74" t="s">
        <v>1130</v>
      </c>
      <c r="CO1" s="74"/>
      <c r="CP1" s="74"/>
      <c r="CQ1" s="74"/>
      <c r="CR1" s="74"/>
      <c r="CS1" s="74"/>
      <c r="CT1" s="74"/>
      <c r="CU1" s="74"/>
      <c r="CV1" s="74"/>
      <c r="CW1" s="74"/>
      <c r="CX1" s="74"/>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1F107-6E90-EF40-B7B3-2CB54CA43676}">
  <dimension ref="A1:CX1"/>
  <sheetViews>
    <sheetView topLeftCell="W1" zoomScale="109" workbookViewId="0">
      <selection activeCell="L23" sqref="L23"/>
    </sheetView>
  </sheetViews>
  <sheetFormatPr baseColWidth="10" defaultColWidth="8.83203125" defaultRowHeight="15" x14ac:dyDescent="0.2"/>
  <sheetData>
    <row r="1" spans="1:102" ht="24" x14ac:dyDescent="0.3">
      <c r="A1" s="74"/>
      <c r="C1" s="74"/>
      <c r="E1" s="74" t="s">
        <v>934</v>
      </c>
      <c r="F1" s="74"/>
      <c r="G1" s="74"/>
      <c r="H1" s="74"/>
      <c r="I1" s="74"/>
      <c r="J1" s="74"/>
      <c r="K1" s="74"/>
      <c r="L1" s="74"/>
      <c r="M1" s="74"/>
      <c r="N1" s="74" t="s">
        <v>1011</v>
      </c>
      <c r="O1" s="74"/>
      <c r="P1" s="74"/>
      <c r="Q1" s="74"/>
      <c r="R1" s="74"/>
      <c r="S1" s="74"/>
      <c r="T1" s="74"/>
      <c r="U1" s="74"/>
      <c r="V1" s="74"/>
      <c r="W1" s="74"/>
      <c r="X1" s="74" t="s">
        <v>1014</v>
      </c>
      <c r="Y1" s="74"/>
      <c r="Z1" s="74"/>
      <c r="AA1" s="74"/>
      <c r="AB1" s="74"/>
      <c r="AC1" s="74"/>
      <c r="AD1" s="74"/>
      <c r="AE1" s="74"/>
      <c r="AF1" s="74"/>
      <c r="AG1" s="74" t="s">
        <v>1016</v>
      </c>
      <c r="AH1" s="74"/>
      <c r="AI1" s="74"/>
      <c r="AJ1" s="74"/>
      <c r="AK1" s="74"/>
      <c r="AL1" s="74"/>
      <c r="AM1" s="74"/>
      <c r="AN1" s="74"/>
      <c r="AO1" s="74"/>
      <c r="AQ1" s="74"/>
      <c r="AR1" s="74" t="s">
        <v>1019</v>
      </c>
      <c r="AS1" s="74"/>
      <c r="AT1" s="74"/>
      <c r="AU1" s="74"/>
      <c r="AV1" s="74"/>
      <c r="AW1" s="74"/>
      <c r="AX1" s="74"/>
      <c r="AZ1" s="74"/>
      <c r="BA1" s="74"/>
      <c r="BB1" s="74" t="s">
        <v>1020</v>
      </c>
      <c r="BC1" s="74"/>
      <c r="BD1" s="74"/>
      <c r="BE1" s="74"/>
      <c r="BF1" s="74"/>
      <c r="BG1" s="74"/>
      <c r="BH1" s="74"/>
      <c r="BJ1" s="74"/>
      <c r="BK1" s="74" t="s">
        <v>1024</v>
      </c>
      <c r="BL1" s="74"/>
      <c r="BM1" s="74"/>
      <c r="BN1" s="74"/>
      <c r="BO1" s="74"/>
      <c r="BP1" s="74"/>
      <c r="BR1" s="74"/>
      <c r="BS1" s="74"/>
      <c r="BT1" s="74" t="s">
        <v>1027</v>
      </c>
      <c r="BU1" s="74"/>
      <c r="BV1" s="74"/>
      <c r="BW1" s="74"/>
      <c r="BX1" s="74"/>
      <c r="BY1" s="74"/>
      <c r="BZ1" s="74"/>
      <c r="CB1" s="74"/>
      <c r="CC1" s="74"/>
      <c r="CD1" s="74" t="s">
        <v>1028</v>
      </c>
      <c r="CE1" s="74"/>
      <c r="CF1" s="74"/>
      <c r="CG1" s="74"/>
      <c r="CH1" s="74"/>
      <c r="CI1" s="74"/>
      <c r="CJ1" s="74"/>
      <c r="CL1" s="74"/>
      <c r="CM1" s="74"/>
      <c r="CN1" s="74" t="s">
        <v>1130</v>
      </c>
      <c r="CO1" s="74"/>
      <c r="CP1" s="74"/>
      <c r="CQ1" s="74"/>
      <c r="CR1" s="74"/>
      <c r="CS1" s="74"/>
      <c r="CT1" s="74"/>
      <c r="CU1" s="74"/>
      <c r="CV1" s="74"/>
      <c r="CW1" s="74"/>
      <c r="CX1" s="74"/>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45DA6-669E-7A48-A035-084FAED10674}">
  <dimension ref="A1:BH339"/>
  <sheetViews>
    <sheetView topLeftCell="BA1" zoomScale="110" zoomScaleNormal="110" workbookViewId="0">
      <pane ySplit="2" topLeftCell="A39" activePane="bottomLeft" state="frozen"/>
      <selection activeCell="E192" sqref="E192"/>
      <selection pane="bottomLeft" activeCell="AC13" sqref="AC13"/>
    </sheetView>
  </sheetViews>
  <sheetFormatPr baseColWidth="10" defaultColWidth="8.83203125" defaultRowHeight="15" x14ac:dyDescent="0.2"/>
  <cols>
    <col min="3" max="3" width="64" bestFit="1" customWidth="1"/>
    <col min="5" max="5" width="43.1640625" bestFit="1" customWidth="1"/>
    <col min="8" max="8" width="8.83203125" customWidth="1"/>
    <col min="9" max="9" width="61.6640625" customWidth="1"/>
    <col min="10" max="10" width="8.1640625" customWidth="1"/>
    <col min="11" max="11" width="40.33203125" bestFit="1" customWidth="1"/>
    <col min="12" max="12" width="8.83203125" customWidth="1"/>
    <col min="15" max="15" width="61.6640625" bestFit="1" customWidth="1"/>
    <col min="16" max="16" width="17.33203125" bestFit="1" customWidth="1"/>
    <col min="17" max="17" width="40.33203125" bestFit="1" customWidth="1"/>
    <col min="21" max="21" width="67.83203125" bestFit="1" customWidth="1"/>
    <col min="23" max="23" width="40.33203125" bestFit="1" customWidth="1"/>
    <col min="25" max="26" width="8.83203125" customWidth="1"/>
    <col min="27" max="27" width="67.83203125" customWidth="1"/>
    <col min="28" max="28" width="8.83203125" customWidth="1"/>
    <col min="29" max="29" width="40.33203125" bestFit="1" customWidth="1"/>
    <col min="30" max="30" width="8.83203125" customWidth="1"/>
    <col min="33" max="33" width="67.83203125" bestFit="1" customWidth="1"/>
    <col min="35" max="35" width="40.33203125" bestFit="1" customWidth="1"/>
    <col min="39" max="39" width="67.83203125" bestFit="1" customWidth="1"/>
    <col min="41" max="41" width="40.33203125" bestFit="1" customWidth="1"/>
    <col min="45" max="45" width="64" bestFit="1" customWidth="1"/>
    <col min="47" max="47" width="40.33203125" bestFit="1" customWidth="1"/>
    <col min="51" max="51" width="67.83203125" bestFit="1" customWidth="1"/>
    <col min="53" max="53" width="40.33203125" bestFit="1" customWidth="1"/>
    <col min="57" max="57" width="67.83203125" bestFit="1" customWidth="1"/>
    <col min="59" max="59" width="40.33203125" bestFit="1" customWidth="1"/>
  </cols>
  <sheetData>
    <row r="1" spans="2:60" s="76" customFormat="1" ht="19" x14ac:dyDescent="0.25">
      <c r="C1" s="76" t="s">
        <v>934</v>
      </c>
      <c r="I1" s="76" t="s">
        <v>1011</v>
      </c>
      <c r="O1" s="76" t="s">
        <v>1014</v>
      </c>
      <c r="U1" s="76" t="s">
        <v>1016</v>
      </c>
      <c r="AA1" s="76" t="s">
        <v>1019</v>
      </c>
      <c r="AG1" s="76" t="s">
        <v>1020</v>
      </c>
      <c r="AM1" s="76" t="s">
        <v>1024</v>
      </c>
      <c r="AS1" s="76" t="s">
        <v>1027</v>
      </c>
      <c r="AY1" s="76" t="s">
        <v>1028</v>
      </c>
      <c r="BE1" s="76" t="s">
        <v>1130</v>
      </c>
    </row>
    <row r="2" spans="2:60" s="77" customFormat="1" ht="20" thickBot="1" x14ac:dyDescent="0.3">
      <c r="C2" s="76"/>
    </row>
    <row r="3" spans="2:60" s="77" customFormat="1" ht="19" x14ac:dyDescent="0.25">
      <c r="B3" s="211"/>
      <c r="C3" s="210"/>
      <c r="D3" s="209"/>
      <c r="E3" s="209"/>
      <c r="F3" s="212"/>
      <c r="H3" s="211"/>
      <c r="I3" s="209"/>
      <c r="J3" s="209"/>
      <c r="K3" s="209"/>
      <c r="L3" s="212"/>
      <c r="N3" s="211"/>
      <c r="O3" s="209"/>
      <c r="P3" s="209"/>
      <c r="Q3" s="209"/>
      <c r="R3" s="212"/>
      <c r="T3" s="211"/>
      <c r="U3" s="209"/>
      <c r="V3" s="209"/>
      <c r="W3" s="209"/>
      <c r="X3" s="212"/>
      <c r="Z3" s="211"/>
      <c r="AA3" s="209"/>
      <c r="AB3" s="209"/>
      <c r="AC3" s="209"/>
      <c r="AD3" s="212"/>
      <c r="AF3" s="211"/>
      <c r="AG3" s="209"/>
      <c r="AH3" s="209"/>
      <c r="AI3" s="209"/>
      <c r="AJ3" s="212"/>
      <c r="AL3" s="211"/>
      <c r="AM3" s="209"/>
      <c r="AN3" s="209"/>
      <c r="AO3" s="209"/>
      <c r="AP3" s="212"/>
      <c r="AR3" s="211"/>
      <c r="AS3" s="209"/>
      <c r="AT3" s="209"/>
      <c r="AU3" s="209"/>
      <c r="AV3" s="212"/>
      <c r="AX3" s="211"/>
      <c r="AY3" s="209"/>
      <c r="AZ3" s="209"/>
      <c r="BA3" s="209"/>
      <c r="BB3" s="212"/>
      <c r="BD3" s="211"/>
      <c r="BE3" s="209"/>
      <c r="BF3" s="209"/>
      <c r="BG3" s="209"/>
      <c r="BH3" s="212"/>
    </row>
    <row r="4" spans="2:60" x14ac:dyDescent="0.2">
      <c r="B4" s="26"/>
      <c r="C4" s="177" t="s">
        <v>1133</v>
      </c>
      <c r="F4" s="34"/>
      <c r="H4" s="26"/>
      <c r="I4" s="177" t="s">
        <v>1133</v>
      </c>
      <c r="L4" s="34"/>
      <c r="N4" s="26"/>
      <c r="O4" s="177" t="s">
        <v>1133</v>
      </c>
      <c r="R4" s="34"/>
      <c r="T4" s="26"/>
      <c r="U4" s="177" t="s">
        <v>1133</v>
      </c>
      <c r="X4" s="34"/>
      <c r="Z4" s="26"/>
      <c r="AA4" s="177" t="s">
        <v>1133</v>
      </c>
      <c r="AD4" s="34"/>
      <c r="AF4" s="26"/>
      <c r="AG4" s="177" t="s">
        <v>1133</v>
      </c>
      <c r="AJ4" s="34"/>
      <c r="AL4" s="26"/>
      <c r="AM4" s="177" t="s">
        <v>1133</v>
      </c>
      <c r="AP4" s="34"/>
      <c r="AR4" s="26"/>
      <c r="AS4" s="177" t="s">
        <v>1133</v>
      </c>
      <c r="AV4" s="34"/>
      <c r="AX4" s="26"/>
      <c r="AY4" s="177" t="s">
        <v>1133</v>
      </c>
      <c r="BB4" s="34"/>
      <c r="BD4" s="26"/>
      <c r="BE4" s="177" t="s">
        <v>1133</v>
      </c>
      <c r="BH4" s="34"/>
    </row>
    <row r="5" spans="2:60" x14ac:dyDescent="0.2">
      <c r="B5" s="26"/>
      <c r="C5" s="30"/>
      <c r="D5" s="48" t="s">
        <v>1008</v>
      </c>
      <c r="E5" s="70" t="s">
        <v>983</v>
      </c>
      <c r="F5" s="49"/>
      <c r="G5" s="21"/>
      <c r="H5" s="26"/>
      <c r="I5" s="30"/>
      <c r="J5" s="48" t="s">
        <v>1008</v>
      </c>
      <c r="K5" s="70" t="s">
        <v>983</v>
      </c>
      <c r="L5" s="49"/>
      <c r="M5" s="21"/>
      <c r="N5" s="78"/>
      <c r="O5" s="30"/>
      <c r="P5" s="48" t="s">
        <v>1008</v>
      </c>
      <c r="Q5" s="70" t="s">
        <v>983</v>
      </c>
      <c r="R5" s="49"/>
      <c r="S5" s="21"/>
      <c r="T5" s="78"/>
      <c r="U5" s="30"/>
      <c r="V5" s="48" t="s">
        <v>1008</v>
      </c>
      <c r="W5" s="70" t="s">
        <v>983</v>
      </c>
      <c r="X5" s="49"/>
      <c r="Z5" s="26"/>
      <c r="AA5" s="30"/>
      <c r="AB5" s="48" t="s">
        <v>1008</v>
      </c>
      <c r="AC5" s="70" t="s">
        <v>983</v>
      </c>
      <c r="AD5" s="49"/>
      <c r="AE5" s="21"/>
      <c r="AF5" s="26"/>
      <c r="AG5" s="30"/>
      <c r="AH5" s="48" t="s">
        <v>1008</v>
      </c>
      <c r="AI5" s="70" t="s">
        <v>983</v>
      </c>
      <c r="AJ5" s="49"/>
      <c r="AK5" s="21"/>
      <c r="AL5" s="26"/>
      <c r="AM5" s="30"/>
      <c r="AN5" s="48" t="s">
        <v>1008</v>
      </c>
      <c r="AO5" s="70" t="s">
        <v>983</v>
      </c>
      <c r="AP5" s="49"/>
      <c r="AQ5" s="21"/>
      <c r="AR5" s="26"/>
      <c r="AS5" s="30"/>
      <c r="AT5" s="48" t="s">
        <v>1008</v>
      </c>
      <c r="AU5" s="70" t="s">
        <v>983</v>
      </c>
      <c r="AV5" s="49"/>
      <c r="AW5" s="21"/>
      <c r="AX5" s="26"/>
      <c r="AY5" s="30"/>
      <c r="AZ5" s="48" t="s">
        <v>1008</v>
      </c>
      <c r="BA5" s="70" t="s">
        <v>983</v>
      </c>
      <c r="BB5" s="49"/>
      <c r="BC5" s="21"/>
      <c r="BD5" s="26"/>
      <c r="BE5" s="30"/>
      <c r="BF5" s="48" t="s">
        <v>1008</v>
      </c>
      <c r="BG5" s="70" t="s">
        <v>983</v>
      </c>
      <c r="BH5" s="34"/>
    </row>
    <row r="6" spans="2:60" x14ac:dyDescent="0.2">
      <c r="B6" s="26"/>
      <c r="C6" s="38" t="s">
        <v>1134</v>
      </c>
      <c r="D6" s="52">
        <f>'Edited Data'!NW71</f>
        <v>55</v>
      </c>
      <c r="E6" s="39">
        <f>'Edited Data'!NW73</f>
        <v>0.859375</v>
      </c>
      <c r="F6" s="40"/>
      <c r="G6" s="22"/>
      <c r="H6" s="26"/>
      <c r="I6" s="38" t="s">
        <v>1134</v>
      </c>
      <c r="J6" s="52">
        <f>'Class 1'!NW8</f>
        <v>1</v>
      </c>
      <c r="K6" s="39">
        <f>'Class 1'!NW10</f>
        <v>1</v>
      </c>
      <c r="L6" s="40"/>
      <c r="M6" s="22"/>
      <c r="N6" s="79"/>
      <c r="O6" s="38" t="s">
        <v>1134</v>
      </c>
      <c r="P6" s="52">
        <f>'Class 2'!NW8</f>
        <v>1</v>
      </c>
      <c r="Q6" s="39">
        <f>'Class 2'!NW10</f>
        <v>1</v>
      </c>
      <c r="R6" s="40"/>
      <c r="S6" s="22"/>
      <c r="T6" s="79"/>
      <c r="U6" s="38" t="s">
        <v>1134</v>
      </c>
      <c r="V6" s="52">
        <f>'Class 2A'!NW11</f>
        <v>4</v>
      </c>
      <c r="W6" s="39">
        <f>'Class 2A'!NW13</f>
        <v>1</v>
      </c>
      <c r="X6" s="40"/>
      <c r="Z6" s="26"/>
      <c r="AA6" s="38" t="s">
        <v>1134</v>
      </c>
      <c r="AB6" s="52">
        <f>'Class 3'!NW18</f>
        <v>11</v>
      </c>
      <c r="AC6" s="39">
        <f>'Class 3'!NW20</f>
        <v>1</v>
      </c>
      <c r="AD6" s="40"/>
      <c r="AE6" s="22"/>
      <c r="AF6" s="26"/>
      <c r="AG6" s="38" t="s">
        <v>1134</v>
      </c>
      <c r="AH6" s="52">
        <f>'Class 4'!NW16</f>
        <v>8</v>
      </c>
      <c r="AI6" s="39">
        <f>'Class 4'!NW18</f>
        <v>0.88888888888888884</v>
      </c>
      <c r="AJ6" s="40"/>
      <c r="AK6" s="22"/>
      <c r="AL6" s="26"/>
      <c r="AM6" s="38" t="s">
        <v>1134</v>
      </c>
      <c r="AN6" s="52">
        <f>'Class 5'!NW13</f>
        <v>6</v>
      </c>
      <c r="AO6" s="39">
        <f>'Class 5'!NW15</f>
        <v>1</v>
      </c>
      <c r="AP6" s="40"/>
      <c r="AQ6" s="22"/>
      <c r="AR6" s="26"/>
      <c r="AS6" s="38" t="s">
        <v>1134</v>
      </c>
      <c r="AT6" s="52">
        <f>'Class 6'!NW30</f>
        <v>18</v>
      </c>
      <c r="AU6" s="39">
        <f>'Class 6'!NW32</f>
        <v>0.78260869565217395</v>
      </c>
      <c r="AV6" s="40"/>
      <c r="AW6" s="22"/>
      <c r="AX6" s="26"/>
      <c r="AY6" s="38" t="s">
        <v>1134</v>
      </c>
      <c r="AZ6" s="52">
        <f>'Class 7'!NW11</f>
        <v>4</v>
      </c>
      <c r="BA6" s="39">
        <f>'Class 7'!NW13</f>
        <v>1</v>
      </c>
      <c r="BB6" s="40"/>
      <c r="BC6" s="22"/>
      <c r="BD6" s="26"/>
      <c r="BE6" s="38" t="s">
        <v>1134</v>
      </c>
      <c r="BF6" s="52">
        <f>'Class 8'!NW12</f>
        <v>2</v>
      </c>
      <c r="BG6" s="39">
        <f>'Class 8'!NW14</f>
        <v>0.4</v>
      </c>
      <c r="BH6" s="34"/>
    </row>
    <row r="7" spans="2:60" x14ac:dyDescent="0.2">
      <c r="B7" s="26"/>
      <c r="F7" s="34"/>
      <c r="H7" s="26"/>
      <c r="L7" s="34"/>
      <c r="N7" s="26"/>
      <c r="R7" s="34"/>
      <c r="T7" s="26"/>
      <c r="X7" s="34"/>
      <c r="Z7" s="26"/>
      <c r="AD7" s="34"/>
      <c r="AF7" s="26"/>
      <c r="AJ7" s="34"/>
      <c r="AL7" s="26"/>
      <c r="AP7" s="34"/>
      <c r="AR7" s="26"/>
      <c r="AV7" s="34"/>
      <c r="AX7" s="26"/>
      <c r="BB7" s="34"/>
      <c r="BD7" s="26"/>
      <c r="BH7" s="34"/>
    </row>
    <row r="8" spans="2:60" x14ac:dyDescent="0.2">
      <c r="B8" s="26"/>
      <c r="C8" s="30" t="s">
        <v>1567</v>
      </c>
      <c r="D8" s="33"/>
      <c r="F8" s="34"/>
      <c r="H8" s="26"/>
      <c r="I8" s="30" t="s">
        <v>1136</v>
      </c>
      <c r="J8" s="33"/>
      <c r="L8" s="34"/>
      <c r="N8" s="26"/>
      <c r="O8" s="30" t="s">
        <v>1135</v>
      </c>
      <c r="P8" s="33"/>
      <c r="R8" s="34"/>
      <c r="T8" s="26"/>
      <c r="U8" s="30" t="s">
        <v>1137</v>
      </c>
      <c r="V8" s="33"/>
      <c r="X8" s="34"/>
      <c r="Z8" s="26"/>
      <c r="AA8" s="30" t="s">
        <v>1476</v>
      </c>
      <c r="AB8" s="33"/>
      <c r="AD8" s="34"/>
      <c r="AF8" s="26"/>
      <c r="AG8" s="30" t="s">
        <v>1138</v>
      </c>
      <c r="AH8" s="33"/>
      <c r="AJ8" s="34"/>
      <c r="AL8" s="26"/>
      <c r="AM8" s="30" t="s">
        <v>1138</v>
      </c>
      <c r="AN8" s="33"/>
      <c r="AP8" s="34"/>
      <c r="AR8" s="26"/>
      <c r="AS8" s="30" t="s">
        <v>1138</v>
      </c>
      <c r="AT8" s="33"/>
      <c r="AV8" s="34"/>
      <c r="AX8" s="26"/>
      <c r="AY8" s="30" t="s">
        <v>1136</v>
      </c>
      <c r="AZ8" s="33"/>
      <c r="BB8" s="34"/>
      <c r="BD8" s="26"/>
      <c r="BE8" s="30" t="s">
        <v>1136</v>
      </c>
      <c r="BF8" s="33"/>
      <c r="BH8" s="34"/>
    </row>
    <row r="9" spans="2:60" x14ac:dyDescent="0.2">
      <c r="B9" s="26"/>
      <c r="C9" s="36" t="s">
        <v>1148</v>
      </c>
      <c r="D9" s="42">
        <f>COUNTIF('Edited Data'!NX:NX,"one face-to-face contact per month")</f>
        <v>1</v>
      </c>
      <c r="F9" s="34"/>
      <c r="H9" s="26"/>
      <c r="I9" s="36" t="s">
        <v>1148</v>
      </c>
      <c r="J9" s="42"/>
      <c r="L9" s="34"/>
      <c r="N9" s="26"/>
      <c r="O9" s="36" t="s">
        <v>1148</v>
      </c>
      <c r="P9" s="42"/>
      <c r="R9" s="34"/>
      <c r="T9" s="26"/>
      <c r="U9" s="36" t="s">
        <v>1148</v>
      </c>
      <c r="V9" s="42"/>
      <c r="X9" s="34"/>
      <c r="Z9" s="26"/>
      <c r="AA9" s="36" t="s">
        <v>1148</v>
      </c>
      <c r="AB9" s="42">
        <f>COUNTIF('Class 3'!NX:NX,"one face-to-face contact per month")</f>
        <v>1</v>
      </c>
      <c r="AD9" s="34"/>
      <c r="AF9" s="26"/>
      <c r="AG9" s="36" t="s">
        <v>1148</v>
      </c>
      <c r="AH9" s="42"/>
      <c r="AJ9" s="34"/>
      <c r="AL9" s="26"/>
      <c r="AM9" s="36" t="s">
        <v>1148</v>
      </c>
      <c r="AN9" s="42"/>
      <c r="AP9" s="34"/>
      <c r="AR9" s="26"/>
      <c r="AS9" s="36" t="s">
        <v>1148</v>
      </c>
      <c r="AT9" s="42"/>
      <c r="AV9" s="34"/>
      <c r="AX9" s="26"/>
      <c r="AY9" s="36" t="s">
        <v>1148</v>
      </c>
      <c r="AZ9" s="42"/>
      <c r="BB9" s="34"/>
      <c r="BD9" s="26"/>
      <c r="BE9" s="36" t="s">
        <v>1148</v>
      </c>
      <c r="BF9" s="42"/>
      <c r="BH9" s="34"/>
    </row>
    <row r="10" spans="2:60" x14ac:dyDescent="0.2">
      <c r="B10" s="26"/>
      <c r="C10" s="36" t="s">
        <v>1140</v>
      </c>
      <c r="D10" s="42">
        <f>COUNTIF('Edited Data'!NX:NX,"one face-to-face contact every three months")</f>
        <v>3</v>
      </c>
      <c r="F10" s="34"/>
      <c r="H10" s="26"/>
      <c r="I10" s="36" t="s">
        <v>1140</v>
      </c>
      <c r="J10" s="42"/>
      <c r="L10" s="34"/>
      <c r="N10" s="26"/>
      <c r="O10" s="36" t="s">
        <v>1140</v>
      </c>
      <c r="P10" s="42"/>
      <c r="R10" s="34"/>
      <c r="T10" s="26"/>
      <c r="U10" s="36" t="s">
        <v>1140</v>
      </c>
      <c r="V10" s="42"/>
      <c r="X10" s="34"/>
      <c r="Z10" s="26"/>
      <c r="AA10" s="36" t="s">
        <v>1140</v>
      </c>
      <c r="AB10" s="42">
        <f>COUNTIF('Class 3'!NX:NX,"one face-to-face contact every three months")</f>
        <v>2</v>
      </c>
      <c r="AD10" s="34"/>
      <c r="AF10" s="26"/>
      <c r="AG10" s="36" t="s">
        <v>1140</v>
      </c>
      <c r="AH10" s="42">
        <f>COUNTIF('Class 4'!NX2:NX10,"One face-to-face contact every three months")</f>
        <v>1</v>
      </c>
      <c r="AJ10" s="34"/>
      <c r="AL10" s="26"/>
      <c r="AM10" s="36" t="s">
        <v>1140</v>
      </c>
      <c r="AN10" s="42"/>
      <c r="AP10" s="34"/>
      <c r="AR10" s="26"/>
      <c r="AS10" s="36" t="s">
        <v>1140</v>
      </c>
      <c r="AT10" s="42"/>
      <c r="AV10" s="34"/>
      <c r="AX10" s="26"/>
      <c r="AY10" s="36" t="s">
        <v>1140</v>
      </c>
      <c r="AZ10" s="42"/>
      <c r="BB10" s="34"/>
      <c r="BD10" s="26"/>
      <c r="BE10" s="36" t="s">
        <v>1140</v>
      </c>
      <c r="BF10" s="42"/>
      <c r="BH10" s="34"/>
    </row>
    <row r="11" spans="2:60" x14ac:dyDescent="0.2">
      <c r="B11" s="26"/>
      <c r="C11" s="36" t="s">
        <v>1320</v>
      </c>
      <c r="D11" s="42">
        <f>COUNTIF('Edited Data'!NX:NX,"one face-to-face every 4 months")</f>
        <v>1</v>
      </c>
      <c r="F11" s="34"/>
      <c r="H11" s="26"/>
      <c r="I11" s="36" t="s">
        <v>1320</v>
      </c>
      <c r="J11" s="42"/>
      <c r="L11" s="34"/>
      <c r="N11" s="26"/>
      <c r="O11" s="36" t="s">
        <v>1320</v>
      </c>
      <c r="P11" s="42"/>
      <c r="R11" s="34"/>
      <c r="T11" s="26"/>
      <c r="U11" s="36" t="s">
        <v>1320</v>
      </c>
      <c r="V11" s="42"/>
      <c r="X11" s="34"/>
      <c r="Z11" s="26"/>
      <c r="AA11" s="36" t="s">
        <v>1320</v>
      </c>
      <c r="AB11" s="42"/>
      <c r="AD11" s="34"/>
      <c r="AF11" s="26"/>
      <c r="AG11" s="36" t="s">
        <v>1320</v>
      </c>
      <c r="AH11" s="42"/>
      <c r="AJ11" s="34"/>
      <c r="AL11" s="26"/>
      <c r="AM11" s="36" t="s">
        <v>1320</v>
      </c>
      <c r="AN11" s="42">
        <f>COUNTIF('Class 5'!NX2:NX7,"one face-to-face every 4 months")</f>
        <v>1</v>
      </c>
      <c r="AP11" s="34"/>
      <c r="AR11" s="26"/>
      <c r="AS11" s="36" t="s">
        <v>1320</v>
      </c>
      <c r="AT11" s="42"/>
      <c r="AV11" s="34"/>
      <c r="AX11" s="26"/>
      <c r="AY11" s="36" t="s">
        <v>1320</v>
      </c>
      <c r="AZ11" s="42"/>
      <c r="BB11" s="34"/>
      <c r="BD11" s="26"/>
      <c r="BE11" s="36" t="s">
        <v>1320</v>
      </c>
      <c r="BF11" s="42"/>
      <c r="BH11" s="34"/>
    </row>
    <row r="12" spans="2:60" x14ac:dyDescent="0.2">
      <c r="B12" s="26"/>
      <c r="C12" s="36" t="s">
        <v>1141</v>
      </c>
      <c r="D12" s="42">
        <f>COUNTIF('Edited Data'!NX:NX,"one face-to-face contact every six months")</f>
        <v>2</v>
      </c>
      <c r="F12" s="34"/>
      <c r="H12" s="26"/>
      <c r="I12" s="36" t="s">
        <v>1141</v>
      </c>
      <c r="J12" s="42"/>
      <c r="L12" s="34"/>
      <c r="N12" s="26"/>
      <c r="O12" s="36" t="s">
        <v>1141</v>
      </c>
      <c r="P12" s="42"/>
      <c r="R12" s="34"/>
      <c r="T12" s="26"/>
      <c r="U12" s="36" t="s">
        <v>1141</v>
      </c>
      <c r="V12" s="42"/>
      <c r="X12" s="34"/>
      <c r="Z12" s="26"/>
      <c r="AA12" s="36" t="s">
        <v>1141</v>
      </c>
      <c r="AB12" s="42">
        <f>COUNTIF('Class 3'!NX:NX,"one face-to-face contact every six months")</f>
        <v>1</v>
      </c>
      <c r="AD12" s="34"/>
      <c r="AF12" s="26"/>
      <c r="AG12" s="36" t="s">
        <v>1141</v>
      </c>
      <c r="AH12" s="42">
        <f>COUNTIF('Class 4'!NX2:NX10,"One face-to-face contact every six months")</f>
        <v>1</v>
      </c>
      <c r="AJ12" s="34"/>
      <c r="AL12" s="26"/>
      <c r="AM12" s="36" t="s">
        <v>1141</v>
      </c>
      <c r="AN12" s="42"/>
      <c r="AP12" s="34"/>
      <c r="AR12" s="26"/>
      <c r="AS12" s="36" t="s">
        <v>1141</v>
      </c>
      <c r="AT12" s="42"/>
      <c r="AV12" s="34"/>
      <c r="AX12" s="26"/>
      <c r="AY12" s="36" t="s">
        <v>1141</v>
      </c>
      <c r="AZ12" s="42"/>
      <c r="BB12" s="34"/>
      <c r="BD12" s="26"/>
      <c r="BE12" s="36" t="s">
        <v>1141</v>
      </c>
      <c r="BF12" s="42"/>
      <c r="BH12" s="34"/>
    </row>
    <row r="13" spans="2:60" x14ac:dyDescent="0.2">
      <c r="B13" s="26"/>
      <c r="C13" s="36" t="s">
        <v>1142</v>
      </c>
      <c r="D13" s="42">
        <f>COUNTIF('Edited Data'!NX:NX,"face-to-face contacts are not required")</f>
        <v>5</v>
      </c>
      <c r="F13" s="34"/>
      <c r="H13" s="26"/>
      <c r="I13" s="36" t="s">
        <v>1142</v>
      </c>
      <c r="J13" s="42"/>
      <c r="L13" s="34"/>
      <c r="N13" s="26"/>
      <c r="O13" s="36" t="s">
        <v>1142</v>
      </c>
      <c r="P13" s="42"/>
      <c r="R13" s="34"/>
      <c r="T13" s="26"/>
      <c r="U13" s="36" t="s">
        <v>1142</v>
      </c>
      <c r="V13" s="42">
        <f>COUNTIF('Class 2A'!NX2:NX5,"Face-to-face contacts are not required")</f>
        <v>1</v>
      </c>
      <c r="X13" s="34"/>
      <c r="Z13" s="26"/>
      <c r="AA13" s="36" t="s">
        <v>1142</v>
      </c>
      <c r="AB13" s="42">
        <f>COUNTIF('Class 3'!NX:NX,"face-to-face contacts are not required")</f>
        <v>2</v>
      </c>
      <c r="AD13" s="34"/>
      <c r="AF13" s="26"/>
      <c r="AG13" s="36" t="s">
        <v>1142</v>
      </c>
      <c r="AH13" s="42"/>
      <c r="AJ13" s="34"/>
      <c r="AL13" s="26"/>
      <c r="AM13" s="36" t="s">
        <v>1142</v>
      </c>
      <c r="AN13" s="42">
        <f>COUNTIF('Class 5'!NX2:NX7,"Face-to-face contacts are not required")</f>
        <v>1</v>
      </c>
      <c r="AP13" s="34"/>
      <c r="AR13" s="26"/>
      <c r="AS13" s="36" t="s">
        <v>1142</v>
      </c>
      <c r="AT13" s="42">
        <f>COUNTIF('Class 6'!NX2:NX24,"Face-to-face contacts are not required")</f>
        <v>1</v>
      </c>
      <c r="AV13" s="34"/>
      <c r="AX13" s="26"/>
      <c r="AY13" s="36" t="s">
        <v>1142</v>
      </c>
      <c r="AZ13" s="42"/>
      <c r="BB13" s="34"/>
      <c r="BD13" s="26"/>
      <c r="BE13" s="36" t="s">
        <v>1142</v>
      </c>
      <c r="BF13" s="42"/>
      <c r="BH13" s="34"/>
    </row>
    <row r="14" spans="2:60" x14ac:dyDescent="0.2">
      <c r="B14" s="26"/>
      <c r="C14" s="36" t="s">
        <v>1143</v>
      </c>
      <c r="D14" s="42">
        <f>COUNTIF('Edited Data'!NX:NX,"by computer")</f>
        <v>1</v>
      </c>
      <c r="F14" s="34"/>
      <c r="H14" s="26"/>
      <c r="I14" s="36" t="s">
        <v>1143</v>
      </c>
      <c r="J14" s="42"/>
      <c r="L14" s="34"/>
      <c r="N14" s="26"/>
      <c r="O14" s="36" t="s">
        <v>1143</v>
      </c>
      <c r="P14" s="42"/>
      <c r="R14" s="34"/>
      <c r="T14" s="26"/>
      <c r="U14" s="36" t="s">
        <v>1143</v>
      </c>
      <c r="V14" s="42"/>
      <c r="X14" s="34"/>
      <c r="Z14" s="26"/>
      <c r="AA14" s="36" t="s">
        <v>1143</v>
      </c>
      <c r="AB14" s="42">
        <f>COUNTIF('Class 3'!NX:NX,"by computer")</f>
        <v>1</v>
      </c>
      <c r="AD14" s="34"/>
      <c r="AF14" s="26"/>
      <c r="AG14" s="36" t="s">
        <v>1143</v>
      </c>
      <c r="AH14" s="42"/>
      <c r="AJ14" s="34"/>
      <c r="AL14" s="26"/>
      <c r="AM14" s="36" t="s">
        <v>1143</v>
      </c>
      <c r="AN14" s="42"/>
      <c r="AP14" s="34"/>
      <c r="AR14" s="26"/>
      <c r="AS14" s="36" t="s">
        <v>1143</v>
      </c>
      <c r="AT14" s="42"/>
      <c r="AV14" s="34"/>
      <c r="AX14" s="26"/>
      <c r="AY14" s="36" t="s">
        <v>1143</v>
      </c>
      <c r="AZ14" s="42"/>
      <c r="BB14" s="34"/>
      <c r="BD14" s="26"/>
      <c r="BE14" s="36" t="s">
        <v>1143</v>
      </c>
      <c r="BF14" s="42"/>
      <c r="BH14" s="34"/>
    </row>
    <row r="15" spans="2:60" x14ac:dyDescent="0.2">
      <c r="B15" s="26"/>
      <c r="C15" s="38" t="s">
        <v>1144</v>
      </c>
      <c r="D15" s="45">
        <f>COUNTIF('Edited Data'!NX:NX,"as needed or required")</f>
        <v>7</v>
      </c>
      <c r="F15" s="34"/>
      <c r="H15" s="26"/>
      <c r="I15" s="38" t="s">
        <v>1144</v>
      </c>
      <c r="J15" s="45"/>
      <c r="L15" s="34"/>
      <c r="N15" s="26"/>
      <c r="O15" s="38" t="s">
        <v>1144</v>
      </c>
      <c r="P15" s="45">
        <f>COUNTIF('Class 2'!NX2,"As needed or required")</f>
        <v>1</v>
      </c>
      <c r="R15" s="34"/>
      <c r="T15" s="26"/>
      <c r="U15" s="38" t="s">
        <v>1144</v>
      </c>
      <c r="V15" s="45">
        <f>COUNTIF('Class 2A'!NX2:NX5,"As needed or required")</f>
        <v>1</v>
      </c>
      <c r="X15" s="34"/>
      <c r="Z15" s="26"/>
      <c r="AA15" s="38" t="s">
        <v>1144</v>
      </c>
      <c r="AB15" s="45">
        <f>COUNTIF('Class 3'!NX:NX,"as needed or required")</f>
        <v>1</v>
      </c>
      <c r="AD15" s="34"/>
      <c r="AF15" s="26"/>
      <c r="AG15" s="38" t="s">
        <v>1144</v>
      </c>
      <c r="AH15" s="45">
        <f>COUNTIF('Class 4'!NX2:NX10,"as needed or required")</f>
        <v>1</v>
      </c>
      <c r="AJ15" s="34"/>
      <c r="AL15" s="26"/>
      <c r="AM15" s="38" t="s">
        <v>1144</v>
      </c>
      <c r="AN15" s="45">
        <f>COUNTIF('Class 5'!NX2:NX7,"As needed or required")</f>
        <v>1</v>
      </c>
      <c r="AP15" s="34"/>
      <c r="AR15" s="26"/>
      <c r="AS15" s="38" t="s">
        <v>1144</v>
      </c>
      <c r="AT15" s="45">
        <f>COUNTIF('Class 6'!NX2:NX24,"As needed or required")</f>
        <v>2</v>
      </c>
      <c r="AV15" s="34"/>
      <c r="AX15" s="26"/>
      <c r="AY15" s="38" t="s">
        <v>1144</v>
      </c>
      <c r="AZ15" s="45"/>
      <c r="BB15" s="34"/>
      <c r="BD15" s="26"/>
      <c r="BE15" s="38" t="s">
        <v>1144</v>
      </c>
      <c r="BF15" s="45"/>
      <c r="BH15" s="34"/>
    </row>
    <row r="16" spans="2:60" x14ac:dyDescent="0.2">
      <c r="B16" s="26"/>
      <c r="F16" s="34"/>
      <c r="H16" s="26"/>
      <c r="L16" s="34"/>
      <c r="N16" s="26"/>
      <c r="R16" s="34"/>
      <c r="T16" s="26"/>
      <c r="X16" s="34"/>
      <c r="Z16" s="26"/>
      <c r="AD16" s="34"/>
      <c r="AF16" s="26"/>
      <c r="AJ16" s="34"/>
      <c r="AL16" s="26"/>
      <c r="AP16" s="34"/>
      <c r="AR16" s="26"/>
      <c r="AV16" s="34"/>
      <c r="AX16" s="26"/>
      <c r="BB16" s="34"/>
      <c r="BD16" s="26"/>
      <c r="BH16" s="34"/>
    </row>
    <row r="17" spans="2:60" x14ac:dyDescent="0.2">
      <c r="B17" s="26"/>
      <c r="F17" s="34"/>
      <c r="H17" s="26"/>
      <c r="L17" s="34"/>
      <c r="N17" s="26"/>
      <c r="R17" s="34"/>
      <c r="T17" s="26"/>
      <c r="X17" s="34"/>
      <c r="Z17" s="26"/>
      <c r="AD17" s="34"/>
      <c r="AF17" s="26"/>
      <c r="AJ17" s="34"/>
      <c r="AL17" s="26"/>
      <c r="AP17" s="34"/>
      <c r="AR17" s="26"/>
      <c r="AV17" s="34"/>
      <c r="AX17" s="26"/>
      <c r="BB17" s="34"/>
      <c r="BD17" s="26"/>
      <c r="BH17" s="34"/>
    </row>
    <row r="18" spans="2:60" x14ac:dyDescent="0.2">
      <c r="B18" s="26"/>
      <c r="C18" s="30" t="s">
        <v>1321</v>
      </c>
      <c r="D18" s="33"/>
      <c r="F18" s="34"/>
      <c r="H18" s="26"/>
      <c r="I18" s="30" t="s">
        <v>1146</v>
      </c>
      <c r="J18" s="33"/>
      <c r="L18" s="34"/>
      <c r="N18" s="26"/>
      <c r="O18" s="30" t="s">
        <v>1145</v>
      </c>
      <c r="P18" s="33"/>
      <c r="R18" s="34"/>
      <c r="T18" s="26"/>
      <c r="U18" s="30" t="s">
        <v>1146</v>
      </c>
      <c r="V18" s="33"/>
      <c r="X18" s="34"/>
      <c r="Z18" s="26"/>
      <c r="AA18" s="30" t="s">
        <v>1147</v>
      </c>
      <c r="AB18" s="33"/>
      <c r="AD18" s="34"/>
      <c r="AF18" s="26"/>
      <c r="AG18" s="30" t="s">
        <v>1147</v>
      </c>
      <c r="AH18" s="33"/>
      <c r="AJ18" s="34"/>
      <c r="AL18" s="26"/>
      <c r="AM18" s="30" t="s">
        <v>1395</v>
      </c>
      <c r="AN18" s="33"/>
      <c r="AP18" s="34"/>
      <c r="AR18" s="26"/>
      <c r="AS18" s="30" t="s">
        <v>1396</v>
      </c>
      <c r="AT18" s="33"/>
      <c r="AV18" s="34"/>
      <c r="AX18" s="26"/>
      <c r="AY18" s="30" t="s">
        <v>1400</v>
      </c>
      <c r="AZ18" s="33"/>
      <c r="BB18" s="34"/>
      <c r="BD18" s="26"/>
      <c r="BE18" s="30" t="s">
        <v>1395</v>
      </c>
      <c r="BF18" s="33"/>
      <c r="BH18" s="34"/>
    </row>
    <row r="19" spans="2:60" x14ac:dyDescent="0.2">
      <c r="B19" s="26"/>
      <c r="C19" s="36" t="s">
        <v>1148</v>
      </c>
      <c r="D19" s="42">
        <f>COUNTIF('Edited Data'!NY:NY,"one face-to-face contact per month")</f>
        <v>4</v>
      </c>
      <c r="F19" s="34"/>
      <c r="H19" s="26"/>
      <c r="I19" s="36" t="s">
        <v>1148</v>
      </c>
      <c r="J19" s="42"/>
      <c r="L19" s="34"/>
      <c r="N19" s="26"/>
      <c r="O19" s="36" t="s">
        <v>1148</v>
      </c>
      <c r="P19" s="42"/>
      <c r="R19" s="34"/>
      <c r="T19" s="26"/>
      <c r="U19" s="36" t="s">
        <v>1148</v>
      </c>
      <c r="V19" s="42"/>
      <c r="X19" s="34"/>
      <c r="Z19" s="26"/>
      <c r="AA19" s="36" t="s">
        <v>1148</v>
      </c>
      <c r="AB19" s="42"/>
      <c r="AD19" s="34"/>
      <c r="AF19" s="26"/>
      <c r="AG19" s="36" t="s">
        <v>1148</v>
      </c>
      <c r="AH19" s="42"/>
      <c r="AJ19" s="34"/>
      <c r="AL19" s="26"/>
      <c r="AM19" s="36" t="s">
        <v>1148</v>
      </c>
      <c r="AN19" s="42"/>
      <c r="AP19" s="34"/>
      <c r="AR19" s="26"/>
      <c r="AS19" s="36" t="s">
        <v>1148</v>
      </c>
      <c r="AT19" s="42">
        <f>COUNTIF('Class 6'!NY2:NY24,"One face-to-face contact per month")</f>
        <v>3</v>
      </c>
      <c r="AV19" s="34"/>
      <c r="AX19" s="26"/>
      <c r="AY19" s="36" t="s">
        <v>1148</v>
      </c>
      <c r="AZ19" s="42"/>
      <c r="BB19" s="34"/>
      <c r="BD19" s="26"/>
      <c r="BE19" s="36" t="s">
        <v>1148</v>
      </c>
      <c r="BF19" s="42">
        <f>COUNTIF('Class 8'!NY2:NY6,"One face-to-face contact per month")</f>
        <v>1</v>
      </c>
      <c r="BH19" s="34"/>
    </row>
    <row r="20" spans="2:60" x14ac:dyDescent="0.2">
      <c r="B20" s="26"/>
      <c r="C20" s="36" t="s">
        <v>1139</v>
      </c>
      <c r="D20" s="42">
        <f>COUNTIF('Edited Data'!NY:NY,"one face-to-face contact every two months")</f>
        <v>5</v>
      </c>
      <c r="F20" s="34"/>
      <c r="H20" s="26"/>
      <c r="I20" s="36" t="s">
        <v>1139</v>
      </c>
      <c r="J20" s="42"/>
      <c r="L20" s="34"/>
      <c r="N20" s="26"/>
      <c r="O20" s="36" t="s">
        <v>1139</v>
      </c>
      <c r="P20" s="42"/>
      <c r="R20" s="34"/>
      <c r="T20" s="26"/>
      <c r="U20" s="36" t="s">
        <v>1139</v>
      </c>
      <c r="V20" s="42"/>
      <c r="X20" s="34"/>
      <c r="Z20" s="26"/>
      <c r="AA20" s="36" t="s">
        <v>1139</v>
      </c>
      <c r="AB20" s="42"/>
      <c r="AD20" s="34"/>
      <c r="AF20" s="26"/>
      <c r="AG20" s="36" t="s">
        <v>1139</v>
      </c>
      <c r="AH20" s="42"/>
      <c r="AJ20" s="34"/>
      <c r="AL20" s="26"/>
      <c r="AM20" s="36" t="s">
        <v>1139</v>
      </c>
      <c r="AN20" s="42">
        <f>COUNTIF('Class 5'!NY2:NY7,"One face-to-face contact every two months")</f>
        <v>1</v>
      </c>
      <c r="AP20" s="34"/>
      <c r="AR20" s="26"/>
      <c r="AS20" s="36" t="s">
        <v>1139</v>
      </c>
      <c r="AT20" s="42">
        <f>COUNTIF('Class 6'!NY2:NY24,"One face-to-face contact every two months")</f>
        <v>3</v>
      </c>
      <c r="AV20" s="34"/>
      <c r="AX20" s="26"/>
      <c r="AY20" s="36" t="s">
        <v>1139</v>
      </c>
      <c r="AZ20" s="42"/>
      <c r="BB20" s="34"/>
      <c r="BD20" s="26"/>
      <c r="BE20" s="36" t="s">
        <v>1139</v>
      </c>
      <c r="BF20" s="42">
        <f>COUNTIF('Class 8'!NY2:NY6,"One face-to-face contact every two months")</f>
        <v>1</v>
      </c>
      <c r="BH20" s="34"/>
    </row>
    <row r="21" spans="2:60" x14ac:dyDescent="0.2">
      <c r="B21" s="26"/>
      <c r="C21" s="36" t="s">
        <v>1140</v>
      </c>
      <c r="D21" s="42">
        <f>COUNTIF('Edited Data'!NY:NY,"one face-to-face contact every three months")</f>
        <v>8</v>
      </c>
      <c r="F21" s="34"/>
      <c r="H21" s="26"/>
      <c r="I21" s="36" t="s">
        <v>1140</v>
      </c>
      <c r="J21" s="42"/>
      <c r="L21" s="34"/>
      <c r="N21" s="26"/>
      <c r="O21" s="36" t="s">
        <v>1140</v>
      </c>
      <c r="P21" s="42"/>
      <c r="R21" s="34"/>
      <c r="T21" s="26"/>
      <c r="U21" s="36" t="s">
        <v>1140</v>
      </c>
      <c r="V21" s="42"/>
      <c r="X21" s="34"/>
      <c r="Z21" s="26"/>
      <c r="AA21" s="36" t="s">
        <v>1140</v>
      </c>
      <c r="AB21" s="42">
        <f>COUNTIF('Class 3'!NY:NY,"one face-to-face contact every three months")</f>
        <v>2</v>
      </c>
      <c r="AD21" s="34"/>
      <c r="AF21" s="26"/>
      <c r="AG21" s="36" t="s">
        <v>1140</v>
      </c>
      <c r="AH21" s="42">
        <f>COUNTIF('Class 4'!NY3:NY10,"One face-to-face contact every three months")</f>
        <v>1</v>
      </c>
      <c r="AJ21" s="34"/>
      <c r="AL21" s="26"/>
      <c r="AM21" s="36" t="s">
        <v>1140</v>
      </c>
      <c r="AN21" s="42"/>
      <c r="AP21" s="34"/>
      <c r="AR21" s="26"/>
      <c r="AS21" s="36" t="s">
        <v>1140</v>
      </c>
      <c r="AT21" s="42">
        <f>COUNTIF('Class 6'!NY2:NY24,"One face-to-face contact every three months")</f>
        <v>4</v>
      </c>
      <c r="AV21" s="34"/>
      <c r="AX21" s="26"/>
      <c r="AY21" s="36" t="s">
        <v>1140</v>
      </c>
      <c r="AZ21" s="42">
        <f>COUNTIF('Class 7'!NY2:NY5,"One face-to-face contact every three months")</f>
        <v>1</v>
      </c>
      <c r="BB21" s="34"/>
      <c r="BD21" s="26"/>
      <c r="BE21" s="36" t="s">
        <v>1140</v>
      </c>
      <c r="BF21" s="42"/>
      <c r="BH21" s="34"/>
    </row>
    <row r="22" spans="2:60" x14ac:dyDescent="0.2">
      <c r="B22" s="26"/>
      <c r="C22" s="36" t="s">
        <v>1141</v>
      </c>
      <c r="D22" s="42">
        <f>COUNTIF('Edited Data'!NY:NY,"one face-to-face contact every six months")</f>
        <v>3</v>
      </c>
      <c r="F22" s="34"/>
      <c r="H22" s="26"/>
      <c r="I22" s="36" t="s">
        <v>1141</v>
      </c>
      <c r="J22" s="42">
        <f>COUNTIF('Class 1'!NY:NY,"one face-to-face contact every six months")</f>
        <v>1</v>
      </c>
      <c r="L22" s="34"/>
      <c r="N22" s="26"/>
      <c r="O22" s="36" t="s">
        <v>1141</v>
      </c>
      <c r="P22" s="42"/>
      <c r="R22" s="34"/>
      <c r="T22" s="26"/>
      <c r="U22" s="36" t="s">
        <v>1141</v>
      </c>
      <c r="V22" s="42">
        <f>COUNTIF('Class 2A'!NY2:NY5,"One face-to-face contact every six months")</f>
        <v>1</v>
      </c>
      <c r="X22" s="34"/>
      <c r="Z22" s="26"/>
      <c r="AA22" s="36" t="s">
        <v>1141</v>
      </c>
      <c r="AB22" s="42"/>
      <c r="AD22" s="34"/>
      <c r="AF22" s="26"/>
      <c r="AG22" s="36" t="s">
        <v>1141</v>
      </c>
      <c r="AH22" s="42"/>
      <c r="AJ22" s="34"/>
      <c r="AL22" s="26"/>
      <c r="AM22" s="36" t="s">
        <v>1141</v>
      </c>
      <c r="AN22" s="42">
        <f>COUNTIF('Class 5'!NY2:NY7,"One face-to-face contact every six months")</f>
        <v>1</v>
      </c>
      <c r="AP22" s="34"/>
      <c r="AR22" s="26"/>
      <c r="AS22" s="36" t="s">
        <v>1141</v>
      </c>
      <c r="AT22" s="42"/>
      <c r="AV22" s="34"/>
      <c r="AX22" s="26"/>
      <c r="AY22" s="36" t="s">
        <v>1141</v>
      </c>
      <c r="AZ22" s="42"/>
      <c r="BB22" s="34"/>
      <c r="BD22" s="26"/>
      <c r="BE22" s="36" t="s">
        <v>1141</v>
      </c>
      <c r="BF22" s="42"/>
      <c r="BH22" s="34"/>
    </row>
    <row r="23" spans="2:60" x14ac:dyDescent="0.2">
      <c r="B23" s="26"/>
      <c r="C23" s="36" t="s">
        <v>1143</v>
      </c>
      <c r="D23" s="42">
        <f>COUNTIF('Edited Data'!NY:NY,"Only reporting by computer, phone, or mail.")</f>
        <v>5</v>
      </c>
      <c r="F23" s="34"/>
      <c r="H23" s="26"/>
      <c r="I23" s="36" t="s">
        <v>1143</v>
      </c>
      <c r="J23" s="42"/>
      <c r="L23" s="34"/>
      <c r="N23" s="26"/>
      <c r="O23" s="36" t="s">
        <v>1143</v>
      </c>
      <c r="P23" s="42"/>
      <c r="R23" s="34"/>
      <c r="T23" s="26"/>
      <c r="U23" s="36" t="s">
        <v>1143</v>
      </c>
      <c r="V23" s="42"/>
      <c r="X23" s="34"/>
      <c r="Z23" s="26"/>
      <c r="AA23" s="36" t="s">
        <v>1143</v>
      </c>
      <c r="AB23" s="42">
        <f>COUNTIF('Class 3'!NY:NY,"Only reporting by computer, phone, or mail.")</f>
        <v>1</v>
      </c>
      <c r="AD23" s="34"/>
      <c r="AF23" s="26"/>
      <c r="AG23" s="36" t="s">
        <v>1143</v>
      </c>
      <c r="AH23" s="42">
        <f>COUNTIF('Class 4'!NY3:NY10,"Only reporting by computer, phone, or mail.")</f>
        <v>1</v>
      </c>
      <c r="AJ23" s="34"/>
      <c r="AL23" s="26"/>
      <c r="AM23" s="36" t="s">
        <v>1143</v>
      </c>
      <c r="AN23" s="42"/>
      <c r="AP23" s="34"/>
      <c r="AR23" s="26"/>
      <c r="AS23" s="36" t="s">
        <v>1143</v>
      </c>
      <c r="AT23" s="42">
        <f>COUNTIF('Class 6'!NY2:NY24,"Only reporting by computer, phone, or mail.")</f>
        <v>1</v>
      </c>
      <c r="AV23" s="34"/>
      <c r="AX23" s="26"/>
      <c r="AY23" s="36" t="s">
        <v>1143</v>
      </c>
      <c r="AZ23" s="42">
        <f>COUNTIF('Class 7'!NY2:NY5,"Only reporting by computer, phone, or mail.")</f>
        <v>2</v>
      </c>
      <c r="BB23" s="34"/>
      <c r="BD23" s="26"/>
      <c r="BE23" s="36" t="s">
        <v>1143</v>
      </c>
      <c r="BF23" s="42"/>
      <c r="BH23" s="34"/>
    </row>
    <row r="24" spans="2:60" x14ac:dyDescent="0.2">
      <c r="B24" s="26"/>
      <c r="C24" s="38" t="s">
        <v>1144</v>
      </c>
      <c r="D24" s="45">
        <f>COUNTIF('Edited Data'!NY:NY,"as needed or required")</f>
        <v>4</v>
      </c>
      <c r="F24" s="34"/>
      <c r="H24" s="26"/>
      <c r="I24" s="38" t="s">
        <v>1144</v>
      </c>
      <c r="J24" s="45"/>
      <c r="L24" s="34"/>
      <c r="N24" s="26"/>
      <c r="O24" s="38" t="s">
        <v>1144</v>
      </c>
      <c r="P24" s="45"/>
      <c r="R24" s="34"/>
      <c r="T24" s="26"/>
      <c r="U24" s="38" t="s">
        <v>1144</v>
      </c>
      <c r="V24" s="45"/>
      <c r="X24" s="34"/>
      <c r="Z24" s="26"/>
      <c r="AA24" s="38" t="s">
        <v>1144</v>
      </c>
      <c r="AB24" s="45"/>
      <c r="AD24" s="34"/>
      <c r="AF24" s="26"/>
      <c r="AG24" s="38" t="s">
        <v>1144</v>
      </c>
      <c r="AH24" s="45">
        <f>COUNTIF('Class 4'!NY3:NY10,"as needed or required")</f>
        <v>1</v>
      </c>
      <c r="AJ24" s="34"/>
      <c r="AL24" s="26"/>
      <c r="AM24" s="38" t="s">
        <v>1144</v>
      </c>
      <c r="AN24" s="45"/>
      <c r="AP24" s="34"/>
      <c r="AR24" s="26"/>
      <c r="AS24" s="38" t="s">
        <v>1144</v>
      </c>
      <c r="AT24" s="45">
        <f>COUNTIF('Class 6'!NY2:NY24,"As needed or required")</f>
        <v>2</v>
      </c>
      <c r="AV24" s="34"/>
      <c r="AX24" s="26"/>
      <c r="AY24" s="38" t="s">
        <v>1144</v>
      </c>
      <c r="AZ24" s="45">
        <f>COUNTIF('Class 7'!NY2:NY5,"As needed or required")</f>
        <v>1</v>
      </c>
      <c r="BB24" s="34"/>
      <c r="BD24" s="26"/>
      <c r="BE24" s="38" t="s">
        <v>1144</v>
      </c>
      <c r="BF24" s="45"/>
      <c r="BH24" s="34"/>
    </row>
    <row r="25" spans="2:60" x14ac:dyDescent="0.2">
      <c r="B25" s="26"/>
      <c r="F25" s="34"/>
      <c r="H25" s="26"/>
      <c r="L25" s="34"/>
      <c r="N25" s="26"/>
      <c r="R25" s="34"/>
      <c r="T25" s="26"/>
      <c r="X25" s="34"/>
      <c r="Z25" s="26"/>
      <c r="AD25" s="34"/>
      <c r="AF25" s="26"/>
      <c r="AJ25" s="34"/>
      <c r="AL25" s="26"/>
      <c r="AP25" s="34"/>
      <c r="AR25" s="26"/>
      <c r="AV25" s="34"/>
      <c r="AX25" s="26"/>
      <c r="BB25" s="34"/>
      <c r="BD25" s="26"/>
      <c r="BH25" s="34"/>
    </row>
    <row r="26" spans="2:60" x14ac:dyDescent="0.2">
      <c r="B26" s="26"/>
      <c r="F26" s="34"/>
      <c r="H26" s="26"/>
      <c r="L26" s="34"/>
      <c r="N26" s="26"/>
      <c r="R26" s="34"/>
      <c r="T26" s="26"/>
      <c r="X26" s="34"/>
      <c r="Z26" s="26"/>
      <c r="AD26" s="34"/>
      <c r="AF26" s="26"/>
      <c r="AJ26" s="34"/>
      <c r="AL26" s="26"/>
      <c r="AP26" s="34"/>
      <c r="AR26" s="26"/>
      <c r="AV26" s="34"/>
      <c r="AX26" s="26"/>
      <c r="BB26" s="34"/>
      <c r="BD26" s="26"/>
      <c r="BH26" s="34"/>
    </row>
    <row r="27" spans="2:60" x14ac:dyDescent="0.2">
      <c r="B27" s="26"/>
      <c r="C27" s="30" t="s">
        <v>1322</v>
      </c>
      <c r="D27" s="33"/>
      <c r="F27" s="34"/>
      <c r="H27" s="26"/>
      <c r="I27" s="30" t="s">
        <v>1149</v>
      </c>
      <c r="J27" s="33"/>
      <c r="L27" s="34"/>
      <c r="N27" s="26"/>
      <c r="O27" s="30" t="s">
        <v>1149</v>
      </c>
      <c r="P27" s="33"/>
      <c r="R27" s="34"/>
      <c r="T27" s="26"/>
      <c r="U27" s="30" t="s">
        <v>1150</v>
      </c>
      <c r="V27" s="33"/>
      <c r="X27" s="34"/>
      <c r="Z27" s="26"/>
      <c r="AA27" s="30" t="s">
        <v>1475</v>
      </c>
      <c r="AB27" s="33"/>
      <c r="AD27" s="34"/>
      <c r="AF27" s="26"/>
      <c r="AG27" s="30" t="s">
        <v>1393</v>
      </c>
      <c r="AH27" s="33"/>
      <c r="AJ27" s="34"/>
      <c r="AL27" s="26"/>
      <c r="AM27" s="30" t="s">
        <v>1151</v>
      </c>
      <c r="AN27" s="33"/>
      <c r="AP27" s="34"/>
      <c r="AR27" s="26"/>
      <c r="AS27" s="30" t="s">
        <v>1397</v>
      </c>
      <c r="AT27" s="33"/>
      <c r="AV27" s="34"/>
      <c r="AX27" s="26"/>
      <c r="AY27" s="30" t="s">
        <v>1150</v>
      </c>
      <c r="AZ27" s="33"/>
      <c r="BB27" s="34"/>
      <c r="BD27" s="26"/>
      <c r="BE27" s="30" t="s">
        <v>1401</v>
      </c>
      <c r="BF27" s="33"/>
      <c r="BH27" s="34"/>
    </row>
    <row r="28" spans="2:60" x14ac:dyDescent="0.2">
      <c r="B28" s="26"/>
      <c r="C28" s="36" t="s">
        <v>1158</v>
      </c>
      <c r="D28" s="42">
        <f>COUNTIF('Edited Data'!NZ:NZ,"More than one face-to-face contact per week")</f>
        <v>1</v>
      </c>
      <c r="F28" s="34"/>
      <c r="H28" s="26"/>
      <c r="I28" s="36" t="s">
        <v>1158</v>
      </c>
      <c r="J28" s="42"/>
      <c r="L28" s="34"/>
      <c r="N28" s="26"/>
      <c r="O28" s="36" t="s">
        <v>1158</v>
      </c>
      <c r="P28" s="42"/>
      <c r="R28" s="34"/>
      <c r="T28" s="26"/>
      <c r="U28" s="36" t="s">
        <v>1158</v>
      </c>
      <c r="V28" s="42"/>
      <c r="X28" s="34"/>
      <c r="Z28" s="26"/>
      <c r="AA28" s="36" t="s">
        <v>1158</v>
      </c>
      <c r="AB28" s="42"/>
      <c r="AD28" s="34"/>
      <c r="AF28" s="26"/>
      <c r="AG28" s="36" t="s">
        <v>1158</v>
      </c>
      <c r="AH28" s="42"/>
      <c r="AJ28" s="34"/>
      <c r="AL28" s="26"/>
      <c r="AM28" s="36" t="s">
        <v>1158</v>
      </c>
      <c r="AN28" s="42"/>
      <c r="AP28" s="34"/>
      <c r="AR28" s="26"/>
      <c r="AS28" s="36" t="s">
        <v>1158</v>
      </c>
      <c r="AT28" s="42">
        <f>COUNTIF('Class 6'!NZ2:NZ24,"More than one face-to-face contact per week")</f>
        <v>1</v>
      </c>
      <c r="AV28" s="34"/>
      <c r="AX28" s="26"/>
      <c r="AY28" s="36" t="s">
        <v>1158</v>
      </c>
      <c r="AZ28" s="42"/>
      <c r="BB28" s="34"/>
      <c r="BD28" s="26"/>
      <c r="BE28" s="36" t="s">
        <v>1158</v>
      </c>
      <c r="BF28" s="42"/>
      <c r="BH28" s="34"/>
    </row>
    <row r="29" spans="2:60" x14ac:dyDescent="0.2">
      <c r="B29" s="26"/>
      <c r="C29" s="36" t="s">
        <v>1153</v>
      </c>
      <c r="D29" s="42">
        <f>COUNTIF('Edited Data'!NZ:NZ,"One face-to-face contact every two weeks")</f>
        <v>7</v>
      </c>
      <c r="F29" s="34"/>
      <c r="H29" s="26"/>
      <c r="I29" s="36" t="s">
        <v>1153</v>
      </c>
      <c r="J29" s="42"/>
      <c r="L29" s="34"/>
      <c r="N29" s="26"/>
      <c r="O29" s="36" t="s">
        <v>1153</v>
      </c>
      <c r="P29" s="42"/>
      <c r="R29" s="34"/>
      <c r="T29" s="26"/>
      <c r="U29" s="36" t="s">
        <v>1153</v>
      </c>
      <c r="V29" s="42"/>
      <c r="X29" s="34"/>
      <c r="Z29" s="26"/>
      <c r="AA29" s="36" t="s">
        <v>1153</v>
      </c>
      <c r="AB29" s="42">
        <f>COUNTIF('Class 3'!NZ:NZ,"One face-to-face contact every two weeks")</f>
        <v>2</v>
      </c>
      <c r="AD29" s="34"/>
      <c r="AF29" s="26"/>
      <c r="AG29" s="36" t="s">
        <v>1153</v>
      </c>
      <c r="AH29" s="42"/>
      <c r="AJ29" s="34"/>
      <c r="AL29" s="26"/>
      <c r="AM29" s="36" t="s">
        <v>1153</v>
      </c>
      <c r="AN29" s="42">
        <f>COUNTIF('Class 5'!NZ2:NZ7,"One face-to-face contact every two weeks")</f>
        <v>3</v>
      </c>
      <c r="AP29" s="34"/>
      <c r="AR29" s="26"/>
      <c r="AS29" s="36" t="s">
        <v>1153</v>
      </c>
      <c r="AT29" s="42">
        <f>COUNTIF('Class 6'!NZ2:NZ24,"One face-to-face contact every two weeks")</f>
        <v>1</v>
      </c>
      <c r="AV29" s="34"/>
      <c r="AX29" s="26"/>
      <c r="AY29" s="36" t="s">
        <v>1153</v>
      </c>
      <c r="AZ29" s="42"/>
      <c r="BB29" s="34"/>
      <c r="BD29" s="26"/>
      <c r="BE29" s="36" t="s">
        <v>1153</v>
      </c>
      <c r="BF29" s="42">
        <f>COUNTIF('Class 8'!NZ2:NZ6,"One face-to-face contact every two weeks")</f>
        <v>1</v>
      </c>
      <c r="BH29" s="34"/>
    </row>
    <row r="30" spans="2:60" x14ac:dyDescent="0.2">
      <c r="B30" s="26"/>
      <c r="C30" s="36" t="s">
        <v>1148</v>
      </c>
      <c r="D30" s="42">
        <f>COUNTIF('Edited Data'!NZ:NZ,"one face-to-face contact per month")</f>
        <v>31</v>
      </c>
      <c r="F30" s="34"/>
      <c r="H30" s="26"/>
      <c r="I30" s="36" t="s">
        <v>1148</v>
      </c>
      <c r="J30" s="42">
        <f>COUNTIF('Class 1'!NZ:NZ,"one face-to-face contact per month")</f>
        <v>1</v>
      </c>
      <c r="L30" s="34"/>
      <c r="N30" s="26"/>
      <c r="O30" s="36" t="s">
        <v>1148</v>
      </c>
      <c r="P30" s="42"/>
      <c r="R30" s="34"/>
      <c r="T30" s="26"/>
      <c r="U30" s="36" t="s">
        <v>1148</v>
      </c>
      <c r="V30" s="42">
        <f>COUNTIF('Class 2A'!NZ2:NZ5,"One face-to-face contact per month")</f>
        <v>2</v>
      </c>
      <c r="X30" s="34"/>
      <c r="Z30" s="26"/>
      <c r="AA30" s="36" t="s">
        <v>1148</v>
      </c>
      <c r="AB30" s="42">
        <f>COUNTIF('Class 3'!NZ:NZ,"one face-to-face contact per month")</f>
        <v>6</v>
      </c>
      <c r="AD30" s="34"/>
      <c r="AF30" s="26"/>
      <c r="AG30" s="36" t="s">
        <v>1148</v>
      </c>
      <c r="AH30" s="42">
        <f>COUNTIF('Class 4'!NZ2:NZ10,"One face-to-face contact per month")</f>
        <v>4</v>
      </c>
      <c r="AJ30" s="34"/>
      <c r="AL30" s="26"/>
      <c r="AM30" s="36" t="s">
        <v>1148</v>
      </c>
      <c r="AN30" s="42">
        <f>COUNTIF('Class 5'!NZ2:NZ7,"One face-to-face contact per month")</f>
        <v>2</v>
      </c>
      <c r="AP30" s="34"/>
      <c r="AR30" s="26"/>
      <c r="AS30" s="36" t="s">
        <v>1148</v>
      </c>
      <c r="AT30" s="42">
        <f>COUNTIF('Class 6'!NZ2:NZ24,"One face-to-face contact per month")</f>
        <v>12</v>
      </c>
      <c r="AV30" s="34"/>
      <c r="AX30" s="26"/>
      <c r="AY30" s="36" t="s">
        <v>1148</v>
      </c>
      <c r="AZ30" s="42">
        <f>COUNTIF('Class 7'!NZ2:NZ5,"One face-to-face contact per month")</f>
        <v>3</v>
      </c>
      <c r="BB30" s="34"/>
      <c r="BD30" s="26"/>
      <c r="BE30" s="36" t="s">
        <v>1148</v>
      </c>
      <c r="BF30" s="42">
        <f>COUNTIF('Class 8'!NZ2:NZ6,"One face-to-face contact per month")</f>
        <v>1</v>
      </c>
      <c r="BH30" s="34"/>
    </row>
    <row r="31" spans="2:60" x14ac:dyDescent="0.2">
      <c r="B31" s="26"/>
      <c r="C31" s="36" t="s">
        <v>1139</v>
      </c>
      <c r="D31" s="42">
        <f>COUNTIF('Edited Data'!NZ:NZ,"one face-to-face contact every two months")</f>
        <v>6</v>
      </c>
      <c r="F31" s="34"/>
      <c r="H31" s="26"/>
      <c r="I31" s="36" t="s">
        <v>1139</v>
      </c>
      <c r="J31" s="42"/>
      <c r="L31" s="34"/>
      <c r="N31" s="26"/>
      <c r="O31" s="36" t="s">
        <v>1139</v>
      </c>
      <c r="P31" s="42"/>
      <c r="R31" s="34"/>
      <c r="T31" s="26"/>
      <c r="U31" s="36" t="s">
        <v>1139</v>
      </c>
      <c r="V31" s="42">
        <f>COUNTIF('Class 2A'!NZ2:NZ5,"One face-to-face contact every two months")</f>
        <v>2</v>
      </c>
      <c r="X31" s="34"/>
      <c r="Z31" s="26"/>
      <c r="AA31" s="36" t="s">
        <v>1139</v>
      </c>
      <c r="AB31" s="42">
        <f>COUNTIF('Class 3'!NZ:NZ,"one face-to-face contact every two months")</f>
        <v>2</v>
      </c>
      <c r="AD31" s="34"/>
      <c r="AF31" s="26"/>
      <c r="AG31" s="36" t="s">
        <v>1139</v>
      </c>
      <c r="AH31" s="42">
        <f>COUNTIF('Class 4'!NZ2:NZ10,"One face-to-face contact every two months")</f>
        <v>2</v>
      </c>
      <c r="AJ31" s="34"/>
      <c r="AL31" s="26"/>
      <c r="AM31" s="36" t="s">
        <v>1139</v>
      </c>
      <c r="AN31" s="42"/>
      <c r="AP31" s="34"/>
      <c r="AR31" s="26"/>
      <c r="AS31" s="36" t="s">
        <v>1139</v>
      </c>
      <c r="AT31" s="42"/>
      <c r="AV31" s="34"/>
      <c r="AX31" s="26"/>
      <c r="AY31" s="36" t="s">
        <v>1139</v>
      </c>
      <c r="AZ31" s="42"/>
      <c r="BB31" s="34"/>
      <c r="BD31" s="26"/>
      <c r="BE31" s="36" t="s">
        <v>1139</v>
      </c>
      <c r="BF31" s="42"/>
      <c r="BH31" s="34"/>
    </row>
    <row r="32" spans="2:60" x14ac:dyDescent="0.2">
      <c r="B32" s="26"/>
      <c r="C32" s="36" t="s">
        <v>1140</v>
      </c>
      <c r="D32" s="42">
        <f>COUNTIF('Edited Data'!NZ:NZ,"one face-to-face contact every three months")</f>
        <v>2</v>
      </c>
      <c r="F32" s="34"/>
      <c r="H32" s="26"/>
      <c r="I32" s="36" t="s">
        <v>1140</v>
      </c>
      <c r="J32" s="42"/>
      <c r="L32" s="34"/>
      <c r="N32" s="26"/>
      <c r="O32" s="36" t="s">
        <v>1140</v>
      </c>
      <c r="P32" s="42"/>
      <c r="R32" s="34"/>
      <c r="T32" s="26"/>
      <c r="U32" s="36" t="s">
        <v>1140</v>
      </c>
      <c r="V32" s="42"/>
      <c r="X32" s="34"/>
      <c r="Z32" s="26"/>
      <c r="AA32" s="36" t="s">
        <v>1140</v>
      </c>
      <c r="AB32" s="42">
        <f>COUNTIF('Class 3'!NZ:NZ,"one face-to-face contact every three months")</f>
        <v>1</v>
      </c>
      <c r="AD32" s="34"/>
      <c r="AF32" s="26"/>
      <c r="AG32" s="36" t="s">
        <v>1140</v>
      </c>
      <c r="AH32" s="42"/>
      <c r="AJ32" s="34"/>
      <c r="AL32" s="26"/>
      <c r="AM32" s="36" t="s">
        <v>1140</v>
      </c>
      <c r="AN32" s="42">
        <f>COUNTIF('Class 5'!NZ2:NZ7,"One face-to-face contact every three months")</f>
        <v>1</v>
      </c>
      <c r="AP32" s="34"/>
      <c r="AR32" s="26"/>
      <c r="AS32" s="36" t="s">
        <v>1140</v>
      </c>
      <c r="AT32" s="42"/>
      <c r="AV32" s="34"/>
      <c r="AX32" s="26"/>
      <c r="AY32" s="36" t="s">
        <v>1140</v>
      </c>
      <c r="AZ32" s="42"/>
      <c r="BB32" s="34"/>
      <c r="BD32" s="26"/>
      <c r="BE32" s="36" t="s">
        <v>1140</v>
      </c>
      <c r="BF32" s="42"/>
      <c r="BH32" s="34"/>
    </row>
    <row r="33" spans="2:60" x14ac:dyDescent="0.2">
      <c r="B33" s="26"/>
      <c r="C33" s="38" t="s">
        <v>1144</v>
      </c>
      <c r="D33" s="45">
        <f>COUNTIF('Edited Data'!NZ:NZ,"as needed or required")</f>
        <v>4</v>
      </c>
      <c r="F33" s="34"/>
      <c r="H33" s="26"/>
      <c r="I33" s="38" t="s">
        <v>1144</v>
      </c>
      <c r="J33" s="45"/>
      <c r="L33" s="34"/>
      <c r="N33" s="26"/>
      <c r="O33" s="38" t="s">
        <v>1144</v>
      </c>
      <c r="P33" s="45">
        <f>COUNTIF('Class 2'!NZ2,"As needed or required")</f>
        <v>1</v>
      </c>
      <c r="R33" s="34"/>
      <c r="T33" s="26"/>
      <c r="U33" s="38" t="s">
        <v>1144</v>
      </c>
      <c r="V33" s="45"/>
      <c r="X33" s="34"/>
      <c r="Z33" s="26"/>
      <c r="AA33" s="38" t="s">
        <v>1144</v>
      </c>
      <c r="AB33" s="45"/>
      <c r="AD33" s="34"/>
      <c r="AF33" s="26"/>
      <c r="AG33" s="38" t="s">
        <v>1144</v>
      </c>
      <c r="AH33" s="45">
        <f>COUNTIF('Class 4'!NZ2:NZ10,"as needed or required")</f>
        <v>1</v>
      </c>
      <c r="AJ33" s="34"/>
      <c r="AL33" s="26"/>
      <c r="AM33" s="38" t="s">
        <v>1144</v>
      </c>
      <c r="AN33" s="45"/>
      <c r="AP33" s="34"/>
      <c r="AR33" s="26"/>
      <c r="AS33" s="38" t="s">
        <v>1144</v>
      </c>
      <c r="AT33" s="45">
        <f>COUNTIF('Class 6'!NZ2:NZ24,"As needed or required")</f>
        <v>1</v>
      </c>
      <c r="AV33" s="34"/>
      <c r="AX33" s="26"/>
      <c r="AY33" s="38" t="s">
        <v>1144</v>
      </c>
      <c r="AZ33" s="45">
        <f>COUNTIF('Class 7'!NZ2:NZ5,"as needed or required")</f>
        <v>1</v>
      </c>
      <c r="BB33" s="34"/>
      <c r="BD33" s="26"/>
      <c r="BE33" s="38" t="s">
        <v>1144</v>
      </c>
      <c r="BF33" s="45"/>
      <c r="BH33" s="34"/>
    </row>
    <row r="34" spans="2:60" x14ac:dyDescent="0.2">
      <c r="B34" s="26"/>
      <c r="C34" s="48"/>
      <c r="D34" s="48"/>
      <c r="F34" s="34"/>
      <c r="H34" s="26"/>
      <c r="I34" s="48"/>
      <c r="J34" s="48"/>
      <c r="L34" s="34"/>
      <c r="N34" s="26"/>
      <c r="O34" s="48"/>
      <c r="P34" s="48"/>
      <c r="R34" s="34"/>
      <c r="T34" s="26"/>
      <c r="U34" s="48"/>
      <c r="V34" s="48"/>
      <c r="X34" s="34"/>
      <c r="Z34" s="26"/>
      <c r="AA34" s="48"/>
      <c r="AB34" s="48"/>
      <c r="AD34" s="34"/>
      <c r="AF34" s="26"/>
      <c r="AG34" s="48"/>
      <c r="AH34" s="48"/>
      <c r="AJ34" s="34"/>
      <c r="AL34" s="26"/>
      <c r="AM34" s="48"/>
      <c r="AN34" s="48"/>
      <c r="AP34" s="34"/>
      <c r="AR34" s="26"/>
      <c r="AS34" s="48"/>
      <c r="AT34" s="48"/>
      <c r="AV34" s="34"/>
      <c r="AX34" s="26"/>
      <c r="AY34" s="48"/>
      <c r="AZ34" s="48"/>
      <c r="BB34" s="34"/>
      <c r="BD34" s="26"/>
      <c r="BE34" s="48"/>
      <c r="BF34" s="48"/>
      <c r="BH34" s="34"/>
    </row>
    <row r="35" spans="2:60" x14ac:dyDescent="0.2">
      <c r="B35" s="26"/>
      <c r="C35" s="30" t="s">
        <v>1323</v>
      </c>
      <c r="D35" s="33"/>
      <c r="F35" s="34"/>
      <c r="H35" s="26"/>
      <c r="I35" s="30" t="s">
        <v>1154</v>
      </c>
      <c r="J35" s="33"/>
      <c r="L35" s="34"/>
      <c r="N35" s="26"/>
      <c r="O35" s="30" t="s">
        <v>1154</v>
      </c>
      <c r="P35" s="33"/>
      <c r="R35" s="34"/>
      <c r="T35" s="26"/>
      <c r="U35" s="30" t="s">
        <v>1391</v>
      </c>
      <c r="V35" s="33"/>
      <c r="X35" s="34"/>
      <c r="Z35" s="26"/>
      <c r="AA35" s="30" t="s">
        <v>1474</v>
      </c>
      <c r="AB35" s="33"/>
      <c r="AD35" s="34"/>
      <c r="AF35" s="26"/>
      <c r="AG35" s="30" t="s">
        <v>1156</v>
      </c>
      <c r="AH35" s="33"/>
      <c r="AJ35" s="34"/>
      <c r="AL35" s="26"/>
      <c r="AM35" s="30" t="s">
        <v>1157</v>
      </c>
      <c r="AN35" s="33"/>
      <c r="AP35" s="34"/>
      <c r="AR35" s="26"/>
      <c r="AS35" s="30" t="s">
        <v>1398</v>
      </c>
      <c r="AT35" s="33"/>
      <c r="AV35" s="34"/>
      <c r="AX35" s="26"/>
      <c r="AY35" s="30" t="s">
        <v>1391</v>
      </c>
      <c r="AZ35" s="33"/>
      <c r="BB35" s="34"/>
      <c r="BD35" s="26"/>
      <c r="BE35" s="30" t="s">
        <v>1155</v>
      </c>
      <c r="BF35" s="33"/>
      <c r="BH35" s="34"/>
    </row>
    <row r="36" spans="2:60" x14ac:dyDescent="0.2">
      <c r="B36" s="26"/>
      <c r="C36" s="36" t="s">
        <v>1158</v>
      </c>
      <c r="D36" s="42">
        <f>COUNTIF('Edited Data'!OA:OA,"More than one face-to-face contact per week")</f>
        <v>2</v>
      </c>
      <c r="F36" s="34"/>
      <c r="H36" s="26"/>
      <c r="I36" s="36" t="s">
        <v>1158</v>
      </c>
      <c r="J36" s="42"/>
      <c r="L36" s="34"/>
      <c r="N36" s="26"/>
      <c r="O36" s="36" t="s">
        <v>1158</v>
      </c>
      <c r="P36" s="42"/>
      <c r="R36" s="34"/>
      <c r="T36" s="26"/>
      <c r="U36" s="36" t="s">
        <v>1158</v>
      </c>
      <c r="V36" s="42"/>
      <c r="X36" s="34"/>
      <c r="Z36" s="26"/>
      <c r="AA36" s="36" t="s">
        <v>1158</v>
      </c>
      <c r="AB36" s="42"/>
      <c r="AD36" s="34"/>
      <c r="AF36" s="26"/>
      <c r="AG36" s="36" t="s">
        <v>1158</v>
      </c>
      <c r="AH36" s="42"/>
      <c r="AJ36" s="34"/>
      <c r="AL36" s="26"/>
      <c r="AM36" s="36" t="s">
        <v>1158</v>
      </c>
      <c r="AN36" s="42">
        <f>COUNTIF('Class 5'!OA2:OA7,"More than one face-to-face contact per week")</f>
        <v>1</v>
      </c>
      <c r="AP36" s="34"/>
      <c r="AR36" s="26"/>
      <c r="AS36" s="36" t="s">
        <v>1158</v>
      </c>
      <c r="AT36" s="42">
        <f>COUNTIF('Class 6'!OA2:OA24,"More than one face-to-face contact per week")</f>
        <v>1</v>
      </c>
      <c r="AV36" s="34"/>
      <c r="AX36" s="26"/>
      <c r="AY36" s="36" t="s">
        <v>1158</v>
      </c>
      <c r="AZ36" s="42"/>
      <c r="BB36" s="34"/>
      <c r="BD36" s="26"/>
      <c r="BE36" s="36" t="s">
        <v>1158</v>
      </c>
      <c r="BF36" s="42"/>
      <c r="BH36" s="34"/>
    </row>
    <row r="37" spans="2:60" x14ac:dyDescent="0.2">
      <c r="B37" s="26"/>
      <c r="C37" s="36" t="s">
        <v>1152</v>
      </c>
      <c r="D37" s="42">
        <f>COUNTIF('Edited Data'!OA:OA,"One face-to-face contact per week")</f>
        <v>12</v>
      </c>
      <c r="F37" s="34"/>
      <c r="H37" s="26"/>
      <c r="I37" s="36" t="s">
        <v>1152</v>
      </c>
      <c r="J37" s="42"/>
      <c r="L37" s="34"/>
      <c r="N37" s="26"/>
      <c r="O37" s="36" t="s">
        <v>1152</v>
      </c>
      <c r="P37" s="42"/>
      <c r="R37" s="34"/>
      <c r="T37" s="26"/>
      <c r="U37" s="36" t="s">
        <v>1152</v>
      </c>
      <c r="V37" s="42"/>
      <c r="X37" s="34"/>
      <c r="Z37" s="26"/>
      <c r="AA37" s="36" t="s">
        <v>1152</v>
      </c>
      <c r="AB37" s="42">
        <f>COUNTIF('Class 3'!OA:OA,"One face-to-face contact per week")</f>
        <v>1</v>
      </c>
      <c r="AD37" s="34"/>
      <c r="AF37" s="26"/>
      <c r="AG37" s="36" t="s">
        <v>1152</v>
      </c>
      <c r="AH37" s="42">
        <f>COUNTIF('Class 4'!OA2:OA10,"One face-to-face contact per week")</f>
        <v>2</v>
      </c>
      <c r="AJ37" s="34"/>
      <c r="AL37" s="26"/>
      <c r="AM37" s="36" t="s">
        <v>1152</v>
      </c>
      <c r="AN37" s="42">
        <f>COUNTIF('Class 5'!OA2:OA7,"One face-to-face contact per week")</f>
        <v>3</v>
      </c>
      <c r="AP37" s="34"/>
      <c r="AR37" s="26"/>
      <c r="AS37" s="36" t="s">
        <v>1152</v>
      </c>
      <c r="AT37" s="42">
        <f>COUNTIF('Class 6'!OA2:OA24,"One face-to-face contact per week")</f>
        <v>3</v>
      </c>
      <c r="AV37" s="34"/>
      <c r="AX37" s="26"/>
      <c r="AY37" s="36" t="s">
        <v>1152</v>
      </c>
      <c r="AZ37" s="42">
        <f>COUNTIF('Class 7'!OA2:OA5,"One face-to-face contact per week")</f>
        <v>2</v>
      </c>
      <c r="BB37" s="34"/>
      <c r="BD37" s="26"/>
      <c r="BE37" s="36" t="s">
        <v>1152</v>
      </c>
      <c r="BF37" s="42">
        <f>COUNTIF('Class 8'!OA2:OA6,"One face-to-face contact per week")</f>
        <v>1</v>
      </c>
      <c r="BH37" s="34"/>
    </row>
    <row r="38" spans="2:60" x14ac:dyDescent="0.2">
      <c r="B38" s="26"/>
      <c r="C38" s="36" t="s">
        <v>1153</v>
      </c>
      <c r="D38" s="42">
        <f>COUNTIF('Edited Data'!OA:OA,"One face-to-face contact every two weeks")</f>
        <v>24</v>
      </c>
      <c r="F38" s="34"/>
      <c r="H38" s="26"/>
      <c r="I38" s="36" t="s">
        <v>1153</v>
      </c>
      <c r="J38" s="42">
        <f>COUNTIF('Class 1'!OA:OA,"One face-to-face contact every two weeks")</f>
        <v>1</v>
      </c>
      <c r="L38" s="34"/>
      <c r="N38" s="26"/>
      <c r="O38" s="36" t="s">
        <v>1153</v>
      </c>
      <c r="P38" s="42"/>
      <c r="R38" s="34"/>
      <c r="T38" s="26"/>
      <c r="U38" s="36" t="s">
        <v>1153</v>
      </c>
      <c r="V38" s="42">
        <f>COUNTIF('Class 2A'!OA2:OA5,"One face-to-face contact every two weeks")</f>
        <v>2</v>
      </c>
      <c r="X38" s="34"/>
      <c r="Z38" s="26"/>
      <c r="AA38" s="36" t="s">
        <v>1153</v>
      </c>
      <c r="AB38" s="42">
        <f>COUNTIF('Class 3'!OA:OA,"One face-to-face contact every two weeks")</f>
        <v>5</v>
      </c>
      <c r="AD38" s="34"/>
      <c r="AF38" s="26"/>
      <c r="AG38" s="36" t="s">
        <v>1153</v>
      </c>
      <c r="AH38" s="42">
        <f>COUNTIF('Class 4'!OA2:OA10,"One face-to-face contact every two weeks")</f>
        <v>4</v>
      </c>
      <c r="AJ38" s="34"/>
      <c r="AL38" s="26"/>
      <c r="AM38" s="36" t="s">
        <v>1153</v>
      </c>
      <c r="AN38" s="42">
        <f>COUNTIF('Class 5'!OA2:OA7,"One face-to-face contact every two weeks")</f>
        <v>1</v>
      </c>
      <c r="AP38" s="34"/>
      <c r="AR38" s="26"/>
      <c r="AS38" s="36" t="s">
        <v>1153</v>
      </c>
      <c r="AT38" s="42">
        <f>COUNTIF('Class 6'!OA2:OA24,"One face-to-face contact every two weeks")</f>
        <v>8</v>
      </c>
      <c r="AV38" s="34"/>
      <c r="AX38" s="26"/>
      <c r="AY38" s="36" t="s">
        <v>1153</v>
      </c>
      <c r="AZ38" s="42">
        <f>COUNTIF('Class 7'!OA2:OA5,"One face-to-face contact every two weeks")</f>
        <v>2</v>
      </c>
      <c r="BB38" s="34"/>
      <c r="BD38" s="26"/>
      <c r="BE38" s="36" t="s">
        <v>1153</v>
      </c>
      <c r="BF38" s="42">
        <f>COUNTIF('Class 8'!OA2:OA6,"One face-to-face contact every two weeks")</f>
        <v>1</v>
      </c>
      <c r="BH38" s="34"/>
    </row>
    <row r="39" spans="2:60" x14ac:dyDescent="0.2">
      <c r="B39" s="26"/>
      <c r="C39" s="36" t="s">
        <v>1159</v>
      </c>
      <c r="D39" s="42">
        <f>COUNTIF('Edited Data'!OA:OA,"three face-to-face contacts per month")</f>
        <v>2</v>
      </c>
      <c r="F39" s="34"/>
      <c r="H39" s="26"/>
      <c r="I39" s="36" t="s">
        <v>1159</v>
      </c>
      <c r="J39" s="42"/>
      <c r="L39" s="34"/>
      <c r="N39" s="26"/>
      <c r="O39" s="36" t="s">
        <v>1159</v>
      </c>
      <c r="P39" s="42"/>
      <c r="R39" s="34"/>
      <c r="T39" s="26"/>
      <c r="U39" s="36" t="s">
        <v>1159</v>
      </c>
      <c r="V39" s="42"/>
      <c r="X39" s="34"/>
      <c r="Z39" s="26"/>
      <c r="AA39" s="36" t="s">
        <v>1159</v>
      </c>
      <c r="AB39" s="42">
        <f>COUNTIF('Class 3'!OA:OA,"three face-to-face contacts per month")</f>
        <v>2</v>
      </c>
      <c r="AD39" s="34"/>
      <c r="AF39" s="26"/>
      <c r="AG39" s="36" t="s">
        <v>1159</v>
      </c>
      <c r="AH39" s="42"/>
      <c r="AJ39" s="34"/>
      <c r="AL39" s="26"/>
      <c r="AM39" s="36" t="s">
        <v>1159</v>
      </c>
      <c r="AN39" s="42"/>
      <c r="AP39" s="34"/>
      <c r="AR39" s="26"/>
      <c r="AS39" s="36" t="s">
        <v>1159</v>
      </c>
      <c r="AT39" s="42"/>
      <c r="AV39" s="34"/>
      <c r="AX39" s="26"/>
      <c r="AY39" s="36" t="s">
        <v>1159</v>
      </c>
      <c r="AZ39" s="42"/>
      <c r="BB39" s="34"/>
      <c r="BD39" s="26"/>
      <c r="BE39" s="36" t="s">
        <v>1159</v>
      </c>
      <c r="BF39" s="42"/>
      <c r="BH39" s="34"/>
    </row>
    <row r="40" spans="2:60" x14ac:dyDescent="0.2">
      <c r="B40" s="26"/>
      <c r="C40" s="36" t="s">
        <v>1148</v>
      </c>
      <c r="D40" s="42">
        <f>COUNTIF('Edited Data'!OA:OA,"one face-to-face contact per month")</f>
        <v>11</v>
      </c>
      <c r="F40" s="34"/>
      <c r="H40" s="26"/>
      <c r="I40" s="36" t="s">
        <v>1148</v>
      </c>
      <c r="J40" s="42"/>
      <c r="L40" s="34"/>
      <c r="N40" s="26"/>
      <c r="O40" s="36" t="s">
        <v>1148</v>
      </c>
      <c r="P40" s="42"/>
      <c r="R40" s="34"/>
      <c r="T40" s="26"/>
      <c r="U40" s="36" t="s">
        <v>1148</v>
      </c>
      <c r="V40" s="42">
        <f>COUNTIF('Class 2A'!OA2:OA5,"One face-to-face contact per month")</f>
        <v>2</v>
      </c>
      <c r="X40" s="34"/>
      <c r="Z40" s="26"/>
      <c r="AA40" s="36" t="s">
        <v>1148</v>
      </c>
      <c r="AB40" s="42">
        <f>COUNTIF('Class 3'!OA:OA,"one face-to-face contact per month")</f>
        <v>3</v>
      </c>
      <c r="AD40" s="34"/>
      <c r="AF40" s="26"/>
      <c r="AG40" s="36" t="s">
        <v>1148</v>
      </c>
      <c r="AH40" s="42">
        <f>COUNTIF('Class 4'!OA2:OA10,"One face-to-face contact per month")</f>
        <v>2</v>
      </c>
      <c r="AJ40" s="34"/>
      <c r="AL40" s="26"/>
      <c r="AM40" s="36" t="s">
        <v>1148</v>
      </c>
      <c r="AN40" s="42">
        <f>COUNTIF('Class 5'!OA2:OA7,"One face-to-face contact per month")</f>
        <v>1</v>
      </c>
      <c r="AP40" s="34"/>
      <c r="AR40" s="26"/>
      <c r="AS40" s="36" t="s">
        <v>1148</v>
      </c>
      <c r="AT40" s="42">
        <f>COUNTIF('Class 6'!OA2:OA24,"One face-to-face contact per month")</f>
        <v>3</v>
      </c>
      <c r="AV40" s="34"/>
      <c r="AX40" s="26"/>
      <c r="AY40" s="36" t="s">
        <v>1148</v>
      </c>
      <c r="AZ40" s="42"/>
      <c r="BB40" s="34"/>
      <c r="BD40" s="26"/>
      <c r="BE40" s="36" t="s">
        <v>1148</v>
      </c>
      <c r="BF40" s="42"/>
      <c r="BH40" s="34"/>
    </row>
    <row r="41" spans="2:60" x14ac:dyDescent="0.2">
      <c r="B41" s="26"/>
      <c r="C41" s="38" t="s">
        <v>1144</v>
      </c>
      <c r="D41" s="45">
        <f>COUNTIF('Edited Data'!OA:OA,"as needed or required")</f>
        <v>3</v>
      </c>
      <c r="F41" s="34"/>
      <c r="H41" s="26"/>
      <c r="I41" s="38" t="s">
        <v>1144</v>
      </c>
      <c r="J41" s="45"/>
      <c r="L41" s="34"/>
      <c r="N41" s="26"/>
      <c r="O41" s="38" t="s">
        <v>1144</v>
      </c>
      <c r="P41" s="45">
        <f>COUNTIF('Class 2'!OA2,"As needed or required")</f>
        <v>1</v>
      </c>
      <c r="R41" s="34"/>
      <c r="T41" s="26"/>
      <c r="U41" s="38" t="s">
        <v>1144</v>
      </c>
      <c r="V41" s="45"/>
      <c r="X41" s="34"/>
      <c r="Z41" s="26"/>
      <c r="AA41" s="38" t="s">
        <v>1144</v>
      </c>
      <c r="AB41" s="45"/>
      <c r="AD41" s="34"/>
      <c r="AF41" s="26"/>
      <c r="AG41" s="38" t="s">
        <v>1144</v>
      </c>
      <c r="AH41" s="45"/>
      <c r="AJ41" s="34"/>
      <c r="AL41" s="26"/>
      <c r="AM41" s="38" t="s">
        <v>1144</v>
      </c>
      <c r="AN41" s="45"/>
      <c r="AP41" s="34"/>
      <c r="AR41" s="26"/>
      <c r="AS41" s="38" t="s">
        <v>1144</v>
      </c>
      <c r="AT41" s="45">
        <f>COUNTIF('Class 6'!OA2:OA24,"As needed or required")</f>
        <v>2</v>
      </c>
      <c r="AV41" s="34"/>
      <c r="AX41" s="26"/>
      <c r="AY41" s="38" t="s">
        <v>1144</v>
      </c>
      <c r="AZ41" s="45"/>
      <c r="BB41" s="34"/>
      <c r="BD41" s="26"/>
      <c r="BE41" s="38" t="s">
        <v>1144</v>
      </c>
      <c r="BF41" s="45"/>
      <c r="BH41" s="34"/>
    </row>
    <row r="42" spans="2:60" x14ac:dyDescent="0.2">
      <c r="B42" s="26"/>
      <c r="F42" s="34"/>
      <c r="H42" s="26"/>
      <c r="L42" s="34"/>
      <c r="N42" s="26"/>
      <c r="R42" s="34"/>
      <c r="T42" s="26"/>
      <c r="X42" s="34"/>
      <c r="Z42" s="26"/>
      <c r="AD42" s="34"/>
      <c r="AF42" s="26"/>
      <c r="AJ42" s="34"/>
      <c r="AL42" s="26"/>
      <c r="AP42" s="34"/>
      <c r="AR42" s="26"/>
      <c r="AV42" s="34"/>
      <c r="AX42" s="26"/>
      <c r="BB42" s="34"/>
      <c r="BD42" s="26"/>
      <c r="BH42" s="34"/>
    </row>
    <row r="43" spans="2:60" x14ac:dyDescent="0.2">
      <c r="B43" s="26"/>
      <c r="C43" s="30" t="s">
        <v>1324</v>
      </c>
      <c r="D43" s="33"/>
      <c r="F43" s="34"/>
      <c r="H43" s="26"/>
      <c r="I43" s="30" t="s">
        <v>1160</v>
      </c>
      <c r="J43" s="33"/>
      <c r="L43" s="34"/>
      <c r="N43" s="26"/>
      <c r="O43" s="30" t="s">
        <v>1160</v>
      </c>
      <c r="P43" s="33"/>
      <c r="R43" s="34"/>
      <c r="T43" s="26"/>
      <c r="U43" s="30" t="s">
        <v>1392</v>
      </c>
      <c r="V43" s="33"/>
      <c r="X43" s="34"/>
      <c r="Z43" s="26"/>
      <c r="AA43" s="30" t="s">
        <v>1473</v>
      </c>
      <c r="AB43" s="33"/>
      <c r="AD43" s="34"/>
      <c r="AF43" s="26"/>
      <c r="AG43" s="30" t="s">
        <v>1394</v>
      </c>
      <c r="AH43" s="33"/>
      <c r="AJ43" s="34"/>
      <c r="AL43" s="26"/>
      <c r="AM43" s="30" t="s">
        <v>1162</v>
      </c>
      <c r="AN43" s="33"/>
      <c r="AP43" s="34"/>
      <c r="AR43" s="26"/>
      <c r="AS43" s="30" t="s">
        <v>1399</v>
      </c>
      <c r="AT43" s="33"/>
      <c r="AV43" s="34"/>
      <c r="AX43" s="26"/>
      <c r="AY43" s="30" t="s">
        <v>1392</v>
      </c>
      <c r="AZ43" s="33"/>
      <c r="BB43" s="34"/>
      <c r="BD43" s="26"/>
      <c r="BE43" s="30" t="s">
        <v>1161</v>
      </c>
      <c r="BF43" s="33"/>
      <c r="BH43" s="34"/>
    </row>
    <row r="44" spans="2:60" x14ac:dyDescent="0.2">
      <c r="B44" s="26"/>
      <c r="C44" s="36" t="s">
        <v>1158</v>
      </c>
      <c r="D44" s="42">
        <f>COUNTIF('Edited Data'!OB:OB,"More than one face-to-face contact per week")</f>
        <v>8</v>
      </c>
      <c r="F44" s="34"/>
      <c r="H44" s="26"/>
      <c r="I44" s="36" t="s">
        <v>1158</v>
      </c>
      <c r="J44" s="42">
        <f>COUNTIF('Class 1'!OB:OB,"More than one face-to-face contact per week")</f>
        <v>1</v>
      </c>
      <c r="L44" s="34"/>
      <c r="N44" s="26"/>
      <c r="O44" s="36" t="s">
        <v>1158</v>
      </c>
      <c r="P44" s="42"/>
      <c r="R44" s="34"/>
      <c r="T44" s="26"/>
      <c r="U44" s="36" t="s">
        <v>1158</v>
      </c>
      <c r="V44" s="42"/>
      <c r="X44" s="34"/>
      <c r="Z44" s="26"/>
      <c r="AA44" s="36" t="s">
        <v>1158</v>
      </c>
      <c r="AB44" s="42"/>
      <c r="AD44" s="34"/>
      <c r="AF44" s="26"/>
      <c r="AG44" s="36" t="s">
        <v>1158</v>
      </c>
      <c r="AH44" s="42"/>
      <c r="AJ44" s="34"/>
      <c r="AL44" s="26"/>
      <c r="AM44" s="36" t="s">
        <v>1158</v>
      </c>
      <c r="AN44" s="42">
        <f>COUNTIF('Class 5'!OB2:OB7,"More than one face-to-face contact per week")</f>
        <v>3</v>
      </c>
      <c r="AP44" s="34"/>
      <c r="AR44" s="26"/>
      <c r="AS44" s="36" t="s">
        <v>1158</v>
      </c>
      <c r="AT44" s="42">
        <f>COUNTIF('Class 6'!OB2:OB24,"More than one face-to-face contact per week")</f>
        <v>2</v>
      </c>
      <c r="AV44" s="34"/>
      <c r="AX44" s="26"/>
      <c r="AY44" s="36" t="s">
        <v>1158</v>
      </c>
      <c r="AZ44" s="42">
        <f>COUNTIF('Class 7'!OB2:OB5,"More than one face-to-face contact per week")</f>
        <v>1</v>
      </c>
      <c r="BB44" s="34"/>
      <c r="BD44" s="26"/>
      <c r="BE44" s="36" t="s">
        <v>1158</v>
      </c>
      <c r="BF44" s="42">
        <f>COUNTIF('Class 8'!OB2:OB6,"More than one face-to-face contact per week")</f>
        <v>1</v>
      </c>
      <c r="BH44" s="34"/>
    </row>
    <row r="45" spans="2:60" x14ac:dyDescent="0.2">
      <c r="B45" s="26"/>
      <c r="C45" s="36" t="s">
        <v>1152</v>
      </c>
      <c r="D45" s="42">
        <f>COUNTIF('Edited Data'!OB:OB,"One face-to-face contact per week")</f>
        <v>23</v>
      </c>
      <c r="F45" s="34"/>
      <c r="H45" s="26"/>
      <c r="I45" s="36" t="s">
        <v>1152</v>
      </c>
      <c r="J45" s="42"/>
      <c r="L45" s="34"/>
      <c r="N45" s="26"/>
      <c r="O45" s="36" t="s">
        <v>1152</v>
      </c>
      <c r="P45" s="42"/>
      <c r="R45" s="34"/>
      <c r="T45" s="26"/>
      <c r="U45" s="36" t="s">
        <v>1152</v>
      </c>
      <c r="V45" s="42">
        <f>COUNTIF('Class 2A'!OB2:OB5,"one face-to-face contact per week")</f>
        <v>2</v>
      </c>
      <c r="X45" s="34"/>
      <c r="Z45" s="26"/>
      <c r="AA45" s="36" t="s">
        <v>1152</v>
      </c>
      <c r="AB45" s="42">
        <f>COUNTIF('Class 3'!OB:OB,"One face-to-face contact per week")</f>
        <v>4</v>
      </c>
      <c r="AD45" s="34"/>
      <c r="AF45" s="26"/>
      <c r="AG45" s="36" t="s">
        <v>1152</v>
      </c>
      <c r="AH45" s="42">
        <f>COUNTIF('Class 4'!OB2:OB10,"One face-to-face contact per week")</f>
        <v>6</v>
      </c>
      <c r="AJ45" s="34"/>
      <c r="AL45" s="26"/>
      <c r="AM45" s="36" t="s">
        <v>1152</v>
      </c>
      <c r="AN45" s="42">
        <f>COUNTIF('Class 5'!OB2:OB7,"One face-to-face contact per week")</f>
        <v>1</v>
      </c>
      <c r="AP45" s="34"/>
      <c r="AR45" s="26"/>
      <c r="AS45" s="36" t="s">
        <v>1152</v>
      </c>
      <c r="AT45" s="42">
        <f>COUNTIF('Class 6'!OB2:OB24,"One face-to-face contact per week")</f>
        <v>7</v>
      </c>
      <c r="AV45" s="34"/>
      <c r="AX45" s="26"/>
      <c r="AY45" s="36" t="s">
        <v>1152</v>
      </c>
      <c r="AZ45" s="42">
        <f>COUNTIF('Class 7'!OB2:OB5,"One face-to-face contact per week")</f>
        <v>3</v>
      </c>
      <c r="BB45" s="34"/>
      <c r="BD45" s="26"/>
      <c r="BE45" s="36" t="s">
        <v>1152</v>
      </c>
      <c r="BF45" s="42"/>
      <c r="BH45" s="34"/>
    </row>
    <row r="46" spans="2:60" x14ac:dyDescent="0.2">
      <c r="B46" s="26"/>
      <c r="C46" s="36" t="s">
        <v>1153</v>
      </c>
      <c r="D46" s="42">
        <f>COUNTIF('Edited Data'!OB:OB,"One face-to-face contact every two weeks")</f>
        <v>11</v>
      </c>
      <c r="F46" s="34"/>
      <c r="H46" s="26"/>
      <c r="I46" s="36" t="s">
        <v>1153</v>
      </c>
      <c r="J46" s="42"/>
      <c r="L46" s="34"/>
      <c r="N46" s="26"/>
      <c r="O46" s="36" t="s">
        <v>1153</v>
      </c>
      <c r="P46" s="42"/>
      <c r="R46" s="34"/>
      <c r="T46" s="26"/>
      <c r="U46" s="36" t="s">
        <v>1153</v>
      </c>
      <c r="V46" s="42"/>
      <c r="X46" s="34"/>
      <c r="Z46" s="26"/>
      <c r="AA46" s="36" t="s">
        <v>1153</v>
      </c>
      <c r="AB46" s="42">
        <f>COUNTIF('Class 3'!OB:OB,"One face-to-face contact every two weeks")</f>
        <v>3</v>
      </c>
      <c r="AD46" s="34"/>
      <c r="AF46" s="26"/>
      <c r="AG46" s="36" t="s">
        <v>1153</v>
      </c>
      <c r="AH46" s="42">
        <f>COUNTIF('Class 4'!OB2:OB10,"One face-to-face contact every two weeks")</f>
        <v>2</v>
      </c>
      <c r="AJ46" s="34"/>
      <c r="AL46" s="26"/>
      <c r="AM46" s="36" t="s">
        <v>1153</v>
      </c>
      <c r="AN46" s="42">
        <f>COUNTIF('Class 5'!OB2:OB7,"One face-to-face contact every two weeks")</f>
        <v>1</v>
      </c>
      <c r="AP46" s="34"/>
      <c r="AR46" s="26"/>
      <c r="AS46" s="36" t="s">
        <v>1153</v>
      </c>
      <c r="AT46" s="42">
        <f>COUNTIF('Class 6'!OB2:OB24,"One face-to-face contact every two weeks")</f>
        <v>4</v>
      </c>
      <c r="AV46" s="34"/>
      <c r="AX46" s="26"/>
      <c r="AY46" s="36" t="s">
        <v>1153</v>
      </c>
      <c r="AZ46" s="42"/>
      <c r="BB46" s="34"/>
      <c r="BD46" s="26"/>
      <c r="BE46" s="36" t="s">
        <v>1153</v>
      </c>
      <c r="BF46" s="42">
        <f>COUNTIF('Class 8'!OB2:OB6,"One face-to-face contact every two weeks")</f>
        <v>1</v>
      </c>
      <c r="BH46" s="34"/>
    </row>
    <row r="47" spans="2:60" x14ac:dyDescent="0.2">
      <c r="B47" s="26"/>
      <c r="C47" s="36" t="s">
        <v>1159</v>
      </c>
      <c r="D47" s="42">
        <f>COUNTIF('Edited Data'!OB:OB,"three face-to-face contacts per month")</f>
        <v>1</v>
      </c>
      <c r="F47" s="34"/>
      <c r="H47" s="26"/>
      <c r="I47" s="36" t="s">
        <v>1159</v>
      </c>
      <c r="J47" s="42"/>
      <c r="L47" s="34"/>
      <c r="N47" s="26"/>
      <c r="O47" s="36" t="s">
        <v>1159</v>
      </c>
      <c r="P47" s="42"/>
      <c r="R47" s="34"/>
      <c r="T47" s="26"/>
      <c r="U47" s="36" t="s">
        <v>1159</v>
      </c>
      <c r="V47" s="42"/>
      <c r="X47" s="34"/>
      <c r="Z47" s="26"/>
      <c r="AA47" s="36" t="s">
        <v>1159</v>
      </c>
      <c r="AB47" s="42">
        <f>COUNTIF('Class 3'!OB:OB,"three face-to-face contacts per month")</f>
        <v>1</v>
      </c>
      <c r="AD47" s="34"/>
      <c r="AF47" s="26"/>
      <c r="AG47" s="36" t="s">
        <v>1159</v>
      </c>
      <c r="AH47" s="42"/>
      <c r="AJ47" s="34"/>
      <c r="AL47" s="26"/>
      <c r="AM47" s="36" t="s">
        <v>1159</v>
      </c>
      <c r="AN47" s="42"/>
      <c r="AP47" s="34"/>
      <c r="AR47" s="26"/>
      <c r="AS47" s="36" t="s">
        <v>1159</v>
      </c>
      <c r="AT47" s="42"/>
      <c r="AV47" s="34"/>
      <c r="AX47" s="26"/>
      <c r="AY47" s="36" t="s">
        <v>1159</v>
      </c>
      <c r="AZ47" s="42"/>
      <c r="BB47" s="34"/>
      <c r="BD47" s="26"/>
      <c r="BE47" s="36" t="s">
        <v>1159</v>
      </c>
      <c r="BF47" s="42"/>
      <c r="BH47" s="34"/>
    </row>
    <row r="48" spans="2:60" x14ac:dyDescent="0.2">
      <c r="B48" s="26"/>
      <c r="C48" s="36" t="s">
        <v>1148</v>
      </c>
      <c r="D48" s="42">
        <f>COUNTIF('Edited Data'!OB:OB,"one face-to-face contact per month")</f>
        <v>2</v>
      </c>
      <c r="F48" s="34"/>
      <c r="H48" s="26"/>
      <c r="I48" s="36" t="s">
        <v>1148</v>
      </c>
      <c r="J48" s="42"/>
      <c r="L48" s="34"/>
      <c r="N48" s="26"/>
      <c r="O48" s="36" t="s">
        <v>1148</v>
      </c>
      <c r="P48" s="42"/>
      <c r="R48" s="34"/>
      <c r="T48" s="26"/>
      <c r="U48" s="36" t="s">
        <v>1148</v>
      </c>
      <c r="V48" s="42">
        <f>COUNTIF('Class 2A'!OB2:OB5,"one face-to-face contact per month")</f>
        <v>1</v>
      </c>
      <c r="X48" s="34"/>
      <c r="Z48" s="26"/>
      <c r="AA48" s="36" t="s">
        <v>1148</v>
      </c>
      <c r="AB48" s="42"/>
      <c r="AD48" s="34"/>
      <c r="AF48" s="26"/>
      <c r="AG48" s="36" t="s">
        <v>1148</v>
      </c>
      <c r="AH48" s="42"/>
      <c r="AJ48" s="34"/>
      <c r="AL48" s="26"/>
      <c r="AM48" s="36" t="s">
        <v>1148</v>
      </c>
      <c r="AN48" s="42"/>
      <c r="AP48" s="34"/>
      <c r="AR48" s="26"/>
      <c r="AS48" s="36" t="s">
        <v>1148</v>
      </c>
      <c r="AT48" s="42">
        <f>COUNTIF('Class 6'!OB2:OB24,"One face-to-face contact per month")</f>
        <v>1</v>
      </c>
      <c r="AV48" s="34"/>
      <c r="AX48" s="26"/>
      <c r="AY48" s="36" t="s">
        <v>1148</v>
      </c>
      <c r="AZ48" s="42"/>
      <c r="BB48" s="34"/>
      <c r="BD48" s="26"/>
      <c r="BE48" s="36" t="s">
        <v>1148</v>
      </c>
      <c r="BF48" s="42"/>
      <c r="BH48" s="34"/>
    </row>
    <row r="49" spans="2:60" x14ac:dyDescent="0.2">
      <c r="B49" s="26"/>
      <c r="C49" s="38" t="s">
        <v>1144</v>
      </c>
      <c r="D49" s="45">
        <f>COUNTIF('Edited Data'!OB:OB,"as needed or required")</f>
        <v>5</v>
      </c>
      <c r="F49" s="34"/>
      <c r="H49" s="26"/>
      <c r="I49" s="38" t="s">
        <v>1144</v>
      </c>
      <c r="J49" s="45"/>
      <c r="L49" s="34"/>
      <c r="N49" s="26"/>
      <c r="O49" s="38" t="s">
        <v>1144</v>
      </c>
      <c r="P49" s="45">
        <f>COUNTIF('Class 2'!OB2,"As needed or required")</f>
        <v>1</v>
      </c>
      <c r="R49" s="34"/>
      <c r="T49" s="26"/>
      <c r="U49" s="38" t="s">
        <v>1144</v>
      </c>
      <c r="V49" s="45">
        <f>COUNTIF('Class 2A'!OB2:OB5,"as needed or required")</f>
        <v>1</v>
      </c>
      <c r="X49" s="34"/>
      <c r="Z49" s="26"/>
      <c r="AA49" s="38" t="s">
        <v>1144</v>
      </c>
      <c r="AB49" s="45">
        <f>COUNTIF('Class 3'!OB:OB,"as needed or required")</f>
        <v>1</v>
      </c>
      <c r="AD49" s="34"/>
      <c r="AF49" s="26"/>
      <c r="AG49" s="38" t="s">
        <v>1144</v>
      </c>
      <c r="AH49" s="45"/>
      <c r="AJ49" s="34"/>
      <c r="AL49" s="26"/>
      <c r="AM49" s="38" t="s">
        <v>1144</v>
      </c>
      <c r="AN49" s="45"/>
      <c r="AP49" s="34"/>
      <c r="AR49" s="26"/>
      <c r="AS49" s="38" t="s">
        <v>1144</v>
      </c>
      <c r="AT49" s="45">
        <f>COUNTIF('Class 6'!OB2:OB24,"as needed or required")</f>
        <v>2</v>
      </c>
      <c r="AV49" s="34"/>
      <c r="AX49" s="26"/>
      <c r="AY49" s="38" t="s">
        <v>1144</v>
      </c>
      <c r="AZ49" s="45"/>
      <c r="BB49" s="34"/>
      <c r="BD49" s="26"/>
      <c r="BE49" s="38" t="s">
        <v>1144</v>
      </c>
      <c r="BF49" s="45"/>
      <c r="BH49" s="34"/>
    </row>
    <row r="50" spans="2:60" ht="16" thickBot="1" x14ac:dyDescent="0.25">
      <c r="B50" s="57"/>
      <c r="C50" s="58"/>
      <c r="D50" s="58"/>
      <c r="E50" s="58"/>
      <c r="F50" s="59"/>
      <c r="H50" s="26"/>
      <c r="L50" s="34"/>
      <c r="N50" s="26"/>
      <c r="R50" s="34"/>
      <c r="T50" s="26"/>
      <c r="X50" s="34"/>
      <c r="Z50" s="26"/>
      <c r="AD50" s="34"/>
      <c r="AF50" s="26"/>
      <c r="AJ50" s="34"/>
      <c r="AL50" s="26"/>
      <c r="AP50" s="34"/>
      <c r="AR50" s="26"/>
      <c r="AV50" s="34"/>
      <c r="AX50" s="26"/>
      <c r="BB50" s="34"/>
      <c r="BD50" s="26"/>
      <c r="BH50" s="34"/>
    </row>
    <row r="51" spans="2:60" ht="16" thickBot="1" x14ac:dyDescent="0.25">
      <c r="H51" s="207"/>
      <c r="I51" s="207"/>
      <c r="J51" s="207"/>
      <c r="K51" s="207"/>
      <c r="L51" s="207"/>
      <c r="N51" s="207"/>
      <c r="O51" s="207"/>
      <c r="P51" s="207"/>
      <c r="Q51" s="207"/>
      <c r="R51" s="207"/>
      <c r="T51" s="207"/>
      <c r="U51" s="207"/>
      <c r="V51" s="207"/>
      <c r="W51" s="207"/>
      <c r="X51" s="207"/>
      <c r="Z51" s="207"/>
      <c r="AA51" s="207"/>
      <c r="AB51" s="207"/>
      <c r="AC51" s="207"/>
      <c r="AD51" s="207"/>
      <c r="AF51" s="207"/>
      <c r="AG51" s="207"/>
      <c r="AH51" s="207"/>
      <c r="AI51" s="207"/>
      <c r="AJ51" s="207"/>
      <c r="AL51" s="207"/>
      <c r="AM51" s="207"/>
      <c r="AN51" s="207"/>
      <c r="AO51" s="207"/>
      <c r="AP51" s="207"/>
      <c r="AR51" s="207"/>
      <c r="AS51" s="207"/>
      <c r="AT51" s="207"/>
      <c r="AU51" s="207"/>
      <c r="AV51" s="207"/>
      <c r="AX51" s="207"/>
      <c r="AY51" s="207"/>
      <c r="AZ51" s="207"/>
      <c r="BA51" s="207"/>
      <c r="BB51" s="207"/>
      <c r="BD51" s="207"/>
      <c r="BE51" s="207"/>
      <c r="BF51" s="207"/>
      <c r="BG51" s="207"/>
      <c r="BH51" s="207"/>
    </row>
    <row r="52" spans="2:60" x14ac:dyDescent="0.2">
      <c r="B52" s="23"/>
      <c r="C52" s="68"/>
      <c r="D52" s="68"/>
      <c r="E52" s="68"/>
      <c r="F52" s="69"/>
      <c r="H52" s="26"/>
      <c r="L52" s="34"/>
      <c r="N52" s="26"/>
      <c r="R52" s="34"/>
      <c r="T52" s="26"/>
      <c r="X52" s="34"/>
      <c r="Z52" s="26"/>
      <c r="AD52" s="34"/>
      <c r="AF52" s="26"/>
      <c r="AJ52" s="34"/>
      <c r="AL52" s="26"/>
      <c r="AP52" s="34"/>
      <c r="AR52" s="26"/>
      <c r="AV52" s="34"/>
      <c r="AX52" s="26"/>
      <c r="BB52" s="34"/>
      <c r="BD52" s="26"/>
      <c r="BH52" s="34"/>
    </row>
    <row r="53" spans="2:60" x14ac:dyDescent="0.2">
      <c r="B53" s="26"/>
      <c r="C53" s="177" t="s">
        <v>1163</v>
      </c>
      <c r="F53" s="34"/>
      <c r="H53" s="26"/>
      <c r="I53" s="177" t="s">
        <v>1163</v>
      </c>
      <c r="L53" s="34"/>
      <c r="N53" s="26"/>
      <c r="O53" s="177" t="s">
        <v>1163</v>
      </c>
      <c r="R53" s="34"/>
      <c r="T53" s="26"/>
      <c r="U53" s="177" t="s">
        <v>1163</v>
      </c>
      <c r="X53" s="34"/>
      <c r="Z53" s="26"/>
      <c r="AA53" s="177" t="s">
        <v>1163</v>
      </c>
      <c r="AD53" s="34"/>
      <c r="AF53" s="26"/>
      <c r="AG53" s="177" t="s">
        <v>1163</v>
      </c>
      <c r="AJ53" s="34"/>
      <c r="AL53" s="26"/>
      <c r="AM53" s="177" t="s">
        <v>1163</v>
      </c>
      <c r="AP53" s="34"/>
      <c r="AR53" s="26"/>
      <c r="AS53" s="177" t="s">
        <v>1163</v>
      </c>
      <c r="AV53" s="34"/>
      <c r="AX53" s="26"/>
      <c r="AY53" s="177" t="s">
        <v>1163</v>
      </c>
      <c r="BB53" s="34"/>
      <c r="BD53" s="26"/>
      <c r="BE53" s="177" t="s">
        <v>1163</v>
      </c>
      <c r="BH53" s="34"/>
    </row>
    <row r="54" spans="2:60" x14ac:dyDescent="0.2">
      <c r="B54" s="26"/>
      <c r="C54" s="180" t="s">
        <v>1164</v>
      </c>
      <c r="F54" s="34"/>
      <c r="H54" s="26"/>
      <c r="I54" s="180" t="s">
        <v>1164</v>
      </c>
      <c r="L54" s="34"/>
      <c r="N54" s="26"/>
      <c r="O54" s="180" t="s">
        <v>1164</v>
      </c>
      <c r="R54" s="34"/>
      <c r="T54" s="26"/>
      <c r="U54" s="180" t="s">
        <v>1164</v>
      </c>
      <c r="X54" s="34"/>
      <c r="Z54" s="26"/>
      <c r="AA54" s="180" t="s">
        <v>1164</v>
      </c>
      <c r="AD54" s="34"/>
      <c r="AF54" s="26"/>
      <c r="AG54" s="180" t="s">
        <v>1164</v>
      </c>
      <c r="AJ54" s="34"/>
      <c r="AL54" s="26"/>
      <c r="AM54" s="180" t="s">
        <v>1164</v>
      </c>
      <c r="AP54" s="34"/>
      <c r="AR54" s="26"/>
      <c r="AS54" s="180" t="s">
        <v>1164</v>
      </c>
      <c r="AV54" s="34"/>
      <c r="AX54" s="26"/>
      <c r="AY54" s="180" t="s">
        <v>1164</v>
      </c>
      <c r="BB54" s="34"/>
      <c r="BD54" s="26"/>
      <c r="BE54" s="180" t="s">
        <v>1164</v>
      </c>
      <c r="BH54" s="34"/>
    </row>
    <row r="55" spans="2:60" x14ac:dyDescent="0.2">
      <c r="B55" s="26"/>
      <c r="C55" s="30" t="s">
        <v>1331</v>
      </c>
      <c r="D55" s="33"/>
      <c r="F55" s="34"/>
      <c r="H55" s="26"/>
      <c r="I55" s="30" t="s">
        <v>1478</v>
      </c>
      <c r="J55" s="33"/>
      <c r="L55" s="34"/>
      <c r="N55" s="26"/>
      <c r="O55" s="30" t="s">
        <v>1165</v>
      </c>
      <c r="P55" s="33"/>
      <c r="R55" s="34"/>
      <c r="T55" s="26"/>
      <c r="U55" s="30" t="s">
        <v>1166</v>
      </c>
      <c r="V55" s="33"/>
      <c r="X55" s="34"/>
      <c r="Z55" s="26"/>
      <c r="AA55" s="30" t="s">
        <v>1472</v>
      </c>
      <c r="AB55" s="33"/>
      <c r="AD55" s="34"/>
      <c r="AF55" s="26"/>
      <c r="AG55" s="30" t="s">
        <v>1167</v>
      </c>
      <c r="AH55" s="33"/>
      <c r="AJ55" s="34"/>
      <c r="AL55" s="26"/>
      <c r="AM55" s="30" t="s">
        <v>1167</v>
      </c>
      <c r="AN55" s="33"/>
      <c r="AP55" s="34"/>
      <c r="AR55" s="26"/>
      <c r="AS55" s="30" t="s">
        <v>1404</v>
      </c>
      <c r="AT55" s="33"/>
      <c r="AV55" s="34"/>
      <c r="AX55" s="26"/>
      <c r="AY55" s="30" t="s">
        <v>1168</v>
      </c>
      <c r="AZ55" s="33"/>
      <c r="BB55" s="34"/>
      <c r="BD55" s="26"/>
      <c r="BE55" s="30" t="s">
        <v>1410</v>
      </c>
      <c r="BF55" s="33"/>
      <c r="BH55" s="34"/>
    </row>
    <row r="56" spans="2:60" x14ac:dyDescent="0.2">
      <c r="B56" s="26"/>
      <c r="C56" s="36" t="s">
        <v>1169</v>
      </c>
      <c r="D56" s="42">
        <f>COUNTIF('Edited Data'!CZ:CZ,"Contact standards are determined by the phase level")</f>
        <v>32</v>
      </c>
      <c r="F56" s="34"/>
      <c r="H56" s="26"/>
      <c r="I56" s="36" t="s">
        <v>1169</v>
      </c>
      <c r="J56" s="42"/>
      <c r="L56" s="34"/>
      <c r="N56" s="26"/>
      <c r="O56" s="36" t="s">
        <v>1169</v>
      </c>
      <c r="P56" s="42">
        <f>COUNTIF('Class 2'!CZ2,"Contact standards are determined by the phase level")</f>
        <v>1</v>
      </c>
      <c r="R56" s="34"/>
      <c r="T56" s="26"/>
      <c r="U56" s="36" t="s">
        <v>1169</v>
      </c>
      <c r="V56" s="42">
        <f>COUNTIF('Class 2A'!CZ2:CZ5,"Contact standards are determined by the phase level")</f>
        <v>1</v>
      </c>
      <c r="X56" s="34"/>
      <c r="Z56" s="26"/>
      <c r="AA56" s="36" t="s">
        <v>1169</v>
      </c>
      <c r="AB56" s="42">
        <f>COUNTIF('Class 3'!CZ:CZ,"Contact standards are determined by the phase level")</f>
        <v>9</v>
      </c>
      <c r="AD56" s="34"/>
      <c r="AF56" s="26"/>
      <c r="AG56" s="36" t="s">
        <v>1169</v>
      </c>
      <c r="AH56" s="42">
        <f>COUNTIF('Class 4'!CZ2:CZ10,"Contact standards are determined by the phase level")</f>
        <v>5</v>
      </c>
      <c r="AJ56" s="34"/>
      <c r="AL56" s="26"/>
      <c r="AM56" s="36" t="s">
        <v>1169</v>
      </c>
      <c r="AN56" s="42">
        <f>COUNTIF('Class 5'!CZ2:CZ7,"Contact standards are determined by the phase level")</f>
        <v>3</v>
      </c>
      <c r="AP56" s="34"/>
      <c r="AR56" s="26"/>
      <c r="AS56" s="36" t="s">
        <v>1169</v>
      </c>
      <c r="AT56" s="42">
        <f>COUNTIF('Class 6'!CZ2:CZ24,"Contact standards are determined by the phase level")</f>
        <v>11</v>
      </c>
      <c r="AV56" s="34"/>
      <c r="AX56" s="26"/>
      <c r="AY56" s="36" t="s">
        <v>1169</v>
      </c>
      <c r="AZ56" s="42">
        <f>COUNTIF('Class 7'!CZ2:CZ5,"Contact standards are determined by the phase level")</f>
        <v>1</v>
      </c>
      <c r="BB56" s="34"/>
      <c r="BD56" s="26"/>
      <c r="BE56" s="36" t="s">
        <v>1169</v>
      </c>
      <c r="BF56" s="42">
        <f>COUNTIF('Class 8'!CZ2:CZ6,"Contact standards are determined by the phase level")</f>
        <v>1</v>
      </c>
      <c r="BH56" s="34"/>
    </row>
    <row r="57" spans="2:60" x14ac:dyDescent="0.2">
      <c r="B57" s="26"/>
      <c r="C57" s="36" t="s">
        <v>1170</v>
      </c>
      <c r="D57" s="42">
        <f>COUNTIF('Edited Data'!CZ:CZ,"Contact standards are determined by risk as determined by an assessment")</f>
        <v>2</v>
      </c>
      <c r="F57" s="34"/>
      <c r="H57" s="26"/>
      <c r="I57" s="36" t="s">
        <v>1170</v>
      </c>
      <c r="J57" s="42"/>
      <c r="L57" s="34"/>
      <c r="N57" s="26"/>
      <c r="O57" s="36" t="s">
        <v>1170</v>
      </c>
      <c r="P57" s="42"/>
      <c r="R57" s="34"/>
      <c r="T57" s="26"/>
      <c r="U57" s="36" t="s">
        <v>1170</v>
      </c>
      <c r="V57" s="42"/>
      <c r="X57" s="34"/>
      <c r="Z57" s="26"/>
      <c r="AA57" s="36" t="s">
        <v>1170</v>
      </c>
      <c r="AB57" s="42"/>
      <c r="AD57" s="34"/>
      <c r="AF57" s="26"/>
      <c r="AG57" s="36" t="s">
        <v>1170</v>
      </c>
      <c r="AH57" s="42"/>
      <c r="AJ57" s="34"/>
      <c r="AL57" s="26"/>
      <c r="AM57" s="36" t="s">
        <v>1170</v>
      </c>
      <c r="AN57" s="42">
        <f>COUNTIF('Class 5'!CZ2:CZ7,"Contact standards are determined by risk as determined by an assessment")</f>
        <v>2</v>
      </c>
      <c r="AP57" s="34"/>
      <c r="AR57" s="26"/>
      <c r="AS57" s="36" t="s">
        <v>1170</v>
      </c>
      <c r="AT57" s="42"/>
      <c r="AV57" s="34"/>
      <c r="AX57" s="26"/>
      <c r="AY57" s="36" t="s">
        <v>1170</v>
      </c>
      <c r="AZ57" s="42"/>
      <c r="BB57" s="34"/>
      <c r="BD57" s="26"/>
      <c r="BE57" s="36" t="s">
        <v>1170</v>
      </c>
      <c r="BF57" s="42"/>
      <c r="BH57" s="34"/>
    </row>
    <row r="58" spans="2:60" x14ac:dyDescent="0.2">
      <c r="B58" s="26"/>
      <c r="C58" s="38" t="s">
        <v>1171</v>
      </c>
      <c r="D58" s="45">
        <f>COUNTIF('Edited Data'!CZ:CZ,"Contact standards are determined by phase and risk as determined by an assessment")</f>
        <v>10</v>
      </c>
      <c r="F58" s="34"/>
      <c r="H58" s="26"/>
      <c r="I58" s="38" t="s">
        <v>1171</v>
      </c>
      <c r="J58" s="45"/>
      <c r="L58" s="34"/>
      <c r="N58" s="26"/>
      <c r="O58" s="38" t="s">
        <v>1171</v>
      </c>
      <c r="P58" s="45"/>
      <c r="R58" s="34"/>
      <c r="T58" s="26"/>
      <c r="U58" s="38" t="s">
        <v>1171</v>
      </c>
      <c r="V58" s="45">
        <f>COUNTIF('Class 2A'!CZ2:CZ5,"Contact standards are determined by phase and risk as determined by an assessment")</f>
        <v>3</v>
      </c>
      <c r="X58" s="34"/>
      <c r="Z58" s="26"/>
      <c r="AA58" s="38" t="s">
        <v>1171</v>
      </c>
      <c r="AB58" s="45">
        <f>COUNTIF('Class 3'!CZ:CZ,"Contact standards are determined by phase and risk as determined by an assessment")</f>
        <v>2</v>
      </c>
      <c r="AD58" s="34"/>
      <c r="AF58" s="26"/>
      <c r="AG58" s="38" t="s">
        <v>1171</v>
      </c>
      <c r="AH58" s="45"/>
      <c r="AJ58" s="34"/>
      <c r="AL58" s="26"/>
      <c r="AM58" s="38" t="s">
        <v>1171</v>
      </c>
      <c r="AN58" s="45"/>
      <c r="AP58" s="34"/>
      <c r="AR58" s="26"/>
      <c r="AS58" s="38" t="s">
        <v>1171</v>
      </c>
      <c r="AT58" s="45">
        <f>COUNTIF('Class 6'!CZ2:CZ24,"Contact standards are determined by phase and risk as determined by an assessment")</f>
        <v>2</v>
      </c>
      <c r="AV58" s="34"/>
      <c r="AX58" s="26"/>
      <c r="AY58" s="38" t="s">
        <v>1171</v>
      </c>
      <c r="AZ58" s="45">
        <f>COUNTIF('Class 7'!CZ2:CZ5,"Contact standards are determined by phase and risk as determined by an assessment")</f>
        <v>2</v>
      </c>
      <c r="BB58" s="34"/>
      <c r="BD58" s="26"/>
      <c r="BE58" s="38" t="s">
        <v>1171</v>
      </c>
      <c r="BF58" s="45">
        <f>COUNTIF('Class 8'!CZ2:CZ6,"Contact standards are determined by phase and risk as determined by an assessment")</f>
        <v>1</v>
      </c>
      <c r="BH58" s="34"/>
    </row>
    <row r="59" spans="2:60" x14ac:dyDescent="0.2">
      <c r="B59" s="26"/>
      <c r="F59" s="34"/>
      <c r="H59" s="26"/>
      <c r="L59" s="34"/>
      <c r="N59" s="26"/>
      <c r="R59" s="34"/>
      <c r="T59" s="26"/>
      <c r="X59" s="34"/>
      <c r="Z59" s="26"/>
      <c r="AD59" s="34"/>
      <c r="AF59" s="26"/>
      <c r="AJ59" s="34"/>
      <c r="AL59" s="26"/>
      <c r="AP59" s="34"/>
      <c r="AR59" s="26"/>
      <c r="AV59" s="34"/>
      <c r="AX59" s="26"/>
      <c r="BB59" s="34"/>
      <c r="BD59" s="26"/>
      <c r="BH59" s="34"/>
    </row>
    <row r="60" spans="2:60" x14ac:dyDescent="0.2">
      <c r="B60" s="26"/>
      <c r="C60" s="30" t="s">
        <v>1430</v>
      </c>
      <c r="D60" s="33"/>
      <c r="F60" s="34"/>
      <c r="H60" s="26"/>
      <c r="I60" s="30" t="s">
        <v>1479</v>
      </c>
      <c r="J60" s="33"/>
      <c r="L60" s="34"/>
      <c r="N60" s="26"/>
      <c r="O60" s="30" t="s">
        <v>1172</v>
      </c>
      <c r="P60" s="33"/>
      <c r="R60" s="34"/>
      <c r="T60" s="26"/>
      <c r="U60" s="30" t="s">
        <v>1173</v>
      </c>
      <c r="V60" s="33"/>
      <c r="X60" s="34"/>
      <c r="Z60" s="26"/>
      <c r="AA60" s="30" t="s">
        <v>1471</v>
      </c>
      <c r="AB60" s="33"/>
      <c r="AD60" s="34"/>
      <c r="AF60" s="26"/>
      <c r="AG60" s="30" t="s">
        <v>1174</v>
      </c>
      <c r="AH60" s="33"/>
      <c r="AJ60" s="34"/>
      <c r="AL60" s="26"/>
      <c r="AM60" s="30" t="s">
        <v>1174</v>
      </c>
      <c r="AN60" s="33"/>
      <c r="AP60" s="34"/>
      <c r="AR60" s="26"/>
      <c r="AS60" s="30" t="s">
        <v>1405</v>
      </c>
      <c r="AT60" s="33"/>
      <c r="AV60" s="34"/>
      <c r="AX60" s="26"/>
      <c r="AY60" s="30" t="s">
        <v>1175</v>
      </c>
      <c r="AZ60" s="33"/>
      <c r="BB60" s="34"/>
      <c r="BD60" s="26"/>
      <c r="BE60" s="30" t="s">
        <v>1411</v>
      </c>
      <c r="BF60" s="33"/>
      <c r="BH60" s="34"/>
    </row>
    <row r="61" spans="2:60" x14ac:dyDescent="0.2">
      <c r="B61" s="26"/>
      <c r="C61" s="36" t="s">
        <v>1158</v>
      </c>
      <c r="D61" s="42">
        <f>COUNTIF('Edited Data'!DA:DA,"More than one face-to face contact per week")</f>
        <v>16</v>
      </c>
      <c r="F61" s="34"/>
      <c r="H61" s="26"/>
      <c r="I61" s="36" t="s">
        <v>1158</v>
      </c>
      <c r="J61" s="42"/>
      <c r="L61" s="34"/>
      <c r="N61" s="26"/>
      <c r="O61" s="36" t="s">
        <v>1158</v>
      </c>
      <c r="P61" s="42"/>
      <c r="R61" s="34"/>
      <c r="T61" s="26"/>
      <c r="U61" s="36" t="s">
        <v>1158</v>
      </c>
      <c r="V61" s="42"/>
      <c r="X61" s="34"/>
      <c r="Z61" s="26"/>
      <c r="AA61" s="36" t="s">
        <v>1158</v>
      </c>
      <c r="AB61" s="42">
        <f>COUNTIF('Class 3'!DA:DA,"More than one face-to face contact per week")</f>
        <v>2</v>
      </c>
      <c r="AD61" s="34"/>
      <c r="AF61" s="26"/>
      <c r="AG61" s="36" t="s">
        <v>1158</v>
      </c>
      <c r="AH61" s="42">
        <f>COUNTIF('Class 4'!DA2:DA10,"More than one face-to face contact per week")</f>
        <v>2</v>
      </c>
      <c r="AJ61" s="34"/>
      <c r="AL61" s="26"/>
      <c r="AM61" s="36" t="s">
        <v>1158</v>
      </c>
      <c r="AN61" s="42">
        <f>COUNTIF('Class 5'!DA2:DA7,"More than one face-to face contact per week")</f>
        <v>2</v>
      </c>
      <c r="AP61" s="34"/>
      <c r="AR61" s="26"/>
      <c r="AS61" s="36" t="s">
        <v>1158</v>
      </c>
      <c r="AT61" s="42">
        <f>COUNTIF('Class 6'!DA2:DA24,"More than one face-to face contact per week")</f>
        <v>8</v>
      </c>
      <c r="AV61" s="34"/>
      <c r="AX61" s="26"/>
      <c r="AY61" s="36" t="s">
        <v>1158</v>
      </c>
      <c r="AZ61" s="42">
        <f>COUNTIF('Class 7'!DA2:DA5,"More than one face-to face contact per week")</f>
        <v>1</v>
      </c>
      <c r="BB61" s="34"/>
      <c r="BD61" s="26"/>
      <c r="BE61" s="36" t="s">
        <v>1158</v>
      </c>
      <c r="BF61" s="42">
        <f>COUNTIF('Class 8'!DA2:DA6,"More than one face-to face contact per week")</f>
        <v>1</v>
      </c>
      <c r="BH61" s="34"/>
    </row>
    <row r="62" spans="2:60" x14ac:dyDescent="0.2">
      <c r="B62" s="26"/>
      <c r="C62" s="36" t="s">
        <v>1152</v>
      </c>
      <c r="D62" s="42">
        <f>COUNTIF('Edited Data'!DA:DA,"One face-to-face contact per week")</f>
        <v>23</v>
      </c>
      <c r="F62" s="34"/>
      <c r="H62" s="26"/>
      <c r="I62" s="36" t="s">
        <v>1152</v>
      </c>
      <c r="J62" s="42"/>
      <c r="L62" s="34"/>
      <c r="N62" s="26"/>
      <c r="O62" s="36" t="s">
        <v>1152</v>
      </c>
      <c r="P62" s="42"/>
      <c r="R62" s="34"/>
      <c r="T62" s="26"/>
      <c r="U62" s="36" t="s">
        <v>1152</v>
      </c>
      <c r="V62" s="42">
        <f>COUNTIF('Class 2A'!DA2:DA5,"One face-to-face contact per week")</f>
        <v>3</v>
      </c>
      <c r="X62" s="34"/>
      <c r="Z62" s="26"/>
      <c r="AA62" s="36" t="s">
        <v>1152</v>
      </c>
      <c r="AB62" s="42">
        <f>COUNTIF('Class 3'!DA:DA,"One face-to-face contact per week")</f>
        <v>6</v>
      </c>
      <c r="AD62" s="34"/>
      <c r="AF62" s="26"/>
      <c r="AG62" s="36" t="s">
        <v>1152</v>
      </c>
      <c r="AH62" s="42">
        <f>COUNTIF('Class 4'!DA2:DA10,"One face-to-face contact per week")</f>
        <v>3</v>
      </c>
      <c r="AJ62" s="34"/>
      <c r="AL62" s="26"/>
      <c r="AM62" s="36" t="s">
        <v>1152</v>
      </c>
      <c r="AN62" s="42">
        <f>COUNTIF('Class 5'!DA2:DA7,"One face-to-face contact per week")</f>
        <v>3</v>
      </c>
      <c r="AP62" s="34"/>
      <c r="AR62" s="26"/>
      <c r="AS62" s="36" t="s">
        <v>1152</v>
      </c>
      <c r="AT62" s="42">
        <f>COUNTIF('Class 6'!DA2:DA24,"One face-to-face contact per week")</f>
        <v>5</v>
      </c>
      <c r="AV62" s="34"/>
      <c r="AX62" s="26"/>
      <c r="AY62" s="36" t="s">
        <v>1152</v>
      </c>
      <c r="AZ62" s="42">
        <f>COUNTIF('Class 7'!DA2:DA5,"One face-to-face contact per week")</f>
        <v>2</v>
      </c>
      <c r="BB62" s="34"/>
      <c r="BD62" s="26"/>
      <c r="BE62" s="36" t="s">
        <v>1152</v>
      </c>
      <c r="BF62" s="42">
        <f>COUNTIF('Class 8'!DA2:DA6,"One face-to-face contact per week")</f>
        <v>1</v>
      </c>
      <c r="BH62" s="34"/>
    </row>
    <row r="63" spans="2:60" x14ac:dyDescent="0.2">
      <c r="B63" s="26"/>
      <c r="C63" s="36" t="s">
        <v>1153</v>
      </c>
      <c r="D63" s="42">
        <f>COUNTIF('Edited Data'!DA:DA,"One face-to-face contact every two weeks")</f>
        <v>4</v>
      </c>
      <c r="F63" s="34"/>
      <c r="H63" s="26"/>
      <c r="I63" s="36" t="s">
        <v>1153</v>
      </c>
      <c r="J63" s="42"/>
      <c r="L63" s="34"/>
      <c r="N63" s="26"/>
      <c r="O63" s="36" t="s">
        <v>1153</v>
      </c>
      <c r="P63" s="42"/>
      <c r="R63" s="34"/>
      <c r="T63" s="26"/>
      <c r="U63" s="36" t="s">
        <v>1153</v>
      </c>
      <c r="V63" s="42">
        <f>COUNTIF('Class 2A'!DA2:DA5,"One face-to-face contact every two weeks")</f>
        <v>1</v>
      </c>
      <c r="X63" s="34"/>
      <c r="Z63" s="26"/>
      <c r="AA63" s="36" t="s">
        <v>1153</v>
      </c>
      <c r="AB63" s="42">
        <f>COUNTIF('Class 3'!DA:DA,"One face-to-face contact every two weeks")</f>
        <v>3</v>
      </c>
      <c r="AD63" s="34"/>
      <c r="AF63" s="26"/>
      <c r="AG63" s="36" t="s">
        <v>1153</v>
      </c>
      <c r="AH63" s="42"/>
      <c r="AJ63" s="34"/>
      <c r="AL63" s="26"/>
      <c r="AM63" s="36" t="s">
        <v>1153</v>
      </c>
      <c r="AN63" s="42"/>
      <c r="AP63" s="34"/>
      <c r="AR63" s="26"/>
      <c r="AS63" s="36" t="s">
        <v>1153</v>
      </c>
      <c r="AT63" s="42"/>
      <c r="AV63" s="34"/>
      <c r="AX63" s="26"/>
      <c r="AY63" s="36" t="s">
        <v>1153</v>
      </c>
      <c r="AZ63" s="42"/>
      <c r="BB63" s="34"/>
      <c r="BD63" s="26"/>
      <c r="BE63" s="36" t="s">
        <v>1153</v>
      </c>
      <c r="BF63" s="42"/>
      <c r="BH63" s="34"/>
    </row>
    <row r="64" spans="2:60" x14ac:dyDescent="0.2">
      <c r="B64" s="26"/>
      <c r="C64" s="38" t="s">
        <v>1144</v>
      </c>
      <c r="D64" s="45">
        <f>COUNTIF('Edited Data'!DA:DA,"As needed or required")</f>
        <v>1</v>
      </c>
      <c r="F64" s="34"/>
      <c r="H64" s="26"/>
      <c r="I64" s="38" t="s">
        <v>1144</v>
      </c>
      <c r="J64" s="45"/>
      <c r="L64" s="34"/>
      <c r="N64" s="26"/>
      <c r="O64" s="38" t="s">
        <v>1144</v>
      </c>
      <c r="P64" s="45">
        <f>COUNTIF('Class 2'!DA2,"as needed or required")</f>
        <v>1</v>
      </c>
      <c r="R64" s="34"/>
      <c r="T64" s="26"/>
      <c r="U64" s="38" t="s">
        <v>1144</v>
      </c>
      <c r="V64" s="45"/>
      <c r="X64" s="34"/>
      <c r="Z64" s="26"/>
      <c r="AA64" s="38" t="s">
        <v>1144</v>
      </c>
      <c r="AB64" s="45"/>
      <c r="AD64" s="34"/>
      <c r="AF64" s="26"/>
      <c r="AG64" s="38" t="s">
        <v>1144</v>
      </c>
      <c r="AH64" s="45"/>
      <c r="AJ64" s="34"/>
      <c r="AL64" s="26"/>
      <c r="AM64" s="38" t="s">
        <v>1144</v>
      </c>
      <c r="AN64" s="45"/>
      <c r="AP64" s="34"/>
      <c r="AR64" s="26"/>
      <c r="AS64" s="38" t="s">
        <v>1144</v>
      </c>
      <c r="AT64" s="45"/>
      <c r="AV64" s="34"/>
      <c r="AX64" s="26"/>
      <c r="AY64" s="38" t="s">
        <v>1144</v>
      </c>
      <c r="AZ64" s="45"/>
      <c r="BB64" s="34"/>
      <c r="BD64" s="26"/>
      <c r="BE64" s="38" t="s">
        <v>1144</v>
      </c>
      <c r="BF64" s="45"/>
      <c r="BH64" s="34"/>
    </row>
    <row r="65" spans="2:60" x14ac:dyDescent="0.2">
      <c r="B65" s="26"/>
      <c r="F65" s="34"/>
      <c r="H65" s="26"/>
      <c r="L65" s="34"/>
      <c r="N65" s="26"/>
      <c r="R65" s="34"/>
      <c r="T65" s="26"/>
      <c r="X65" s="34"/>
      <c r="Z65" s="26"/>
      <c r="AD65" s="34"/>
      <c r="AF65" s="26"/>
      <c r="AJ65" s="34"/>
      <c r="AL65" s="26"/>
      <c r="AP65" s="34"/>
      <c r="AR65" s="26"/>
      <c r="AV65" s="34"/>
      <c r="AX65" s="26"/>
      <c r="BB65" s="34"/>
      <c r="BD65" s="26"/>
      <c r="BH65" s="34"/>
    </row>
    <row r="66" spans="2:60" x14ac:dyDescent="0.2">
      <c r="B66" s="26"/>
      <c r="C66" s="180" t="s">
        <v>1176</v>
      </c>
      <c r="F66" s="34"/>
      <c r="H66" s="26"/>
      <c r="I66" s="180" t="s">
        <v>1176</v>
      </c>
      <c r="L66" s="34"/>
      <c r="N66" s="26"/>
      <c r="O66" s="180" t="s">
        <v>1176</v>
      </c>
      <c r="R66" s="34"/>
      <c r="T66" s="26"/>
      <c r="U66" s="180" t="s">
        <v>1176</v>
      </c>
      <c r="X66" s="34"/>
      <c r="Z66" s="26"/>
      <c r="AA66" s="180" t="s">
        <v>1176</v>
      </c>
      <c r="AD66" s="34"/>
      <c r="AF66" s="26"/>
      <c r="AG66" s="180" t="s">
        <v>1176</v>
      </c>
      <c r="AJ66" s="34"/>
      <c r="AL66" s="26"/>
      <c r="AM66" s="180" t="s">
        <v>1176</v>
      </c>
      <c r="AP66" s="34"/>
      <c r="AR66" s="26"/>
      <c r="AS66" s="180" t="s">
        <v>1176</v>
      </c>
      <c r="AV66" s="34"/>
      <c r="AX66" s="26"/>
      <c r="AY66" s="180" t="s">
        <v>1176</v>
      </c>
      <c r="BB66" s="34"/>
      <c r="BD66" s="26"/>
      <c r="BE66" s="180" t="s">
        <v>1176</v>
      </c>
      <c r="BH66" s="34"/>
    </row>
    <row r="67" spans="2:60" x14ac:dyDescent="0.2">
      <c r="B67" s="26"/>
      <c r="C67" s="30" t="s">
        <v>1332</v>
      </c>
      <c r="D67" s="33"/>
      <c r="F67" s="34"/>
      <c r="H67" s="26"/>
      <c r="I67" s="30" t="s">
        <v>1177</v>
      </c>
      <c r="J67" s="33"/>
      <c r="L67" s="34"/>
      <c r="N67" s="26"/>
      <c r="O67" s="30" t="s">
        <v>1177</v>
      </c>
      <c r="P67" s="33"/>
      <c r="R67" s="34"/>
      <c r="T67" s="26"/>
      <c r="U67" s="30" t="s">
        <v>1178</v>
      </c>
      <c r="V67" s="33"/>
      <c r="X67" s="34"/>
      <c r="Z67" s="26"/>
      <c r="AA67" s="30" t="s">
        <v>1470</v>
      </c>
      <c r="AB67" s="33"/>
      <c r="AD67" s="34"/>
      <c r="AF67" s="26"/>
      <c r="AG67" s="30" t="s">
        <v>1179</v>
      </c>
      <c r="AH67" s="33"/>
      <c r="AJ67" s="34"/>
      <c r="AL67" s="26"/>
      <c r="AM67" s="30" t="s">
        <v>1180</v>
      </c>
      <c r="AN67" s="33"/>
      <c r="AP67" s="34"/>
      <c r="AR67" s="26"/>
      <c r="AS67" s="30" t="s">
        <v>1180</v>
      </c>
      <c r="AT67" s="33"/>
      <c r="AV67" s="34"/>
      <c r="AX67" s="26"/>
      <c r="AY67" s="30" t="s">
        <v>1180</v>
      </c>
      <c r="AZ67" s="33"/>
      <c r="BB67" s="34"/>
      <c r="BD67" s="26"/>
      <c r="BE67" s="30" t="s">
        <v>1412</v>
      </c>
      <c r="BF67" s="33"/>
      <c r="BH67" s="34"/>
    </row>
    <row r="68" spans="2:60" x14ac:dyDescent="0.2">
      <c r="B68" s="26"/>
      <c r="C68" s="36" t="s">
        <v>1169</v>
      </c>
      <c r="D68" s="42">
        <f>COUNTIF('Edited Data'!DF:DF,"Contact standards are determined by the phase level")</f>
        <v>20</v>
      </c>
      <c r="F68" s="34"/>
      <c r="H68" s="26"/>
      <c r="I68" s="36" t="s">
        <v>1169</v>
      </c>
      <c r="J68" s="42"/>
      <c r="L68" s="34"/>
      <c r="N68" s="26"/>
      <c r="O68" s="36" t="s">
        <v>1169</v>
      </c>
      <c r="P68" s="42">
        <f>COUNTIF('Class 2'!DF2,"Contact standards are determined by the phase level")</f>
        <v>1</v>
      </c>
      <c r="R68" s="34"/>
      <c r="T68" s="26"/>
      <c r="U68" s="36" t="s">
        <v>1169</v>
      </c>
      <c r="V68" s="42">
        <f>COUNTIF('Class 2A'!DF2:DF5,"Contact standards are determined by the phase level")</f>
        <v>2</v>
      </c>
      <c r="X68" s="34"/>
      <c r="Z68" s="26"/>
      <c r="AA68" s="36" t="s">
        <v>1169</v>
      </c>
      <c r="AB68" s="42">
        <f>COUNTIF('Class 3'!DF:DF,"Contact standards are determined by the phase level")</f>
        <v>8</v>
      </c>
      <c r="AD68" s="34"/>
      <c r="AF68" s="26"/>
      <c r="AG68" s="36" t="s">
        <v>1169</v>
      </c>
      <c r="AH68" s="42">
        <f>COUNTIF('Class 4'!DF2:DF10,"Contact standards are determined by the phase level")</f>
        <v>4</v>
      </c>
      <c r="AJ68" s="34"/>
      <c r="AL68" s="26"/>
      <c r="AM68" s="36" t="s">
        <v>1169</v>
      </c>
      <c r="AN68" s="42">
        <f>COUNTIF('Class 5'!DF2:DF7,"Contact standards are determined by the phase level")</f>
        <v>2</v>
      </c>
      <c r="AP68" s="34"/>
      <c r="AR68" s="26"/>
      <c r="AS68" s="36" t="s">
        <v>1169</v>
      </c>
      <c r="AT68" s="42">
        <f>COUNTIF('Class 6'!DF2:DF24,"Contact standards are determined by the phase level")</f>
        <v>2</v>
      </c>
      <c r="AV68" s="34"/>
      <c r="AX68" s="26"/>
      <c r="AY68" s="36" t="s">
        <v>1169</v>
      </c>
      <c r="AZ68" s="42">
        <f>COUNTIF('Class 7'!DF2:DF5,"Contact standards are determined by the phase level")</f>
        <v>1</v>
      </c>
      <c r="BB68" s="34"/>
      <c r="BD68" s="26"/>
      <c r="BE68" s="36" t="s">
        <v>1169</v>
      </c>
      <c r="BF68" s="42"/>
      <c r="BH68" s="34"/>
    </row>
    <row r="69" spans="2:60" x14ac:dyDescent="0.2">
      <c r="B69" s="26"/>
      <c r="C69" s="36" t="s">
        <v>1170</v>
      </c>
      <c r="D69" s="42">
        <f>COUNTIF('Edited Data'!DF:DF,"Contact standards are determined by risk as determined by an assessment")</f>
        <v>1</v>
      </c>
      <c r="F69" s="34"/>
      <c r="H69" s="26"/>
      <c r="I69" s="36" t="s">
        <v>1170</v>
      </c>
      <c r="J69" s="42">
        <f>COUNTIF('Class 1'!DF:DF,"Contact standards are determined by risk as determined by an assessment")</f>
        <v>1</v>
      </c>
      <c r="L69" s="34"/>
      <c r="N69" s="26"/>
      <c r="O69" s="36" t="s">
        <v>1170</v>
      </c>
      <c r="P69" s="42"/>
      <c r="R69" s="34"/>
      <c r="T69" s="26"/>
      <c r="U69" s="36" t="s">
        <v>1170</v>
      </c>
      <c r="V69" s="42"/>
      <c r="X69" s="34"/>
      <c r="Z69" s="26"/>
      <c r="AA69" s="36" t="s">
        <v>1170</v>
      </c>
      <c r="AB69" s="42"/>
      <c r="AD69" s="34"/>
      <c r="AF69" s="26"/>
      <c r="AG69" s="36" t="s">
        <v>1170</v>
      </c>
      <c r="AH69" s="42"/>
      <c r="AJ69" s="34"/>
      <c r="AL69" s="26"/>
      <c r="AM69" s="36" t="s">
        <v>1170</v>
      </c>
      <c r="AN69" s="42"/>
      <c r="AP69" s="34"/>
      <c r="AR69" s="26"/>
      <c r="AS69" s="36" t="s">
        <v>1170</v>
      </c>
      <c r="AT69" s="42"/>
      <c r="AV69" s="34"/>
      <c r="AX69" s="26"/>
      <c r="AY69" s="36" t="s">
        <v>1170</v>
      </c>
      <c r="AZ69" s="42"/>
      <c r="BB69" s="34"/>
      <c r="BD69" s="26"/>
      <c r="BE69" s="36" t="s">
        <v>1170</v>
      </c>
      <c r="BF69" s="42"/>
      <c r="BH69" s="34"/>
    </row>
    <row r="70" spans="2:60" x14ac:dyDescent="0.2">
      <c r="B70" s="26"/>
      <c r="C70" s="38" t="s">
        <v>1171</v>
      </c>
      <c r="D70" s="45">
        <f>COUNTIF('Edited Data'!DF:DF,"Contact standards are determined by phase and risk as determined by an assessment")</f>
        <v>6</v>
      </c>
      <c r="F70" s="34"/>
      <c r="H70" s="26"/>
      <c r="I70" s="38" t="s">
        <v>1171</v>
      </c>
      <c r="J70" s="45"/>
      <c r="L70" s="34"/>
      <c r="N70" s="26"/>
      <c r="O70" s="38" t="s">
        <v>1171</v>
      </c>
      <c r="P70" s="45"/>
      <c r="R70" s="34"/>
      <c r="T70" s="26"/>
      <c r="U70" s="38" t="s">
        <v>1171</v>
      </c>
      <c r="V70" s="45">
        <f>COUNTIF('Class 2A'!DF2:DF5,"Contact standards are determined by phase and risk as determined by an assessment")</f>
        <v>2</v>
      </c>
      <c r="X70" s="34"/>
      <c r="Z70" s="26"/>
      <c r="AA70" s="38" t="s">
        <v>1171</v>
      </c>
      <c r="AB70" s="45">
        <f>COUNTIF('Class 3'!DF:DF,"Contact standards are determined by phase and risk as determined by an assessment")</f>
        <v>2</v>
      </c>
      <c r="AD70" s="34"/>
      <c r="AF70" s="26"/>
      <c r="AG70" s="38" t="s">
        <v>1171</v>
      </c>
      <c r="AH70" s="45">
        <f>COUNTIF('Class 4'!DF2:DF10,"Contact standards are determined by phase and risk as determined by an assessment")</f>
        <v>1</v>
      </c>
      <c r="AJ70" s="34"/>
      <c r="AL70" s="26"/>
      <c r="AM70" s="38" t="s">
        <v>1171</v>
      </c>
      <c r="AN70" s="45"/>
      <c r="AP70" s="34"/>
      <c r="AR70" s="26"/>
      <c r="AS70" s="38" t="s">
        <v>1171</v>
      </c>
      <c r="AT70" s="45"/>
      <c r="AV70" s="34"/>
      <c r="AX70" s="26"/>
      <c r="AY70" s="38" t="s">
        <v>1171</v>
      </c>
      <c r="AZ70" s="45">
        <f>COUNTIF('Class 7'!DF2:DF5,"Contact standards are determined by phase and risk as determined by an assessment")</f>
        <v>1</v>
      </c>
      <c r="BB70" s="34"/>
      <c r="BD70" s="26"/>
      <c r="BE70" s="38" t="s">
        <v>1171</v>
      </c>
      <c r="BF70" s="45"/>
      <c r="BH70" s="34"/>
    </row>
    <row r="71" spans="2:60" x14ac:dyDescent="0.2">
      <c r="B71" s="26"/>
      <c r="F71" s="34"/>
      <c r="H71" s="26"/>
      <c r="L71" s="34"/>
      <c r="N71" s="26"/>
      <c r="R71" s="34"/>
      <c r="T71" s="26"/>
      <c r="X71" s="34"/>
      <c r="Z71" s="26"/>
      <c r="AD71" s="34"/>
      <c r="AF71" s="26"/>
      <c r="AJ71" s="34"/>
      <c r="AL71" s="26"/>
      <c r="AP71" s="34"/>
      <c r="AR71" s="26"/>
      <c r="AV71" s="34"/>
      <c r="AX71" s="26"/>
      <c r="BB71" s="34"/>
      <c r="BD71" s="26"/>
      <c r="BH71" s="34"/>
    </row>
    <row r="72" spans="2:60" x14ac:dyDescent="0.2">
      <c r="B72" s="26"/>
      <c r="C72" s="30" t="s">
        <v>1181</v>
      </c>
      <c r="D72" s="33"/>
      <c r="F72" s="34"/>
      <c r="H72" s="26"/>
      <c r="I72" s="30" t="s">
        <v>1182</v>
      </c>
      <c r="J72" s="33"/>
      <c r="L72" s="34"/>
      <c r="N72" s="26"/>
      <c r="O72" s="30" t="s">
        <v>1182</v>
      </c>
      <c r="P72" s="33"/>
      <c r="R72" s="34"/>
      <c r="T72" s="26"/>
      <c r="U72" s="30" t="s">
        <v>1183</v>
      </c>
      <c r="V72" s="33"/>
      <c r="X72" s="34"/>
      <c r="Z72" s="26"/>
      <c r="AA72" s="30" t="s">
        <v>1469</v>
      </c>
      <c r="AB72" s="33"/>
      <c r="AD72" s="34"/>
      <c r="AF72" s="26"/>
      <c r="AG72" s="30" t="s">
        <v>1184</v>
      </c>
      <c r="AH72" s="33"/>
      <c r="AJ72" s="34"/>
      <c r="AL72" s="26"/>
      <c r="AM72" s="30" t="s">
        <v>1185</v>
      </c>
      <c r="AN72" s="33"/>
      <c r="AP72" s="34"/>
      <c r="AR72" s="26"/>
      <c r="AS72" s="30" t="s">
        <v>1185</v>
      </c>
      <c r="AT72" s="33"/>
      <c r="AV72" s="34"/>
      <c r="AX72" s="26"/>
      <c r="AY72" s="30" t="s">
        <v>1185</v>
      </c>
      <c r="AZ72" s="33"/>
      <c r="BB72" s="34"/>
      <c r="BD72" s="26"/>
      <c r="BE72" s="30" t="s">
        <v>1413</v>
      </c>
      <c r="BF72" s="33"/>
      <c r="BH72" s="34"/>
    </row>
    <row r="73" spans="2:60" x14ac:dyDescent="0.2">
      <c r="B73" s="26"/>
      <c r="C73" s="36" t="s">
        <v>1158</v>
      </c>
      <c r="D73" s="42">
        <f>COUNTIF('Edited Data'!DG:DG,"More than one face-to face contact per week")</f>
        <v>6</v>
      </c>
      <c r="F73" s="34"/>
      <c r="H73" s="26"/>
      <c r="I73" s="36" t="s">
        <v>1158</v>
      </c>
      <c r="J73" s="42"/>
      <c r="L73" s="34"/>
      <c r="N73" s="26"/>
      <c r="O73" s="36" t="s">
        <v>1158</v>
      </c>
      <c r="P73" s="42"/>
      <c r="R73" s="34"/>
      <c r="T73" s="26"/>
      <c r="U73" s="36" t="s">
        <v>1158</v>
      </c>
      <c r="V73" s="42"/>
      <c r="X73" s="34"/>
      <c r="Z73" s="26"/>
      <c r="AA73" s="36" t="s">
        <v>1158</v>
      </c>
      <c r="AB73" s="42">
        <f>COUNTIF('Class 3'!DG:DG,"More than one face-to face contact per week")</f>
        <v>2</v>
      </c>
      <c r="AD73" s="34"/>
      <c r="AF73" s="26"/>
      <c r="AG73" s="36" t="s">
        <v>1158</v>
      </c>
      <c r="AH73" s="42">
        <f>COUNTIF('Class 4'!DG2:DG10,"More than one face-to face contact per week")</f>
        <v>2</v>
      </c>
      <c r="AJ73" s="34"/>
      <c r="AL73" s="26"/>
      <c r="AM73" s="36" t="s">
        <v>1158</v>
      </c>
      <c r="AN73" s="42"/>
      <c r="AP73" s="34"/>
      <c r="AR73" s="26"/>
      <c r="AS73" s="36" t="s">
        <v>1158</v>
      </c>
      <c r="AT73" s="42">
        <f>COUNTIF('Class 6'!DG2:DG24,"More than one face-to face contact per week")</f>
        <v>1</v>
      </c>
      <c r="AV73" s="34"/>
      <c r="AX73" s="26"/>
      <c r="AY73" s="36" t="s">
        <v>1158</v>
      </c>
      <c r="AZ73" s="42">
        <f>COUNTIF('Class 7'!DG2:DG5,"More than one face-to face contact per week")</f>
        <v>1</v>
      </c>
      <c r="BB73" s="34"/>
      <c r="BD73" s="26"/>
      <c r="BE73" s="36" t="s">
        <v>1158</v>
      </c>
      <c r="BF73" s="42"/>
      <c r="BH73" s="34"/>
    </row>
    <row r="74" spans="2:60" x14ac:dyDescent="0.2">
      <c r="B74" s="26"/>
      <c r="C74" s="36" t="s">
        <v>1152</v>
      </c>
      <c r="D74" s="42">
        <f>COUNTIF('Edited Data'!DG:DG,"One face-to-face contact per week")</f>
        <v>16</v>
      </c>
      <c r="F74" s="34"/>
      <c r="H74" s="26"/>
      <c r="I74" s="36" t="s">
        <v>1152</v>
      </c>
      <c r="J74" s="42"/>
      <c r="L74" s="34"/>
      <c r="N74" s="26"/>
      <c r="O74" s="36" t="s">
        <v>1152</v>
      </c>
      <c r="P74" s="42"/>
      <c r="R74" s="34"/>
      <c r="T74" s="26"/>
      <c r="U74" s="36" t="s">
        <v>1152</v>
      </c>
      <c r="V74" s="42">
        <f>COUNTIF('Class 2A'!DG2:DG5,"One face-to-face contact per week")</f>
        <v>4</v>
      </c>
      <c r="X74" s="34"/>
      <c r="Z74" s="26"/>
      <c r="AA74" s="36" t="s">
        <v>1152</v>
      </c>
      <c r="AB74" s="42">
        <f>COUNTIF('Class 3'!DG:DG,"One face-to-face contact per week")</f>
        <v>5</v>
      </c>
      <c r="AD74" s="34"/>
      <c r="AF74" s="26"/>
      <c r="AG74" s="36" t="s">
        <v>1152</v>
      </c>
      <c r="AH74" s="42">
        <f>COUNTIF('Class 4'!DG2:DG10,"One face-to-face contact per week")</f>
        <v>3</v>
      </c>
      <c r="AJ74" s="34"/>
      <c r="AL74" s="26"/>
      <c r="AM74" s="36" t="s">
        <v>1152</v>
      </c>
      <c r="AN74" s="42">
        <f>COUNTIF('Class 5'!DG2:DG7,"One face-to-face contact per week")</f>
        <v>2</v>
      </c>
      <c r="AP74" s="34"/>
      <c r="AR74" s="26"/>
      <c r="AS74" s="36" t="s">
        <v>1152</v>
      </c>
      <c r="AT74" s="42">
        <f>COUNTIF('Class 6'!DG2:DG24,"One face-to-face contact per week")</f>
        <v>1</v>
      </c>
      <c r="AV74" s="34"/>
      <c r="AX74" s="26"/>
      <c r="AY74" s="36" t="s">
        <v>1152</v>
      </c>
      <c r="AZ74" s="42">
        <f>COUNTIF('Class 7'!DG2:DG5,"One face-to-face contact per week")</f>
        <v>1</v>
      </c>
      <c r="BB74" s="34"/>
      <c r="BD74" s="26"/>
      <c r="BE74" s="36" t="s">
        <v>1152</v>
      </c>
      <c r="BF74" s="42"/>
      <c r="BH74" s="34"/>
    </row>
    <row r="75" spans="2:60" x14ac:dyDescent="0.2">
      <c r="B75" s="26"/>
      <c r="C75" s="36" t="s">
        <v>1153</v>
      </c>
      <c r="D75" s="42">
        <f>COUNTIF('Edited Data'!DG:DG,"One face-to-face contact every two weeks")</f>
        <v>3</v>
      </c>
      <c r="F75" s="34"/>
      <c r="H75" s="26"/>
      <c r="I75" s="36" t="s">
        <v>1153</v>
      </c>
      <c r="J75" s="42"/>
      <c r="L75" s="34"/>
      <c r="N75" s="26"/>
      <c r="O75" s="36" t="s">
        <v>1153</v>
      </c>
      <c r="P75" s="42"/>
      <c r="R75" s="34"/>
      <c r="T75" s="26"/>
      <c r="U75" s="36" t="s">
        <v>1153</v>
      </c>
      <c r="V75" s="42"/>
      <c r="X75" s="34"/>
      <c r="Z75" s="26"/>
      <c r="AA75" s="36" t="s">
        <v>1153</v>
      </c>
      <c r="AB75" s="42">
        <f>COUNTIF('Class 3'!DG:DG,"One face-to-face contact every two weeks")</f>
        <v>3</v>
      </c>
      <c r="AD75" s="34"/>
      <c r="AF75" s="26"/>
      <c r="AG75" s="36" t="s">
        <v>1153</v>
      </c>
      <c r="AH75" s="42"/>
      <c r="AJ75" s="34"/>
      <c r="AL75" s="26"/>
      <c r="AM75" s="36" t="s">
        <v>1153</v>
      </c>
      <c r="AN75" s="42"/>
      <c r="AP75" s="34"/>
      <c r="AR75" s="26"/>
      <c r="AS75" s="36" t="s">
        <v>1153</v>
      </c>
      <c r="AT75" s="42"/>
      <c r="AV75" s="34"/>
      <c r="AX75" s="26"/>
      <c r="AY75" s="36" t="s">
        <v>1153</v>
      </c>
      <c r="AZ75" s="42"/>
      <c r="BB75" s="34"/>
      <c r="BD75" s="26"/>
      <c r="BE75" s="36" t="s">
        <v>1153</v>
      </c>
      <c r="BF75" s="42"/>
      <c r="BH75" s="34"/>
    </row>
    <row r="76" spans="2:60" x14ac:dyDescent="0.2">
      <c r="B76" s="26"/>
      <c r="C76" s="36" t="s">
        <v>1141</v>
      </c>
      <c r="D76" s="42">
        <f>COUNTIF('Edited Data'!DG:DG,"One face-to face contact every six months")</f>
        <v>1</v>
      </c>
      <c r="F76" s="34"/>
      <c r="H76" s="26"/>
      <c r="I76" s="36" t="s">
        <v>1141</v>
      </c>
      <c r="J76" s="42">
        <f>COUNTIF('Class 1'!DG:DG,"One face-to face contact every six months")</f>
        <v>1</v>
      </c>
      <c r="L76" s="34"/>
      <c r="N76" s="26"/>
      <c r="O76" s="36" t="s">
        <v>1141</v>
      </c>
      <c r="P76" s="42"/>
      <c r="R76" s="34"/>
      <c r="T76" s="26"/>
      <c r="U76" s="36" t="s">
        <v>1141</v>
      </c>
      <c r="V76" s="42"/>
      <c r="X76" s="34"/>
      <c r="Z76" s="26"/>
      <c r="AA76" s="36" t="s">
        <v>1141</v>
      </c>
      <c r="AB76" s="42"/>
      <c r="AD76" s="34"/>
      <c r="AF76" s="26"/>
      <c r="AG76" s="36" t="s">
        <v>1141</v>
      </c>
      <c r="AH76" s="42"/>
      <c r="AJ76" s="34"/>
      <c r="AL76" s="26"/>
      <c r="AM76" s="36" t="s">
        <v>1141</v>
      </c>
      <c r="AN76" s="42"/>
      <c r="AP76" s="34"/>
      <c r="AR76" s="26"/>
      <c r="AS76" s="36" t="s">
        <v>1141</v>
      </c>
      <c r="AT76" s="42"/>
      <c r="AV76" s="34"/>
      <c r="AX76" s="26"/>
      <c r="AY76" s="36" t="s">
        <v>1141</v>
      </c>
      <c r="AZ76" s="42"/>
      <c r="BB76" s="34"/>
      <c r="BD76" s="26"/>
      <c r="BE76" s="36" t="s">
        <v>1141</v>
      </c>
      <c r="BF76" s="42"/>
      <c r="BH76" s="34"/>
    </row>
    <row r="77" spans="2:60" x14ac:dyDescent="0.2">
      <c r="B77" s="26"/>
      <c r="C77" s="38" t="s">
        <v>1144</v>
      </c>
      <c r="D77" s="45">
        <f>COUNTIF('Edited Data'!DG:DG,"As needed or required")</f>
        <v>1</v>
      </c>
      <c r="F77" s="34"/>
      <c r="H77" s="26"/>
      <c r="I77" s="38" t="s">
        <v>1144</v>
      </c>
      <c r="J77" s="45"/>
      <c r="L77" s="34"/>
      <c r="N77" s="26"/>
      <c r="O77" s="38" t="s">
        <v>1144</v>
      </c>
      <c r="P77" s="45">
        <f>COUNTIF('Class 2'!DG2,"as needed or required")</f>
        <v>1</v>
      </c>
      <c r="R77" s="34"/>
      <c r="T77" s="26"/>
      <c r="U77" s="38" t="s">
        <v>1144</v>
      </c>
      <c r="V77" s="45"/>
      <c r="X77" s="34"/>
      <c r="Z77" s="26"/>
      <c r="AA77" s="38" t="s">
        <v>1144</v>
      </c>
      <c r="AB77" s="45"/>
      <c r="AD77" s="34"/>
      <c r="AF77" s="26"/>
      <c r="AG77" s="38" t="s">
        <v>1144</v>
      </c>
      <c r="AH77" s="45"/>
      <c r="AJ77" s="34"/>
      <c r="AL77" s="26"/>
      <c r="AM77" s="38" t="s">
        <v>1144</v>
      </c>
      <c r="AN77" s="45"/>
      <c r="AP77" s="34"/>
      <c r="AR77" s="26"/>
      <c r="AS77" s="38" t="s">
        <v>1144</v>
      </c>
      <c r="AT77" s="45"/>
      <c r="AV77" s="34"/>
      <c r="AX77" s="26"/>
      <c r="AY77" s="38" t="s">
        <v>1144</v>
      </c>
      <c r="AZ77" s="45"/>
      <c r="BB77" s="34"/>
      <c r="BD77" s="26"/>
      <c r="BE77" s="38" t="s">
        <v>1144</v>
      </c>
      <c r="BF77" s="45"/>
      <c r="BH77" s="34"/>
    </row>
    <row r="78" spans="2:60" x14ac:dyDescent="0.2">
      <c r="B78" s="26"/>
      <c r="F78" s="34"/>
      <c r="H78" s="26"/>
      <c r="L78" s="34"/>
      <c r="N78" s="26"/>
      <c r="R78" s="34"/>
      <c r="T78" s="26"/>
      <c r="X78" s="34"/>
      <c r="Z78" s="26"/>
      <c r="AD78" s="34"/>
      <c r="AF78" s="26"/>
      <c r="AJ78" s="34"/>
      <c r="AL78" s="26"/>
      <c r="AP78" s="34"/>
      <c r="AR78" s="26"/>
      <c r="AV78" s="34"/>
      <c r="AX78" s="26"/>
      <c r="BB78" s="34"/>
      <c r="BD78" s="26"/>
      <c r="BH78" s="34"/>
    </row>
    <row r="79" spans="2:60" x14ac:dyDescent="0.2">
      <c r="B79" s="26"/>
      <c r="C79" s="180" t="s">
        <v>1186</v>
      </c>
      <c r="F79" s="34"/>
      <c r="H79" s="26"/>
      <c r="I79" s="180" t="s">
        <v>1186</v>
      </c>
      <c r="L79" s="34"/>
      <c r="N79" s="26"/>
      <c r="O79" s="180" t="s">
        <v>1186</v>
      </c>
      <c r="R79" s="34"/>
      <c r="T79" s="26"/>
      <c r="U79" s="180" t="s">
        <v>1186</v>
      </c>
      <c r="X79" s="34"/>
      <c r="Z79" s="26"/>
      <c r="AA79" s="180" t="s">
        <v>1186</v>
      </c>
      <c r="AD79" s="34"/>
      <c r="AF79" s="26"/>
      <c r="AG79" s="180" t="s">
        <v>1186</v>
      </c>
      <c r="AJ79" s="34"/>
      <c r="AL79" s="26"/>
      <c r="AM79" s="180" t="s">
        <v>1186</v>
      </c>
      <c r="AP79" s="34"/>
      <c r="AR79" s="26"/>
      <c r="AS79" s="180" t="s">
        <v>1186</v>
      </c>
      <c r="AV79" s="34"/>
      <c r="AX79" s="26"/>
      <c r="AY79" s="180" t="s">
        <v>1186</v>
      </c>
      <c r="BB79" s="34"/>
      <c r="BD79" s="26"/>
      <c r="BE79" s="180" t="s">
        <v>1186</v>
      </c>
      <c r="BH79" s="34"/>
    </row>
    <row r="80" spans="2:60" x14ac:dyDescent="0.2">
      <c r="B80" s="26"/>
      <c r="C80" s="30" t="s">
        <v>1333</v>
      </c>
      <c r="D80" s="33"/>
      <c r="F80" s="34"/>
      <c r="H80" s="26"/>
      <c r="I80" s="30" t="s">
        <v>1187</v>
      </c>
      <c r="J80" s="33"/>
      <c r="L80" s="34"/>
      <c r="N80" s="26"/>
      <c r="O80" s="30" t="s">
        <v>1187</v>
      </c>
      <c r="P80" s="33"/>
      <c r="R80" s="34"/>
      <c r="T80" s="26"/>
      <c r="U80" s="30" t="s">
        <v>1188</v>
      </c>
      <c r="V80" s="33"/>
      <c r="X80" s="34"/>
      <c r="Z80" s="26"/>
      <c r="AA80" s="30" t="s">
        <v>1468</v>
      </c>
      <c r="AB80" s="33"/>
      <c r="AD80" s="34"/>
      <c r="AF80" s="26"/>
      <c r="AG80" s="30" t="s">
        <v>1189</v>
      </c>
      <c r="AH80" s="33"/>
      <c r="AJ80" s="34"/>
      <c r="AL80" s="26"/>
      <c r="AM80" s="30" t="s">
        <v>1188</v>
      </c>
      <c r="AN80" s="33"/>
      <c r="AP80" s="34"/>
      <c r="AR80" s="26"/>
      <c r="AS80" s="30" t="s">
        <v>1402</v>
      </c>
      <c r="AT80" s="33"/>
      <c r="AV80" s="34"/>
      <c r="AX80" s="26"/>
      <c r="AY80" s="30" t="s">
        <v>1190</v>
      </c>
      <c r="AZ80" s="33"/>
      <c r="BB80" s="34"/>
      <c r="BD80" s="26"/>
      <c r="BE80" s="30" t="s">
        <v>1190</v>
      </c>
      <c r="BF80" s="33"/>
      <c r="BH80" s="34"/>
    </row>
    <row r="81" spans="2:60" x14ac:dyDescent="0.2">
      <c r="B81" s="26"/>
      <c r="C81" s="36" t="s">
        <v>1169</v>
      </c>
      <c r="D81" s="42">
        <f>COUNTIF('Edited Data'!DL:DL,"Contact standards are determined by the phase level")</f>
        <v>23</v>
      </c>
      <c r="F81" s="34"/>
      <c r="H81" s="26"/>
      <c r="I81" s="36" t="s">
        <v>1169</v>
      </c>
      <c r="J81" s="42">
        <f>COUNTIF('Class 1'!DL:DL,"Contact standards are determined by the phase level")</f>
        <v>1</v>
      </c>
      <c r="L81" s="34"/>
      <c r="N81" s="26"/>
      <c r="O81" s="36" t="s">
        <v>1169</v>
      </c>
      <c r="P81" s="42">
        <f>COUNTIF('Class 2'!DL2,"Contact standards are determined by the phase level")</f>
        <v>1</v>
      </c>
      <c r="R81" s="34"/>
      <c r="T81" s="26"/>
      <c r="U81" s="36" t="s">
        <v>1169</v>
      </c>
      <c r="V81" s="42">
        <f>COUNTIF('Class 2A'!DL2:DL5,"Contact standards are determined by the phase level")</f>
        <v>2</v>
      </c>
      <c r="X81" s="34"/>
      <c r="Z81" s="26"/>
      <c r="AA81" s="36" t="s">
        <v>1169</v>
      </c>
      <c r="AB81" s="42">
        <f>COUNTIF('Class 3'!DL:DL,"Contact standards are determined by the phase level")</f>
        <v>6</v>
      </c>
      <c r="AD81" s="34"/>
      <c r="AF81" s="26"/>
      <c r="AG81" s="36" t="s">
        <v>1169</v>
      </c>
      <c r="AH81" s="42">
        <f>COUNTIF('Class 4'!DL2:DL10,"Contact standards are determined by the phase level")</f>
        <v>5</v>
      </c>
      <c r="AJ81" s="34"/>
      <c r="AL81" s="26"/>
      <c r="AM81" s="36" t="s">
        <v>1169</v>
      </c>
      <c r="AN81" s="42">
        <f>COUNTIF('Class 5'!DL2:DL7,"Contact standards are determined by the phase level")</f>
        <v>2</v>
      </c>
      <c r="AP81" s="34"/>
      <c r="AR81" s="26"/>
      <c r="AS81" s="36" t="s">
        <v>1169</v>
      </c>
      <c r="AT81" s="42">
        <f>COUNTIF('Class 6'!DL2:DL24,"Contact standards are determined by the phase level")</f>
        <v>6</v>
      </c>
      <c r="AV81" s="34"/>
      <c r="AX81" s="26"/>
      <c r="AY81" s="36" t="s">
        <v>1169</v>
      </c>
      <c r="AZ81" s="42"/>
      <c r="BB81" s="34"/>
      <c r="BD81" s="26"/>
      <c r="BE81" s="36" t="s">
        <v>1169</v>
      </c>
      <c r="BF81" s="42"/>
      <c r="BH81" s="34"/>
    </row>
    <row r="82" spans="2:60" x14ac:dyDescent="0.2">
      <c r="B82" s="26"/>
      <c r="C82" s="36" t="s">
        <v>1170</v>
      </c>
      <c r="D82" s="42">
        <f>COUNTIF('Edited Data'!DL:DL,"Contact standards are determined by risk as determined by an assessment")</f>
        <v>2</v>
      </c>
      <c r="F82" s="34"/>
      <c r="H82" s="26"/>
      <c r="I82" s="36" t="s">
        <v>1170</v>
      </c>
      <c r="J82" s="42"/>
      <c r="L82" s="34"/>
      <c r="N82" s="26"/>
      <c r="O82" s="36" t="s">
        <v>1170</v>
      </c>
      <c r="P82" s="42"/>
      <c r="R82" s="34"/>
      <c r="T82" s="26"/>
      <c r="U82" s="36" t="s">
        <v>1170</v>
      </c>
      <c r="V82" s="42"/>
      <c r="X82" s="34"/>
      <c r="Z82" s="26"/>
      <c r="AA82" s="36" t="s">
        <v>1170</v>
      </c>
      <c r="AB82" s="42"/>
      <c r="AD82" s="34"/>
      <c r="AF82" s="26"/>
      <c r="AG82" s="36" t="s">
        <v>1170</v>
      </c>
      <c r="AH82" s="42"/>
      <c r="AJ82" s="34"/>
      <c r="AL82" s="26"/>
      <c r="AM82" s="36" t="s">
        <v>1170</v>
      </c>
      <c r="AN82" s="42">
        <f>COUNTIF('Class 5'!DL2:DL7,"Contact standards are determined by risk as determined by an assessment")</f>
        <v>2</v>
      </c>
      <c r="AP82" s="34"/>
      <c r="AR82" s="26"/>
      <c r="AS82" s="36" t="s">
        <v>1170</v>
      </c>
      <c r="AT82" s="42"/>
      <c r="AV82" s="34"/>
      <c r="AX82" s="26"/>
      <c r="AY82" s="36" t="s">
        <v>1170</v>
      </c>
      <c r="AZ82" s="42"/>
      <c r="BB82" s="34"/>
      <c r="BD82" s="26"/>
      <c r="BE82" s="36" t="s">
        <v>1170</v>
      </c>
      <c r="BF82" s="42"/>
      <c r="BH82" s="34"/>
    </row>
    <row r="83" spans="2:60" x14ac:dyDescent="0.2">
      <c r="B83" s="26"/>
      <c r="C83" s="38" t="s">
        <v>1171</v>
      </c>
      <c r="D83" s="45">
        <f>COUNTIF('Edited Data'!DL:DL,"Contact standards are determined by phase and risk as determined by an assessment")</f>
        <v>7</v>
      </c>
      <c r="F83" s="34"/>
      <c r="H83" s="26"/>
      <c r="I83" s="38" t="s">
        <v>1171</v>
      </c>
      <c r="J83" s="45"/>
      <c r="L83" s="34"/>
      <c r="N83" s="26"/>
      <c r="O83" s="38" t="s">
        <v>1171</v>
      </c>
      <c r="P83" s="45"/>
      <c r="R83" s="34"/>
      <c r="T83" s="26"/>
      <c r="U83" s="38" t="s">
        <v>1171</v>
      </c>
      <c r="V83" s="45">
        <f>COUNTIF('Class 2A'!DL2:DL5,"Contact standards are determined by phase and risk as determined by an assessment")</f>
        <v>2</v>
      </c>
      <c r="X83" s="34"/>
      <c r="Z83" s="26"/>
      <c r="AA83" s="38" t="s">
        <v>1171</v>
      </c>
      <c r="AB83" s="45">
        <f>COUNTIF('Class 3'!DL:DL,"Contact standards are determined by phase and risk as determined by an assessment")</f>
        <v>3</v>
      </c>
      <c r="AD83" s="34"/>
      <c r="AF83" s="26"/>
      <c r="AG83" s="38" t="s">
        <v>1171</v>
      </c>
      <c r="AH83" s="45">
        <f>COUNTIF('Class 4'!DL2:DL10,"Contact standards are determined by phase and risk as determined by an assessment")</f>
        <v>1</v>
      </c>
      <c r="AJ83" s="34"/>
      <c r="AL83" s="26"/>
      <c r="AM83" s="38" t="s">
        <v>1171</v>
      </c>
      <c r="AN83" s="45"/>
      <c r="AP83" s="34"/>
      <c r="AR83" s="26"/>
      <c r="AS83" s="38" t="s">
        <v>1171</v>
      </c>
      <c r="AT83" s="45">
        <f>COUNTIF('Class 6'!DL2:DL24,"Contact standards are determined by phase and risk as determined by an assessment")</f>
        <v>1</v>
      </c>
      <c r="AV83" s="34"/>
      <c r="AX83" s="26"/>
      <c r="AY83" s="38" t="s">
        <v>1171</v>
      </c>
      <c r="AZ83" s="45"/>
      <c r="BB83" s="34"/>
      <c r="BD83" s="26"/>
      <c r="BE83" s="38" t="s">
        <v>1171</v>
      </c>
      <c r="BF83" s="45"/>
      <c r="BH83" s="34"/>
    </row>
    <row r="84" spans="2:60" x14ac:dyDescent="0.2">
      <c r="B84" s="26"/>
      <c r="F84" s="34"/>
      <c r="H84" s="26"/>
      <c r="L84" s="34"/>
      <c r="N84" s="26"/>
      <c r="R84" s="34"/>
      <c r="T84" s="26"/>
      <c r="X84" s="34"/>
      <c r="Z84" s="26"/>
      <c r="AD84" s="34"/>
      <c r="AF84" s="26"/>
      <c r="AJ84" s="34"/>
      <c r="AL84" s="26"/>
      <c r="AP84" s="34"/>
      <c r="AR84" s="26"/>
      <c r="AV84" s="34"/>
      <c r="AX84" s="26"/>
      <c r="BB84" s="34"/>
      <c r="BD84" s="26"/>
      <c r="BH84" s="34"/>
    </row>
    <row r="85" spans="2:60" x14ac:dyDescent="0.2">
      <c r="B85" s="26"/>
      <c r="C85" s="30" t="s">
        <v>1337</v>
      </c>
      <c r="D85" s="33"/>
      <c r="F85" s="34"/>
      <c r="H85" s="26"/>
      <c r="I85" s="30" t="s">
        <v>1191</v>
      </c>
      <c r="J85" s="33"/>
      <c r="L85" s="34"/>
      <c r="N85" s="26"/>
      <c r="O85" s="30" t="s">
        <v>1191</v>
      </c>
      <c r="P85" s="33"/>
      <c r="R85" s="34"/>
      <c r="T85" s="26"/>
      <c r="U85" s="30" t="s">
        <v>1192</v>
      </c>
      <c r="V85" s="33"/>
      <c r="X85" s="34"/>
      <c r="Z85" s="26"/>
      <c r="AA85" s="30" t="s">
        <v>1467</v>
      </c>
      <c r="AB85" s="33"/>
      <c r="AD85" s="34"/>
      <c r="AF85" s="26"/>
      <c r="AG85" s="30" t="s">
        <v>1193</v>
      </c>
      <c r="AH85" s="33"/>
      <c r="AJ85" s="34"/>
      <c r="AL85" s="26"/>
      <c r="AM85" s="30" t="s">
        <v>1192</v>
      </c>
      <c r="AN85" s="33"/>
      <c r="AP85" s="34"/>
      <c r="AR85" s="26"/>
      <c r="AS85" s="30" t="s">
        <v>1403</v>
      </c>
      <c r="AT85" s="33"/>
      <c r="AV85" s="34"/>
      <c r="AX85" s="26"/>
      <c r="AY85" s="30" t="s">
        <v>1194</v>
      </c>
      <c r="AZ85" s="33"/>
      <c r="BB85" s="34"/>
      <c r="BD85" s="26"/>
      <c r="BE85" s="30" t="s">
        <v>1194</v>
      </c>
      <c r="BF85" s="33"/>
      <c r="BH85" s="34"/>
    </row>
    <row r="86" spans="2:60" x14ac:dyDescent="0.2">
      <c r="B86" s="26"/>
      <c r="C86" s="36" t="s">
        <v>1158</v>
      </c>
      <c r="D86" s="42">
        <f>COUNTIF('Edited Data'!DM:DM,"More than one face-to face contact per week")</f>
        <v>6</v>
      </c>
      <c r="F86" s="34"/>
      <c r="H86" s="26"/>
      <c r="I86" s="36" t="s">
        <v>1158</v>
      </c>
      <c r="J86" s="42"/>
      <c r="L86" s="34"/>
      <c r="N86" s="26"/>
      <c r="O86" s="36" t="s">
        <v>1158</v>
      </c>
      <c r="P86" s="42"/>
      <c r="R86" s="34"/>
      <c r="T86" s="26"/>
      <c r="U86" s="36" t="s">
        <v>1158</v>
      </c>
      <c r="V86" s="42"/>
      <c r="X86" s="34"/>
      <c r="Z86" s="26"/>
      <c r="AA86" s="36" t="s">
        <v>1158</v>
      </c>
      <c r="AB86" s="42">
        <f>COUNTIF('Class 3'!DM:DM,"More than one face-to face contact per week")</f>
        <v>2</v>
      </c>
      <c r="AD86" s="34"/>
      <c r="AF86" s="26"/>
      <c r="AG86" s="36" t="s">
        <v>1158</v>
      </c>
      <c r="AH86" s="42">
        <f>COUNTIF('Class 4'!DM2:DM10,"More than one face-to face contact per week")</f>
        <v>1</v>
      </c>
      <c r="AJ86" s="34"/>
      <c r="AL86" s="26"/>
      <c r="AM86" s="36" t="s">
        <v>1158</v>
      </c>
      <c r="AN86" s="42">
        <f>COUNTIF('Class 5'!DM2:DM7,"More than one face-to face contact per week")</f>
        <v>1</v>
      </c>
      <c r="AP86" s="34"/>
      <c r="AR86" s="26"/>
      <c r="AS86" s="36" t="s">
        <v>1158</v>
      </c>
      <c r="AT86" s="42">
        <f>COUNTIF('Class 6'!DM2:DM24,"More than one face-to face contact per week")</f>
        <v>2</v>
      </c>
      <c r="AV86" s="34"/>
      <c r="AX86" s="26"/>
      <c r="AY86" s="36" t="s">
        <v>1158</v>
      </c>
      <c r="AZ86" s="42"/>
      <c r="BB86" s="34"/>
      <c r="BD86" s="26"/>
      <c r="BE86" s="36" t="s">
        <v>1158</v>
      </c>
      <c r="BF86" s="42"/>
      <c r="BH86" s="34"/>
    </row>
    <row r="87" spans="2:60" x14ac:dyDescent="0.2">
      <c r="B87" s="26"/>
      <c r="C87" s="36" t="s">
        <v>1152</v>
      </c>
      <c r="D87" s="42">
        <f>COUNTIF('Edited Data'!DM:DM,"One face-to-face contact per week")</f>
        <v>21</v>
      </c>
      <c r="F87" s="34"/>
      <c r="H87" s="26"/>
      <c r="I87" s="36" t="s">
        <v>1152</v>
      </c>
      <c r="J87" s="42"/>
      <c r="L87" s="34"/>
      <c r="N87" s="26"/>
      <c r="O87" s="36" t="s">
        <v>1152</v>
      </c>
      <c r="P87" s="42"/>
      <c r="R87" s="34"/>
      <c r="T87" s="26"/>
      <c r="U87" s="36" t="s">
        <v>1152</v>
      </c>
      <c r="V87" s="42">
        <f>COUNTIF('Class 2A'!DM2:DM5,"One face-to-face contact per week")</f>
        <v>4</v>
      </c>
      <c r="X87" s="34"/>
      <c r="Z87" s="26"/>
      <c r="AA87" s="36" t="s">
        <v>1152</v>
      </c>
      <c r="AB87" s="42">
        <f>COUNTIF('Class 3'!DM:DM,"One face-to-face contact per week")</f>
        <v>6</v>
      </c>
      <c r="AD87" s="34"/>
      <c r="AF87" s="26"/>
      <c r="AG87" s="36" t="s">
        <v>1152</v>
      </c>
      <c r="AH87" s="42">
        <f>COUNTIF('Class 4'!DM2:DM10,"One face-to-face contact per week")</f>
        <v>4</v>
      </c>
      <c r="AJ87" s="34"/>
      <c r="AL87" s="26"/>
      <c r="AM87" s="36" t="s">
        <v>1152</v>
      </c>
      <c r="AN87" s="42">
        <f>COUNTIF('Class 5'!DM2:DM7,"One face-to-face contact per week")</f>
        <v>3</v>
      </c>
      <c r="AP87" s="34"/>
      <c r="AR87" s="26"/>
      <c r="AS87" s="36" t="s">
        <v>1152</v>
      </c>
      <c r="AT87" s="42">
        <f>COUNTIF('Class 6'!DM2:DM24,"One face-to-face contact per week")</f>
        <v>4</v>
      </c>
      <c r="AV87" s="34"/>
      <c r="AX87" s="26"/>
      <c r="AY87" s="36" t="s">
        <v>1152</v>
      </c>
      <c r="AZ87" s="42"/>
      <c r="BB87" s="34"/>
      <c r="BD87" s="26"/>
      <c r="BE87" s="36" t="s">
        <v>1152</v>
      </c>
      <c r="BF87" s="42"/>
      <c r="BH87" s="34"/>
    </row>
    <row r="88" spans="2:60" x14ac:dyDescent="0.2">
      <c r="B88" s="26"/>
      <c r="C88" s="36" t="s">
        <v>1153</v>
      </c>
      <c r="D88" s="42">
        <f>COUNTIF('Edited Data'!DM:DM,"One face-to-face contact every two weeks")</f>
        <v>2</v>
      </c>
      <c r="F88" s="34"/>
      <c r="H88" s="26"/>
      <c r="I88" s="36" t="s">
        <v>1153</v>
      </c>
      <c r="J88" s="42"/>
      <c r="L88" s="34"/>
      <c r="N88" s="26"/>
      <c r="O88" s="36" t="s">
        <v>1153</v>
      </c>
      <c r="P88" s="42"/>
      <c r="R88" s="34"/>
      <c r="T88" s="26"/>
      <c r="U88" s="36" t="s">
        <v>1153</v>
      </c>
      <c r="V88" s="42"/>
      <c r="X88" s="34"/>
      <c r="Z88" s="26"/>
      <c r="AA88" s="36" t="s">
        <v>1153</v>
      </c>
      <c r="AB88" s="42">
        <f>COUNTIF('Class 3'!DM:DM,"One face-to-face contact every two weeks")</f>
        <v>1</v>
      </c>
      <c r="AD88" s="34"/>
      <c r="AF88" s="26"/>
      <c r="AG88" s="36" t="s">
        <v>1153</v>
      </c>
      <c r="AH88" s="42"/>
      <c r="AJ88" s="34"/>
      <c r="AL88" s="26"/>
      <c r="AM88" s="36" t="s">
        <v>1153</v>
      </c>
      <c r="AN88" s="42"/>
      <c r="AP88" s="34"/>
      <c r="AR88" s="26"/>
      <c r="AS88" s="36" t="s">
        <v>1153</v>
      </c>
      <c r="AT88" s="42">
        <f>COUNTIF('Class 6'!DM2:DM24,"One face-to-face contact every two weeks")</f>
        <v>1</v>
      </c>
      <c r="AV88" s="34"/>
      <c r="AX88" s="26"/>
      <c r="AY88" s="36" t="s">
        <v>1153</v>
      </c>
      <c r="AZ88" s="42"/>
      <c r="BB88" s="34"/>
      <c r="BD88" s="26"/>
      <c r="BE88" s="36" t="s">
        <v>1153</v>
      </c>
      <c r="BF88" s="42"/>
      <c r="BH88" s="34"/>
    </row>
    <row r="89" spans="2:60" x14ac:dyDescent="0.2">
      <c r="B89" s="26"/>
      <c r="C89" s="36" t="s">
        <v>1141</v>
      </c>
      <c r="D89" s="42">
        <f>COUNTIF('Edited Data'!DM:DM,"One face-to face contact every six months")</f>
        <v>1</v>
      </c>
      <c r="F89" s="34"/>
      <c r="H89" s="26"/>
      <c r="I89" s="36" t="s">
        <v>1141</v>
      </c>
      <c r="J89" s="42">
        <f>COUNTIF('Class 1'!DM:DM,"One face-to face contact every six months")</f>
        <v>1</v>
      </c>
      <c r="L89" s="34"/>
      <c r="N89" s="26"/>
      <c r="O89" s="36" t="s">
        <v>1141</v>
      </c>
      <c r="P89" s="42"/>
      <c r="R89" s="34"/>
      <c r="T89" s="26"/>
      <c r="U89" s="36" t="s">
        <v>1141</v>
      </c>
      <c r="V89" s="42"/>
      <c r="X89" s="34"/>
      <c r="Z89" s="26"/>
      <c r="AA89" s="36" t="s">
        <v>1141</v>
      </c>
      <c r="AB89" s="42"/>
      <c r="AD89" s="34"/>
      <c r="AF89" s="26"/>
      <c r="AG89" s="36" t="s">
        <v>1141</v>
      </c>
      <c r="AH89" s="42"/>
      <c r="AJ89" s="34"/>
      <c r="AL89" s="26"/>
      <c r="AM89" s="36" t="s">
        <v>1141</v>
      </c>
      <c r="AN89" s="42"/>
      <c r="AP89" s="34"/>
      <c r="AR89" s="26"/>
      <c r="AS89" s="36" t="s">
        <v>1141</v>
      </c>
      <c r="AT89" s="42"/>
      <c r="AV89" s="34"/>
      <c r="AX89" s="26"/>
      <c r="AY89" s="36" t="s">
        <v>1148</v>
      </c>
      <c r="AZ89" s="42"/>
      <c r="BB89" s="34"/>
      <c r="BD89" s="26"/>
      <c r="BE89" s="36" t="s">
        <v>1148</v>
      </c>
      <c r="BF89" s="42"/>
      <c r="BH89" s="34"/>
    </row>
    <row r="90" spans="2:60" x14ac:dyDescent="0.2">
      <c r="B90" s="26"/>
      <c r="C90" s="38" t="s">
        <v>1144</v>
      </c>
      <c r="D90" s="45">
        <f>COUNTIF('Edited Data'!DM:DM,"As needed or required")</f>
        <v>2</v>
      </c>
      <c r="F90" s="34"/>
      <c r="H90" s="26"/>
      <c r="I90" s="38" t="s">
        <v>1144</v>
      </c>
      <c r="J90" s="45"/>
      <c r="L90" s="34"/>
      <c r="N90" s="26"/>
      <c r="O90" s="38" t="s">
        <v>1144</v>
      </c>
      <c r="P90" s="45">
        <f>COUNTIF('Class 2'!DM2,"as needed or required")</f>
        <v>1</v>
      </c>
      <c r="R90" s="34"/>
      <c r="T90" s="26"/>
      <c r="U90" s="38" t="s">
        <v>1144</v>
      </c>
      <c r="V90" s="45"/>
      <c r="X90" s="34"/>
      <c r="Z90" s="26"/>
      <c r="AA90" s="38" t="s">
        <v>1144</v>
      </c>
      <c r="AB90" s="45"/>
      <c r="AD90" s="34"/>
      <c r="AF90" s="26"/>
      <c r="AG90" s="38" t="s">
        <v>1144</v>
      </c>
      <c r="AH90" s="45">
        <f>COUNTIF('Class 4'!DM2:DM10,"As needed or required")</f>
        <v>1</v>
      </c>
      <c r="AJ90" s="34"/>
      <c r="AL90" s="26"/>
      <c r="AM90" s="38" t="s">
        <v>1144</v>
      </c>
      <c r="AN90" s="45"/>
      <c r="AP90" s="34"/>
      <c r="AR90" s="26"/>
      <c r="AS90" s="38" t="s">
        <v>1144</v>
      </c>
      <c r="AT90" s="45"/>
      <c r="AV90" s="34"/>
      <c r="AX90" s="26"/>
      <c r="AY90" s="38" t="s">
        <v>1144</v>
      </c>
      <c r="AZ90" s="45"/>
      <c r="BB90" s="34"/>
      <c r="BD90" s="26"/>
      <c r="BE90" s="38" t="s">
        <v>1144</v>
      </c>
      <c r="BF90" s="45"/>
      <c r="BH90" s="34"/>
    </row>
    <row r="91" spans="2:60" x14ac:dyDescent="0.2">
      <c r="B91" s="26"/>
      <c r="F91" s="34"/>
      <c r="H91" s="26"/>
      <c r="L91" s="34"/>
      <c r="N91" s="26"/>
      <c r="R91" s="34"/>
      <c r="T91" s="26"/>
      <c r="X91" s="34"/>
      <c r="Z91" s="26"/>
      <c r="AD91" s="34"/>
      <c r="AF91" s="26"/>
      <c r="AJ91" s="34"/>
      <c r="AL91" s="26"/>
      <c r="AP91" s="34"/>
      <c r="AR91" s="26"/>
      <c r="AV91" s="34"/>
      <c r="AX91" s="26"/>
      <c r="BB91" s="34"/>
      <c r="BD91" s="26"/>
      <c r="BH91" s="34"/>
    </row>
    <row r="92" spans="2:60" x14ac:dyDescent="0.2">
      <c r="B92" s="26"/>
      <c r="C92" s="180" t="s">
        <v>1195</v>
      </c>
      <c r="F92" s="34"/>
      <c r="H92" s="26"/>
      <c r="I92" s="180" t="s">
        <v>1195</v>
      </c>
      <c r="L92" s="34"/>
      <c r="N92" s="26"/>
      <c r="O92" s="180" t="s">
        <v>1195</v>
      </c>
      <c r="R92" s="34"/>
      <c r="T92" s="26"/>
      <c r="U92" s="180" t="s">
        <v>1195</v>
      </c>
      <c r="X92" s="34"/>
      <c r="Z92" s="26"/>
      <c r="AA92" s="180" t="s">
        <v>1195</v>
      </c>
      <c r="AD92" s="34"/>
      <c r="AF92" s="26"/>
      <c r="AG92" s="180" t="s">
        <v>1195</v>
      </c>
      <c r="AJ92" s="34"/>
      <c r="AL92" s="26"/>
      <c r="AM92" s="180" t="s">
        <v>1195</v>
      </c>
      <c r="AP92" s="34"/>
      <c r="AR92" s="26"/>
      <c r="AS92" s="180" t="s">
        <v>1195</v>
      </c>
      <c r="AV92" s="34"/>
      <c r="AX92" s="26"/>
      <c r="AY92" s="180" t="s">
        <v>1195</v>
      </c>
      <c r="BB92" s="34"/>
      <c r="BD92" s="26"/>
      <c r="BE92" s="180" t="s">
        <v>1195</v>
      </c>
      <c r="BH92" s="34"/>
    </row>
    <row r="93" spans="2:60" x14ac:dyDescent="0.2">
      <c r="B93" s="26"/>
      <c r="C93" s="30" t="s">
        <v>1334</v>
      </c>
      <c r="D93" s="33"/>
      <c r="F93" s="34"/>
      <c r="H93" s="26"/>
      <c r="I93" s="30" t="s">
        <v>1196</v>
      </c>
      <c r="J93" s="33"/>
      <c r="L93" s="34"/>
      <c r="N93" s="26"/>
      <c r="O93" s="30" t="s">
        <v>1196</v>
      </c>
      <c r="P93" s="33"/>
      <c r="R93" s="34"/>
      <c r="T93" s="26"/>
      <c r="U93" s="30" t="s">
        <v>1197</v>
      </c>
      <c r="V93" s="33"/>
      <c r="X93" s="34"/>
      <c r="Z93" s="26"/>
      <c r="AA93" s="30" t="s">
        <v>1466</v>
      </c>
      <c r="AB93" s="33"/>
      <c r="AD93" s="34"/>
      <c r="AF93" s="26"/>
      <c r="AG93" s="30" t="s">
        <v>1198</v>
      </c>
      <c r="AH93" s="33"/>
      <c r="AJ93" s="34"/>
      <c r="AL93" s="26"/>
      <c r="AM93" s="30" t="s">
        <v>1199</v>
      </c>
      <c r="AN93" s="33"/>
      <c r="AP93" s="34"/>
      <c r="AR93" s="26"/>
      <c r="AS93" s="30" t="s">
        <v>1196</v>
      </c>
      <c r="AT93" s="33"/>
      <c r="AV93" s="34"/>
      <c r="AX93" s="26"/>
      <c r="AY93" s="30" t="s">
        <v>1199</v>
      </c>
      <c r="AZ93" s="33"/>
      <c r="BB93" s="34"/>
      <c r="BD93" s="26"/>
      <c r="BE93" s="30" t="s">
        <v>1196</v>
      </c>
      <c r="BF93" s="33"/>
      <c r="BH93" s="34"/>
    </row>
    <row r="94" spans="2:60" x14ac:dyDescent="0.2">
      <c r="B94" s="26"/>
      <c r="C94" s="36" t="s">
        <v>1169</v>
      </c>
      <c r="D94" s="42">
        <f>COUNTIF('Edited Data'!DR:DR,"Contact standards are determined by the phase level")</f>
        <v>11</v>
      </c>
      <c r="F94" s="34"/>
      <c r="H94" s="26"/>
      <c r="I94" s="36" t="s">
        <v>1169</v>
      </c>
      <c r="J94" s="42">
        <f>COUNTIF('Class 1'!DR:DR,"Contact standards are determined by the phase level")</f>
        <v>1</v>
      </c>
      <c r="L94" s="34"/>
      <c r="N94" s="26"/>
      <c r="O94" s="36" t="s">
        <v>1169</v>
      </c>
      <c r="P94" s="42">
        <f>COUNTIF('Class 2'!DR2,"Contact standards are determined by the phase level")</f>
        <v>1</v>
      </c>
      <c r="R94" s="34"/>
      <c r="T94" s="26"/>
      <c r="U94" s="36" t="s">
        <v>1169</v>
      </c>
      <c r="V94" s="42"/>
      <c r="X94" s="34"/>
      <c r="Z94" s="26"/>
      <c r="AA94" s="36" t="s">
        <v>1169</v>
      </c>
      <c r="AB94" s="42">
        <f>COUNTIF('Class 3'!DR:DR,"Contact standards are determined by the phase level")</f>
        <v>4</v>
      </c>
      <c r="AD94" s="34"/>
      <c r="AF94" s="26"/>
      <c r="AG94" s="36" t="s">
        <v>1169</v>
      </c>
      <c r="AH94" s="42">
        <f>COUNTIF('Class 4'!DR2:DR10,"Contact standards are determined by the phase level")</f>
        <v>1</v>
      </c>
      <c r="AJ94" s="34"/>
      <c r="AL94" s="26"/>
      <c r="AM94" s="36" t="s">
        <v>1169</v>
      </c>
      <c r="AN94" s="42">
        <f>COUNTIF('Class 5'!DR2:DR7,"Contact standards are determined by the phase level")</f>
        <v>1</v>
      </c>
      <c r="AP94" s="34"/>
      <c r="AR94" s="26"/>
      <c r="AS94" s="36" t="s">
        <v>1169</v>
      </c>
      <c r="AT94" s="42">
        <f>COUNTIF('Class 6'!DR2:DR24,"Contact standards are determined by the phase level")</f>
        <v>1</v>
      </c>
      <c r="AV94" s="34"/>
      <c r="AX94" s="26"/>
      <c r="AY94" s="36" t="s">
        <v>1169</v>
      </c>
      <c r="AZ94" s="42">
        <f>COUNTIF('Class 7'!DR2:DR5,"Contact standards are determined by the phase level")</f>
        <v>1</v>
      </c>
      <c r="BB94" s="34"/>
      <c r="BD94" s="26"/>
      <c r="BE94" s="36" t="s">
        <v>1169</v>
      </c>
      <c r="BF94" s="42">
        <f>COUNTIF('Class 8'!DR2:DR6,"Contact standards are determined by the phase level")</f>
        <v>1</v>
      </c>
      <c r="BH94" s="34"/>
    </row>
    <row r="95" spans="2:60" x14ac:dyDescent="0.2">
      <c r="B95" s="26"/>
      <c r="C95" s="36" t="s">
        <v>1170</v>
      </c>
      <c r="D95" s="42">
        <f>COUNTIF('Edited Data'!DR:DR,"Contact standards are determined by risk as determined by an assessment")</f>
        <v>2</v>
      </c>
      <c r="F95" s="34"/>
      <c r="H95" s="26"/>
      <c r="I95" s="36" t="s">
        <v>1170</v>
      </c>
      <c r="J95" s="42"/>
      <c r="L95" s="34"/>
      <c r="N95" s="26"/>
      <c r="O95" s="36" t="s">
        <v>1170</v>
      </c>
      <c r="P95" s="42"/>
      <c r="R95" s="34"/>
      <c r="T95" s="26"/>
      <c r="U95" s="36" t="s">
        <v>1170</v>
      </c>
      <c r="V95" s="42"/>
      <c r="X95" s="34"/>
      <c r="Z95" s="26"/>
      <c r="AA95" s="36" t="s">
        <v>1170</v>
      </c>
      <c r="AB95" s="42"/>
      <c r="AD95" s="34"/>
      <c r="AF95" s="26"/>
      <c r="AG95" s="36" t="s">
        <v>1170</v>
      </c>
      <c r="AH95" s="42"/>
      <c r="AJ95" s="34"/>
      <c r="AL95" s="26"/>
      <c r="AM95" s="36" t="s">
        <v>1170</v>
      </c>
      <c r="AN95" s="42">
        <f>COUNTIF('Class 5'!DR2:DR7,"Contact standards are determined by risk as determined by an assessment")</f>
        <v>2</v>
      </c>
      <c r="AP95" s="34"/>
      <c r="AR95" s="26"/>
      <c r="AS95" s="36" t="s">
        <v>1170</v>
      </c>
      <c r="AT95" s="42"/>
      <c r="AV95" s="34"/>
      <c r="AX95" s="26"/>
      <c r="AY95" s="36" t="s">
        <v>1170</v>
      </c>
      <c r="AZ95" s="42"/>
      <c r="BB95" s="34"/>
      <c r="BD95" s="26"/>
      <c r="BE95" s="36" t="s">
        <v>1170</v>
      </c>
      <c r="BF95" s="42"/>
      <c r="BH95" s="34"/>
    </row>
    <row r="96" spans="2:60" x14ac:dyDescent="0.2">
      <c r="B96" s="26"/>
      <c r="C96" s="38" t="s">
        <v>1171</v>
      </c>
      <c r="D96" s="45">
        <f>COUNTIF('Edited Data'!DR:DR,"Contact standards are determined by phase and risk as determined by an assessment")</f>
        <v>5</v>
      </c>
      <c r="F96" s="34"/>
      <c r="H96" s="26"/>
      <c r="I96" s="38" t="s">
        <v>1171</v>
      </c>
      <c r="J96" s="45"/>
      <c r="L96" s="34"/>
      <c r="N96" s="26"/>
      <c r="O96" s="38" t="s">
        <v>1171</v>
      </c>
      <c r="P96" s="45"/>
      <c r="R96" s="34"/>
      <c r="T96" s="26"/>
      <c r="U96" s="38" t="s">
        <v>1171</v>
      </c>
      <c r="V96" s="45"/>
      <c r="X96" s="34"/>
      <c r="Z96" s="26"/>
      <c r="AA96" s="38" t="s">
        <v>1171</v>
      </c>
      <c r="AB96" s="45">
        <f>COUNTIF('Class 3'!DR:DR,"Contact standards are determined by phase and risk as determined by an assessment")</f>
        <v>2</v>
      </c>
      <c r="AD96" s="34"/>
      <c r="AF96" s="26"/>
      <c r="AG96" s="38" t="s">
        <v>1171</v>
      </c>
      <c r="AH96" s="45">
        <f>COUNTIF('Class 4'!DR2:DR10,"Contact standards are determined by phase and risk as determined by an assessment")</f>
        <v>1</v>
      </c>
      <c r="AJ96" s="34"/>
      <c r="AL96" s="26"/>
      <c r="AM96" s="38" t="s">
        <v>1171</v>
      </c>
      <c r="AN96" s="45"/>
      <c r="AP96" s="34"/>
      <c r="AR96" s="26"/>
      <c r="AS96" s="38" t="s">
        <v>1171</v>
      </c>
      <c r="AT96" s="45"/>
      <c r="AV96" s="34"/>
      <c r="AX96" s="26"/>
      <c r="AY96" s="38" t="s">
        <v>1171</v>
      </c>
      <c r="AZ96" s="45">
        <f>COUNTIF('Class 7'!DR2:DR5,"Contact standards are determined by phase and risk as determined by an assessment")</f>
        <v>2</v>
      </c>
      <c r="BB96" s="34"/>
      <c r="BD96" s="26"/>
      <c r="BE96" s="38" t="s">
        <v>1171</v>
      </c>
      <c r="BF96" s="45"/>
      <c r="BH96" s="34"/>
    </row>
    <row r="97" spans="2:60" x14ac:dyDescent="0.2">
      <c r="B97" s="26"/>
      <c r="F97" s="34"/>
      <c r="H97" s="26"/>
      <c r="L97" s="34"/>
      <c r="N97" s="26"/>
      <c r="R97" s="34"/>
      <c r="T97" s="26"/>
      <c r="X97" s="34"/>
      <c r="Z97" s="26"/>
      <c r="AD97" s="34"/>
      <c r="AF97" s="26"/>
      <c r="AJ97" s="34"/>
      <c r="AL97" s="26"/>
      <c r="AP97" s="34"/>
      <c r="AR97" s="26"/>
      <c r="AV97" s="34"/>
      <c r="AX97" s="26"/>
      <c r="BB97" s="34"/>
      <c r="BD97" s="26"/>
      <c r="BH97" s="34"/>
    </row>
    <row r="98" spans="2:60" x14ac:dyDescent="0.2">
      <c r="B98" s="26"/>
      <c r="C98" s="30" t="s">
        <v>1338</v>
      </c>
      <c r="D98" s="33"/>
      <c r="F98" s="34"/>
      <c r="H98" s="26"/>
      <c r="I98" s="30" t="s">
        <v>1200</v>
      </c>
      <c r="J98" s="33"/>
      <c r="L98" s="34"/>
      <c r="N98" s="26"/>
      <c r="O98" s="30" t="s">
        <v>1200</v>
      </c>
      <c r="P98" s="33"/>
      <c r="R98" s="34"/>
      <c r="T98" s="26"/>
      <c r="U98" s="30" t="s">
        <v>1201</v>
      </c>
      <c r="V98" s="33"/>
      <c r="X98" s="34"/>
      <c r="Z98" s="26"/>
      <c r="AA98" s="30" t="s">
        <v>1465</v>
      </c>
      <c r="AB98" s="33"/>
      <c r="AD98" s="34"/>
      <c r="AF98" s="26"/>
      <c r="AG98" s="30" t="s">
        <v>1202</v>
      </c>
      <c r="AH98" s="33"/>
      <c r="AJ98" s="34"/>
      <c r="AL98" s="26"/>
      <c r="AM98" s="30" t="s">
        <v>1203</v>
      </c>
      <c r="AN98" s="33"/>
      <c r="AP98" s="34"/>
      <c r="AR98" s="26"/>
      <c r="AS98" s="30" t="s">
        <v>1200</v>
      </c>
      <c r="AT98" s="33"/>
      <c r="AV98" s="34"/>
      <c r="AX98" s="26"/>
      <c r="AY98" s="30" t="s">
        <v>1203</v>
      </c>
      <c r="AZ98" s="33"/>
      <c r="BB98" s="34"/>
      <c r="BD98" s="26"/>
      <c r="BE98" s="30" t="s">
        <v>1200</v>
      </c>
      <c r="BF98" s="33"/>
      <c r="BH98" s="34"/>
    </row>
    <row r="99" spans="2:60" x14ac:dyDescent="0.2">
      <c r="B99" s="26"/>
      <c r="C99" s="36" t="s">
        <v>1158</v>
      </c>
      <c r="D99" s="42">
        <f>COUNTIF('Edited Data'!DS:DS,"More than one face-to face contact per week")</f>
        <v>6</v>
      </c>
      <c r="F99" s="34"/>
      <c r="H99" s="26"/>
      <c r="I99" s="36" t="s">
        <v>1158</v>
      </c>
      <c r="J99" s="42"/>
      <c r="L99" s="34"/>
      <c r="N99" s="26"/>
      <c r="O99" s="36" t="s">
        <v>1158</v>
      </c>
      <c r="P99" s="42"/>
      <c r="R99" s="34"/>
      <c r="T99" s="26"/>
      <c r="U99" s="36" t="s">
        <v>1158</v>
      </c>
      <c r="V99" s="42"/>
      <c r="X99" s="34"/>
      <c r="Z99" s="26"/>
      <c r="AA99" s="36" t="s">
        <v>1158</v>
      </c>
      <c r="AB99" s="42">
        <f>COUNTIF('Class 3'!DS:DS,"More than one face-to face contact per week")</f>
        <v>1</v>
      </c>
      <c r="AD99" s="34"/>
      <c r="AF99" s="26"/>
      <c r="AG99" s="36" t="s">
        <v>1158</v>
      </c>
      <c r="AH99" s="42">
        <f>COUNTIF('Class 4'!DS2:DS10,"More than one face-to face contact per week")</f>
        <v>1</v>
      </c>
      <c r="AJ99" s="34"/>
      <c r="AL99" s="26"/>
      <c r="AM99" s="36" t="s">
        <v>1158</v>
      </c>
      <c r="AN99" s="42">
        <f>COUNTIF('Class 5'!DS2:DS7,"More than one face-to face contact per week")</f>
        <v>1</v>
      </c>
      <c r="AP99" s="34"/>
      <c r="AR99" s="26"/>
      <c r="AS99" s="36" t="s">
        <v>1158</v>
      </c>
      <c r="AT99" s="42">
        <f>COUNTIF('Class 6'!DS2:DS24,"More than one face-to face contact per week")</f>
        <v>1</v>
      </c>
      <c r="AV99" s="34"/>
      <c r="AX99" s="26"/>
      <c r="AY99" s="36" t="s">
        <v>1158</v>
      </c>
      <c r="AZ99" s="42">
        <f>COUNTIF('Class 7'!DS2:DS5,"More than one face-to face contact per week")</f>
        <v>1</v>
      </c>
      <c r="BB99" s="34"/>
      <c r="BD99" s="26"/>
      <c r="BE99" s="36" t="s">
        <v>1158</v>
      </c>
      <c r="BF99" s="42">
        <f>COUNTIF('Class 8'!DS2:DS6,"More than one face-to face contact per week")</f>
        <v>1</v>
      </c>
      <c r="BH99" s="34"/>
    </row>
    <row r="100" spans="2:60" x14ac:dyDescent="0.2">
      <c r="B100" s="26"/>
      <c r="C100" s="36" t="s">
        <v>1152</v>
      </c>
      <c r="D100" s="42">
        <f>COUNTIF('Edited Data'!DS:DS,"One face-to-face contact per week")</f>
        <v>8</v>
      </c>
      <c r="F100" s="34"/>
      <c r="H100" s="26"/>
      <c r="I100" s="36" t="s">
        <v>1152</v>
      </c>
      <c r="J100" s="42"/>
      <c r="L100" s="34"/>
      <c r="N100" s="26"/>
      <c r="O100" s="36" t="s">
        <v>1152</v>
      </c>
      <c r="P100" s="42"/>
      <c r="R100" s="34"/>
      <c r="T100" s="26"/>
      <c r="U100" s="36" t="s">
        <v>1152</v>
      </c>
      <c r="V100" s="42"/>
      <c r="X100" s="34"/>
      <c r="Z100" s="26"/>
      <c r="AA100" s="36" t="s">
        <v>1152</v>
      </c>
      <c r="AB100" s="42">
        <f>COUNTIF('Class 3'!DS:DS,"One face-to-face contact per week")</f>
        <v>3</v>
      </c>
      <c r="AD100" s="34"/>
      <c r="AF100" s="26"/>
      <c r="AG100" s="36" t="s">
        <v>1152</v>
      </c>
      <c r="AH100" s="42">
        <f>COUNTIF('Class 4'!DS2:DS10,"One face-to-face contact per week")</f>
        <v>1</v>
      </c>
      <c r="AJ100" s="34"/>
      <c r="AL100" s="26"/>
      <c r="AM100" s="36" t="s">
        <v>1152</v>
      </c>
      <c r="AN100" s="42">
        <f>COUNTIF('Class 5'!DS2:DS7,"One face-to-face contact per week")</f>
        <v>2</v>
      </c>
      <c r="AP100" s="34"/>
      <c r="AR100" s="26"/>
      <c r="AS100" s="36" t="s">
        <v>1152</v>
      </c>
      <c r="AT100" s="42"/>
      <c r="AV100" s="34"/>
      <c r="AX100" s="26"/>
      <c r="AY100" s="36" t="s">
        <v>1152</v>
      </c>
      <c r="AZ100" s="42">
        <f>COUNTIF('Class 7'!DS2:DS5,"One face-to-face contact per week")</f>
        <v>2</v>
      </c>
      <c r="BB100" s="34"/>
      <c r="BD100" s="26"/>
      <c r="BE100" s="36" t="s">
        <v>1152</v>
      </c>
      <c r="BF100" s="42"/>
      <c r="BH100" s="34"/>
    </row>
    <row r="101" spans="2:60" x14ac:dyDescent="0.2">
      <c r="B101" s="26"/>
      <c r="C101" s="36" t="s">
        <v>1153</v>
      </c>
      <c r="D101" s="42">
        <f>COUNTIF('Edited Data'!DS:DS,"One face-to-face contact every two weeks")</f>
        <v>2</v>
      </c>
      <c r="F101" s="34"/>
      <c r="H101" s="26"/>
      <c r="I101" s="36" t="s">
        <v>1153</v>
      </c>
      <c r="J101" s="42"/>
      <c r="L101" s="34"/>
      <c r="N101" s="26"/>
      <c r="O101" s="36" t="s">
        <v>1153</v>
      </c>
      <c r="P101" s="42"/>
      <c r="R101" s="34"/>
      <c r="T101" s="26"/>
      <c r="U101" s="36" t="s">
        <v>1153</v>
      </c>
      <c r="V101" s="42"/>
      <c r="X101" s="34"/>
      <c r="Z101" s="26"/>
      <c r="AA101" s="36" t="s">
        <v>1153</v>
      </c>
      <c r="AB101" s="42">
        <f>COUNTIF('Class 3'!DS:DS,"One face-to-face contact every two weeks")</f>
        <v>2</v>
      </c>
      <c r="AD101" s="34"/>
      <c r="AF101" s="26"/>
      <c r="AG101" s="36" t="s">
        <v>1153</v>
      </c>
      <c r="AH101" s="42"/>
      <c r="AJ101" s="34"/>
      <c r="AL101" s="26"/>
      <c r="AM101" s="36" t="s">
        <v>1153</v>
      </c>
      <c r="AN101" s="42"/>
      <c r="AP101" s="34"/>
      <c r="AR101" s="26"/>
      <c r="AS101" s="36" t="s">
        <v>1153</v>
      </c>
      <c r="AT101" s="42"/>
      <c r="AV101" s="34"/>
      <c r="AX101" s="26"/>
      <c r="AY101" s="36" t="s">
        <v>1153</v>
      </c>
      <c r="AZ101" s="42"/>
      <c r="BB101" s="34"/>
      <c r="BD101" s="26"/>
      <c r="BE101" s="36" t="s">
        <v>1153</v>
      </c>
      <c r="BF101" s="42"/>
      <c r="BH101" s="34"/>
    </row>
    <row r="102" spans="2:60" x14ac:dyDescent="0.2">
      <c r="B102" s="26"/>
      <c r="C102" s="36" t="s">
        <v>1141</v>
      </c>
      <c r="D102" s="42">
        <f>COUNTIF('Edited Data'!DS:DS,"One face-to face contact every six months")</f>
        <v>1</v>
      </c>
      <c r="F102" s="34"/>
      <c r="H102" s="26"/>
      <c r="I102" s="36" t="s">
        <v>1141</v>
      </c>
      <c r="J102" s="42">
        <f>COUNTIF('Class 1'!DS:DS,"One face-to face contact every six months")</f>
        <v>1</v>
      </c>
      <c r="L102" s="34"/>
      <c r="N102" s="26"/>
      <c r="O102" s="36" t="s">
        <v>1141</v>
      </c>
      <c r="P102" s="42"/>
      <c r="R102" s="34"/>
      <c r="T102" s="26"/>
      <c r="U102" s="36" t="s">
        <v>1141</v>
      </c>
      <c r="V102" s="42"/>
      <c r="X102" s="34"/>
      <c r="Z102" s="26"/>
      <c r="AA102" s="36" t="s">
        <v>1141</v>
      </c>
      <c r="AB102" s="42"/>
      <c r="AD102" s="34"/>
      <c r="AF102" s="26"/>
      <c r="AG102" s="36" t="s">
        <v>1141</v>
      </c>
      <c r="AH102" s="42"/>
      <c r="AJ102" s="34"/>
      <c r="AL102" s="26"/>
      <c r="AM102" s="36" t="s">
        <v>1141</v>
      </c>
      <c r="AN102" s="42"/>
      <c r="AP102" s="34"/>
      <c r="AR102" s="26"/>
      <c r="AS102" s="36" t="s">
        <v>1141</v>
      </c>
      <c r="AT102" s="42"/>
      <c r="AV102" s="34"/>
      <c r="AX102" s="26"/>
      <c r="AY102" s="36" t="s">
        <v>1141</v>
      </c>
      <c r="AZ102" s="42"/>
      <c r="BB102" s="34"/>
      <c r="BD102" s="26"/>
      <c r="BE102" s="36" t="s">
        <v>1141</v>
      </c>
      <c r="BF102" s="42"/>
      <c r="BH102" s="34"/>
    </row>
    <row r="103" spans="2:60" x14ac:dyDescent="0.2">
      <c r="B103" s="26"/>
      <c r="C103" s="38" t="s">
        <v>1144</v>
      </c>
      <c r="D103" s="45">
        <f>COUNTIF('Edited Data'!DS:DS,"As needed or required")</f>
        <v>1</v>
      </c>
      <c r="F103" s="34"/>
      <c r="H103" s="26"/>
      <c r="I103" s="38" t="s">
        <v>1144</v>
      </c>
      <c r="J103" s="45"/>
      <c r="L103" s="34"/>
      <c r="N103" s="26"/>
      <c r="O103" s="38" t="s">
        <v>1144</v>
      </c>
      <c r="P103" s="45">
        <f>COUNTIF('Class 2'!DS2,"as needed or required")</f>
        <v>1</v>
      </c>
      <c r="R103" s="34"/>
      <c r="T103" s="26"/>
      <c r="U103" s="38" t="s">
        <v>1144</v>
      </c>
      <c r="V103" s="45"/>
      <c r="X103" s="34"/>
      <c r="Z103" s="26"/>
      <c r="AA103" s="38" t="s">
        <v>1144</v>
      </c>
      <c r="AB103" s="45"/>
      <c r="AD103" s="34"/>
      <c r="AF103" s="26"/>
      <c r="AG103" s="38" t="s">
        <v>1144</v>
      </c>
      <c r="AH103" s="45"/>
      <c r="AJ103" s="34"/>
      <c r="AL103" s="26"/>
      <c r="AM103" s="38" t="s">
        <v>1144</v>
      </c>
      <c r="AN103" s="45"/>
      <c r="AP103" s="34"/>
      <c r="AR103" s="26"/>
      <c r="AS103" s="38" t="s">
        <v>1144</v>
      </c>
      <c r="AT103" s="45"/>
      <c r="AV103" s="34"/>
      <c r="AX103" s="26"/>
      <c r="AY103" s="38" t="s">
        <v>1144</v>
      </c>
      <c r="AZ103" s="45"/>
      <c r="BB103" s="34"/>
      <c r="BD103" s="26"/>
      <c r="BE103" s="38" t="s">
        <v>1144</v>
      </c>
      <c r="BF103" s="45"/>
      <c r="BH103" s="34"/>
    </row>
    <row r="104" spans="2:60" x14ac:dyDescent="0.2">
      <c r="B104" s="26"/>
      <c r="F104" s="34"/>
      <c r="H104" s="26"/>
      <c r="L104" s="34"/>
      <c r="N104" s="26"/>
      <c r="R104" s="34"/>
      <c r="T104" s="26"/>
      <c r="X104" s="34"/>
      <c r="Z104" s="26"/>
      <c r="AD104" s="34"/>
      <c r="AF104" s="26"/>
      <c r="AJ104" s="34"/>
      <c r="AL104" s="26"/>
      <c r="AP104" s="34"/>
      <c r="AR104" s="26"/>
      <c r="AV104" s="34"/>
      <c r="AX104" s="26"/>
      <c r="BB104" s="34"/>
      <c r="BD104" s="26"/>
      <c r="BH104" s="34"/>
    </row>
    <row r="105" spans="2:60" x14ac:dyDescent="0.2">
      <c r="B105" s="26"/>
      <c r="C105" s="180" t="s">
        <v>1204</v>
      </c>
      <c r="F105" s="34"/>
      <c r="H105" s="26"/>
      <c r="I105" s="180" t="s">
        <v>1204</v>
      </c>
      <c r="L105" s="34"/>
      <c r="N105" s="26"/>
      <c r="O105" s="180" t="s">
        <v>1204</v>
      </c>
      <c r="R105" s="34"/>
      <c r="T105" s="26"/>
      <c r="U105" s="180" t="s">
        <v>1204</v>
      </c>
      <c r="X105" s="34"/>
      <c r="Z105" s="26"/>
      <c r="AA105" s="180" t="s">
        <v>1204</v>
      </c>
      <c r="AD105" s="34"/>
      <c r="AF105" s="26"/>
      <c r="AG105" s="180" t="s">
        <v>1204</v>
      </c>
      <c r="AJ105" s="34"/>
      <c r="AL105" s="26"/>
      <c r="AM105" s="180" t="s">
        <v>1204</v>
      </c>
      <c r="AP105" s="34"/>
      <c r="AR105" s="26"/>
      <c r="AS105" s="180" t="s">
        <v>1204</v>
      </c>
      <c r="AV105" s="34"/>
      <c r="AX105" s="26"/>
      <c r="AY105" s="180" t="s">
        <v>1204</v>
      </c>
      <c r="BB105" s="34"/>
      <c r="BD105" s="26"/>
      <c r="BE105" s="180" t="s">
        <v>1204</v>
      </c>
      <c r="BH105" s="34"/>
    </row>
    <row r="106" spans="2:60" x14ac:dyDescent="0.2">
      <c r="B106" s="26"/>
      <c r="C106" s="30" t="s">
        <v>1335</v>
      </c>
      <c r="D106" s="33"/>
      <c r="F106" s="34"/>
      <c r="H106" s="26"/>
      <c r="I106" s="30" t="s">
        <v>1205</v>
      </c>
      <c r="J106" s="33"/>
      <c r="L106" s="34"/>
      <c r="N106" s="26"/>
      <c r="O106" s="30" t="s">
        <v>1205</v>
      </c>
      <c r="P106" s="33"/>
      <c r="R106" s="34"/>
      <c r="T106" s="26"/>
      <c r="U106" s="30" t="s">
        <v>1205</v>
      </c>
      <c r="V106" s="33"/>
      <c r="X106" s="34"/>
      <c r="Z106" s="26"/>
      <c r="AA106" s="30" t="s">
        <v>1205</v>
      </c>
      <c r="AB106" s="33"/>
      <c r="AD106" s="34"/>
      <c r="AF106" s="26"/>
      <c r="AG106" s="30" t="s">
        <v>1205</v>
      </c>
      <c r="AH106" s="33"/>
      <c r="AJ106" s="34"/>
      <c r="AL106" s="26"/>
      <c r="AM106" s="30" t="s">
        <v>1205</v>
      </c>
      <c r="AN106" s="33"/>
      <c r="AP106" s="34"/>
      <c r="AR106" s="26"/>
      <c r="AS106" s="30" t="s">
        <v>1406</v>
      </c>
      <c r="AT106" s="33"/>
      <c r="AV106" s="34"/>
      <c r="AX106" s="26"/>
      <c r="AY106" s="30" t="s">
        <v>1408</v>
      </c>
      <c r="AZ106" s="33"/>
      <c r="BB106" s="34"/>
      <c r="BD106" s="26"/>
      <c r="BE106" s="30" t="s">
        <v>1408</v>
      </c>
      <c r="BF106" s="33"/>
      <c r="BH106" s="34"/>
    </row>
    <row r="107" spans="2:60" x14ac:dyDescent="0.2">
      <c r="B107" s="26"/>
      <c r="C107" s="36" t="s">
        <v>1169</v>
      </c>
      <c r="D107" s="42">
        <f>COUNTIF('Edited Data'!DX:DX,"Contact standards are determined by the phase level")</f>
        <v>5</v>
      </c>
      <c r="F107" s="34"/>
      <c r="H107" s="26"/>
      <c r="I107" s="36" t="s">
        <v>1169</v>
      </c>
      <c r="J107" s="42"/>
      <c r="L107" s="34"/>
      <c r="N107" s="26"/>
      <c r="O107" s="36" t="s">
        <v>1169</v>
      </c>
      <c r="P107" s="42"/>
      <c r="R107" s="34"/>
      <c r="T107" s="26"/>
      <c r="U107" s="36" t="s">
        <v>1169</v>
      </c>
      <c r="V107" s="42"/>
      <c r="X107" s="34"/>
      <c r="Z107" s="26"/>
      <c r="AA107" s="36" t="s">
        <v>1169</v>
      </c>
      <c r="AB107" s="42"/>
      <c r="AD107" s="34"/>
      <c r="AF107" s="26"/>
      <c r="AG107" s="36" t="s">
        <v>1169</v>
      </c>
      <c r="AH107" s="42"/>
      <c r="AJ107" s="34"/>
      <c r="AL107" s="26"/>
      <c r="AM107" s="36" t="s">
        <v>1169</v>
      </c>
      <c r="AN107" s="42"/>
      <c r="AP107" s="34"/>
      <c r="AR107" s="26"/>
      <c r="AS107" s="36" t="s">
        <v>1169</v>
      </c>
      <c r="AT107" s="42">
        <f>COUNTIF('Class 6'!DX2:DX24,"Contact standards are determined by the phase level")</f>
        <v>5</v>
      </c>
      <c r="AV107" s="34"/>
      <c r="AX107" s="26"/>
      <c r="AY107" s="36" t="s">
        <v>1169</v>
      </c>
      <c r="AZ107" s="42"/>
      <c r="BB107" s="34"/>
      <c r="BD107" s="26"/>
      <c r="BE107" s="36" t="s">
        <v>1169</v>
      </c>
      <c r="BF107" s="42"/>
      <c r="BH107" s="34"/>
    </row>
    <row r="108" spans="2:60" x14ac:dyDescent="0.2">
      <c r="B108" s="26"/>
      <c r="C108" s="36" t="s">
        <v>1170</v>
      </c>
      <c r="D108" s="42">
        <f>COUNTIF('Edited Data'!DX:DX,"Contact standards are determined by risk as determined by an assessment")</f>
        <v>1</v>
      </c>
      <c r="F108" s="34"/>
      <c r="H108" s="26"/>
      <c r="I108" s="36" t="s">
        <v>1170</v>
      </c>
      <c r="J108" s="42"/>
      <c r="L108" s="34"/>
      <c r="N108" s="26"/>
      <c r="O108" s="36" t="s">
        <v>1170</v>
      </c>
      <c r="P108" s="42"/>
      <c r="R108" s="34"/>
      <c r="T108" s="26"/>
      <c r="U108" s="36" t="s">
        <v>1170</v>
      </c>
      <c r="V108" s="42"/>
      <c r="X108" s="34"/>
      <c r="Z108" s="26"/>
      <c r="AA108" s="36" t="s">
        <v>1170</v>
      </c>
      <c r="AB108" s="42"/>
      <c r="AD108" s="34"/>
      <c r="AF108" s="26"/>
      <c r="AG108" s="36" t="s">
        <v>1170</v>
      </c>
      <c r="AH108" s="42"/>
      <c r="AJ108" s="34"/>
      <c r="AL108" s="26"/>
      <c r="AM108" s="36" t="s">
        <v>1170</v>
      </c>
      <c r="AN108" s="42"/>
      <c r="AP108" s="34"/>
      <c r="AR108" s="26"/>
      <c r="AS108" s="36" t="s">
        <v>1170</v>
      </c>
      <c r="AT108" s="42">
        <f>COUNTIF('Class 6'!DX2:DX24,"Contact standards are determined by risk as determined by an assessment")</f>
        <v>1</v>
      </c>
      <c r="AV108" s="34"/>
      <c r="AX108" s="26"/>
      <c r="AY108" s="36" t="s">
        <v>1170</v>
      </c>
      <c r="AZ108" s="42"/>
      <c r="BB108" s="34"/>
      <c r="BD108" s="26"/>
      <c r="BE108" s="36" t="s">
        <v>1170</v>
      </c>
      <c r="BF108" s="42"/>
      <c r="BH108" s="34"/>
    </row>
    <row r="109" spans="2:60" x14ac:dyDescent="0.2">
      <c r="B109" s="26"/>
      <c r="C109" s="38" t="s">
        <v>1171</v>
      </c>
      <c r="D109" s="45">
        <f>COUNTIF('Edited Data'!DX:DX,"Contact standards are determined by phase and risk as determined by an assessment")</f>
        <v>3</v>
      </c>
      <c r="F109" s="34"/>
      <c r="H109" s="26"/>
      <c r="I109" s="38" t="s">
        <v>1171</v>
      </c>
      <c r="J109" s="45"/>
      <c r="L109" s="34"/>
      <c r="N109" s="26"/>
      <c r="O109" s="38" t="s">
        <v>1171</v>
      </c>
      <c r="P109" s="45"/>
      <c r="R109" s="34"/>
      <c r="T109" s="26"/>
      <c r="U109" s="38" t="s">
        <v>1171</v>
      </c>
      <c r="V109" s="45"/>
      <c r="X109" s="34"/>
      <c r="Z109" s="26"/>
      <c r="AA109" s="38" t="s">
        <v>1171</v>
      </c>
      <c r="AB109" s="45"/>
      <c r="AD109" s="34"/>
      <c r="AF109" s="26"/>
      <c r="AG109" s="38" t="s">
        <v>1171</v>
      </c>
      <c r="AH109" s="45"/>
      <c r="AJ109" s="34"/>
      <c r="AL109" s="26"/>
      <c r="AM109" s="38" t="s">
        <v>1171</v>
      </c>
      <c r="AN109" s="45"/>
      <c r="AP109" s="34"/>
      <c r="AR109" s="26"/>
      <c r="AS109" s="38" t="s">
        <v>1171</v>
      </c>
      <c r="AT109" s="45">
        <f>COUNTIF('Class 6'!DX2:DX24,"Contact standards are determined by phase and risk as determined by an assessment")</f>
        <v>1</v>
      </c>
      <c r="AV109" s="34"/>
      <c r="AX109" s="26"/>
      <c r="AY109" s="38" t="s">
        <v>1171</v>
      </c>
      <c r="AZ109" s="45">
        <f>COUNTIF('Class 7'!DX2:DX5,"Contact standards are determined by phase and risk as determined by an assessment")</f>
        <v>1</v>
      </c>
      <c r="BB109" s="34"/>
      <c r="BD109" s="26"/>
      <c r="BE109" s="38" t="s">
        <v>1171</v>
      </c>
      <c r="BF109" s="45">
        <f>COUNTIF('Class 8'!DX2:DX6,"Contact standards are determined by phase and risk as determined by an assessment")</f>
        <v>1</v>
      </c>
      <c r="BH109" s="34"/>
    </row>
    <row r="110" spans="2:60" x14ac:dyDescent="0.2">
      <c r="B110" s="26"/>
      <c r="F110" s="34"/>
      <c r="H110" s="26"/>
      <c r="L110" s="34"/>
      <c r="N110" s="26"/>
      <c r="R110" s="34"/>
      <c r="T110" s="26"/>
      <c r="X110" s="34"/>
      <c r="Z110" s="26"/>
      <c r="AD110" s="34"/>
      <c r="AF110" s="26"/>
      <c r="AJ110" s="34"/>
      <c r="AL110" s="26"/>
      <c r="AP110" s="34"/>
      <c r="AR110" s="26"/>
      <c r="AV110" s="34"/>
      <c r="AX110" s="26"/>
      <c r="BB110" s="34"/>
      <c r="BD110" s="26"/>
      <c r="BH110" s="34"/>
    </row>
    <row r="111" spans="2:60" x14ac:dyDescent="0.2">
      <c r="B111" s="26"/>
      <c r="C111" s="30" t="s">
        <v>1339</v>
      </c>
      <c r="D111" s="33"/>
      <c r="F111" s="34"/>
      <c r="H111" s="26"/>
      <c r="I111" s="30" t="s">
        <v>1206</v>
      </c>
      <c r="J111" s="33"/>
      <c r="L111" s="34"/>
      <c r="N111" s="26"/>
      <c r="O111" s="30" t="s">
        <v>1206</v>
      </c>
      <c r="P111" s="33"/>
      <c r="R111" s="34"/>
      <c r="T111" s="26"/>
      <c r="U111" s="30" t="s">
        <v>1206</v>
      </c>
      <c r="V111" s="33"/>
      <c r="X111" s="34"/>
      <c r="Z111" s="26"/>
      <c r="AA111" s="30" t="s">
        <v>1206</v>
      </c>
      <c r="AB111" s="33"/>
      <c r="AD111" s="34"/>
      <c r="AF111" s="26"/>
      <c r="AG111" s="30" t="s">
        <v>1206</v>
      </c>
      <c r="AH111" s="33"/>
      <c r="AJ111" s="34"/>
      <c r="AL111" s="26"/>
      <c r="AM111" s="30" t="s">
        <v>1206</v>
      </c>
      <c r="AN111" s="33"/>
      <c r="AP111" s="34"/>
      <c r="AR111" s="26"/>
      <c r="AS111" s="30" t="s">
        <v>1407</v>
      </c>
      <c r="AT111" s="33"/>
      <c r="AV111" s="34"/>
      <c r="AX111" s="26"/>
      <c r="AY111" s="30" t="s">
        <v>1409</v>
      </c>
      <c r="AZ111" s="33"/>
      <c r="BB111" s="34"/>
      <c r="BD111" s="26"/>
      <c r="BE111" s="30" t="s">
        <v>1409</v>
      </c>
      <c r="BF111" s="33"/>
      <c r="BH111" s="34"/>
    </row>
    <row r="112" spans="2:60" x14ac:dyDescent="0.2">
      <c r="B112" s="26"/>
      <c r="C112" s="36" t="s">
        <v>1158</v>
      </c>
      <c r="D112" s="42">
        <f>COUNTIF('Edited Data'!DY:DY,"More than one face-to face contact per week")</f>
        <v>5</v>
      </c>
      <c r="F112" s="34"/>
      <c r="H112" s="26"/>
      <c r="I112" s="36" t="s">
        <v>1158</v>
      </c>
      <c r="J112" s="42"/>
      <c r="L112" s="34"/>
      <c r="N112" s="26"/>
      <c r="O112" s="36" t="s">
        <v>1158</v>
      </c>
      <c r="P112" s="42"/>
      <c r="R112" s="34"/>
      <c r="T112" s="26"/>
      <c r="U112" s="36" t="s">
        <v>1158</v>
      </c>
      <c r="V112" s="42"/>
      <c r="X112" s="34"/>
      <c r="Z112" s="26"/>
      <c r="AA112" s="36" t="s">
        <v>1158</v>
      </c>
      <c r="AB112" s="42"/>
      <c r="AD112" s="34"/>
      <c r="AF112" s="26"/>
      <c r="AG112" s="36" t="s">
        <v>1158</v>
      </c>
      <c r="AH112" s="42"/>
      <c r="AJ112" s="34"/>
      <c r="AL112" s="26"/>
      <c r="AM112" s="36" t="s">
        <v>1158</v>
      </c>
      <c r="AN112" s="42"/>
      <c r="AP112" s="34"/>
      <c r="AR112" s="26"/>
      <c r="AS112" s="36" t="s">
        <v>1158</v>
      </c>
      <c r="AT112" s="42">
        <f>COUNTIF('Class 6'!DY2:DY24,"More than one face-to face contact per week")</f>
        <v>5</v>
      </c>
      <c r="AV112" s="34"/>
      <c r="AX112" s="26"/>
      <c r="AY112" s="36" t="s">
        <v>1158</v>
      </c>
      <c r="AZ112" s="42"/>
      <c r="BB112" s="34"/>
      <c r="BD112" s="26"/>
      <c r="BE112" s="36" t="s">
        <v>1158</v>
      </c>
      <c r="BF112" s="42"/>
      <c r="BH112" s="34"/>
    </row>
    <row r="113" spans="2:60" x14ac:dyDescent="0.2">
      <c r="B113" s="26"/>
      <c r="C113" s="38" t="s">
        <v>1152</v>
      </c>
      <c r="D113" s="45">
        <f>COUNTIF('Edited Data'!DY:DY,"One face-to-face contact per week")</f>
        <v>4</v>
      </c>
      <c r="F113" s="34"/>
      <c r="H113" s="26"/>
      <c r="I113" s="38" t="s">
        <v>1152</v>
      </c>
      <c r="J113" s="45"/>
      <c r="L113" s="34"/>
      <c r="N113" s="26"/>
      <c r="O113" s="38" t="s">
        <v>1152</v>
      </c>
      <c r="P113" s="45"/>
      <c r="R113" s="34"/>
      <c r="T113" s="26"/>
      <c r="U113" s="38" t="s">
        <v>1152</v>
      </c>
      <c r="V113" s="45"/>
      <c r="X113" s="34"/>
      <c r="Z113" s="26"/>
      <c r="AA113" s="38" t="s">
        <v>1152</v>
      </c>
      <c r="AB113" s="45"/>
      <c r="AD113" s="34"/>
      <c r="AF113" s="26"/>
      <c r="AG113" s="38" t="s">
        <v>1152</v>
      </c>
      <c r="AH113" s="45"/>
      <c r="AJ113" s="34"/>
      <c r="AL113" s="26"/>
      <c r="AM113" s="38" t="s">
        <v>1152</v>
      </c>
      <c r="AN113" s="45"/>
      <c r="AP113" s="34"/>
      <c r="AR113" s="26"/>
      <c r="AS113" s="38" t="s">
        <v>1152</v>
      </c>
      <c r="AT113" s="45">
        <f>COUNTIF('Class 6'!DY2:DY24,"One face-to-face contact per week")</f>
        <v>2</v>
      </c>
      <c r="AV113" s="34"/>
      <c r="AX113" s="26"/>
      <c r="AY113" s="38" t="s">
        <v>1152</v>
      </c>
      <c r="AZ113" s="45">
        <f>COUNTIF('Class 7'!DY2:DY5,"One face-to-face contact per week")</f>
        <v>1</v>
      </c>
      <c r="BB113" s="34"/>
      <c r="BD113" s="26"/>
      <c r="BE113" s="38" t="s">
        <v>1152</v>
      </c>
      <c r="BF113" s="45">
        <f>COUNTIF('Class 8'!DY2:DY6,"One face-to-face contact per week")</f>
        <v>1</v>
      </c>
      <c r="BH113" s="34"/>
    </row>
    <row r="114" spans="2:60" x14ac:dyDescent="0.2">
      <c r="B114" s="26"/>
      <c r="F114" s="34"/>
      <c r="H114" s="26"/>
      <c r="L114" s="34"/>
      <c r="N114" s="26"/>
      <c r="R114" s="34"/>
      <c r="T114" s="26"/>
      <c r="X114" s="34"/>
      <c r="Z114" s="26"/>
      <c r="AD114" s="34"/>
      <c r="AF114" s="26"/>
      <c r="AJ114" s="34"/>
      <c r="AL114" s="26"/>
      <c r="AP114" s="34"/>
      <c r="AR114" s="26"/>
      <c r="AV114" s="34"/>
      <c r="AX114" s="26"/>
      <c r="BB114" s="34"/>
      <c r="BD114" s="26"/>
      <c r="BH114" s="34"/>
    </row>
    <row r="115" spans="2:60" x14ac:dyDescent="0.2">
      <c r="B115" s="26"/>
      <c r="C115" s="180" t="s">
        <v>1418</v>
      </c>
      <c r="F115" s="34"/>
      <c r="H115" s="26"/>
      <c r="I115" s="180" t="s">
        <v>1418</v>
      </c>
      <c r="L115" s="34"/>
      <c r="N115" s="26"/>
      <c r="O115" s="180" t="s">
        <v>1418</v>
      </c>
      <c r="R115" s="34"/>
      <c r="T115" s="26"/>
      <c r="U115" s="180" t="s">
        <v>1418</v>
      </c>
      <c r="X115" s="34"/>
      <c r="Z115" s="26"/>
      <c r="AA115" s="180" t="s">
        <v>1418</v>
      </c>
      <c r="AD115" s="34"/>
      <c r="AF115" s="26"/>
      <c r="AG115" s="180" t="s">
        <v>1418</v>
      </c>
      <c r="AJ115" s="34"/>
      <c r="AL115" s="26"/>
      <c r="AM115" s="180" t="s">
        <v>1418</v>
      </c>
      <c r="AP115" s="34"/>
      <c r="AR115" s="26"/>
      <c r="AS115" s="180" t="s">
        <v>1418</v>
      </c>
      <c r="AV115" s="34"/>
      <c r="AX115" s="26"/>
      <c r="AY115" s="180" t="s">
        <v>1418</v>
      </c>
      <c r="BB115" s="34"/>
      <c r="BD115" s="26"/>
      <c r="BE115" s="180" t="s">
        <v>1418</v>
      </c>
      <c r="BH115" s="34"/>
    </row>
    <row r="116" spans="2:60" x14ac:dyDescent="0.2">
      <c r="B116" s="26"/>
      <c r="C116" s="30" t="s">
        <v>1414</v>
      </c>
      <c r="D116" s="33"/>
      <c r="F116" s="34"/>
      <c r="H116" s="26"/>
      <c r="I116" s="30" t="s">
        <v>1434</v>
      </c>
      <c r="J116" s="33"/>
      <c r="L116" s="34"/>
      <c r="N116" s="26"/>
      <c r="O116" s="30" t="s">
        <v>1434</v>
      </c>
      <c r="P116" s="33"/>
      <c r="R116" s="34"/>
      <c r="T116" s="26"/>
      <c r="U116" s="30" t="s">
        <v>1444</v>
      </c>
      <c r="V116" s="33"/>
      <c r="X116" s="34"/>
      <c r="Z116" s="26"/>
      <c r="AA116" s="30" t="s">
        <v>1444</v>
      </c>
      <c r="AB116" s="33"/>
      <c r="AD116" s="34"/>
      <c r="AF116" s="26"/>
      <c r="AG116" s="30" t="s">
        <v>1444</v>
      </c>
      <c r="AH116" s="33"/>
      <c r="AJ116" s="34"/>
      <c r="AL116" s="26"/>
      <c r="AM116" s="30" t="s">
        <v>1444</v>
      </c>
      <c r="AN116" s="33"/>
      <c r="AP116" s="34"/>
      <c r="AR116" s="26"/>
      <c r="AS116" s="30" t="s">
        <v>1444</v>
      </c>
      <c r="AT116" s="33"/>
      <c r="AV116" s="34"/>
      <c r="AX116" s="26"/>
      <c r="AY116" s="30" t="s">
        <v>1444</v>
      </c>
      <c r="AZ116" s="33"/>
      <c r="BB116" s="34"/>
      <c r="BD116" s="26"/>
      <c r="BE116" s="30" t="s">
        <v>1444</v>
      </c>
      <c r="BF116" s="33"/>
      <c r="BH116" s="34"/>
    </row>
    <row r="117" spans="2:60" x14ac:dyDescent="0.2">
      <c r="B117" s="26"/>
      <c r="C117" s="36" t="s">
        <v>1169</v>
      </c>
      <c r="D117" s="42">
        <f>COUNTIF('Edited Data'!ED:ED,"Contact standards are determined by the phase level")</f>
        <v>1</v>
      </c>
      <c r="F117" s="34"/>
      <c r="H117" s="26"/>
      <c r="I117" s="36" t="s">
        <v>1169</v>
      </c>
      <c r="J117" s="42"/>
      <c r="L117" s="34"/>
      <c r="N117" s="26"/>
      <c r="O117" s="36" t="s">
        <v>1169</v>
      </c>
      <c r="P117" s="42">
        <f>COUNTIF('Class 2'!ED2,"Contact standards are determined by the phase level")</f>
        <v>1</v>
      </c>
      <c r="R117" s="34"/>
      <c r="T117" s="26"/>
      <c r="U117" s="36" t="s">
        <v>1169</v>
      </c>
      <c r="V117" s="42"/>
      <c r="X117" s="34"/>
      <c r="Z117" s="26"/>
      <c r="AA117" s="36" t="s">
        <v>1169</v>
      </c>
      <c r="AB117" s="42"/>
      <c r="AD117" s="34"/>
      <c r="AF117" s="26"/>
      <c r="AG117" s="36" t="s">
        <v>1169</v>
      </c>
      <c r="AH117" s="42"/>
      <c r="AJ117" s="34"/>
      <c r="AL117" s="26"/>
      <c r="AM117" s="36" t="s">
        <v>1169</v>
      </c>
      <c r="AN117" s="42"/>
      <c r="AP117" s="34"/>
      <c r="AR117" s="26"/>
      <c r="AS117" s="36" t="s">
        <v>1169</v>
      </c>
      <c r="AT117" s="42"/>
      <c r="AV117" s="34"/>
      <c r="AX117" s="26"/>
      <c r="AY117" s="36" t="s">
        <v>1169</v>
      </c>
      <c r="AZ117" s="42"/>
      <c r="BB117" s="34"/>
      <c r="BD117" s="26"/>
      <c r="BE117" s="36" t="s">
        <v>1169</v>
      </c>
      <c r="BF117" s="42"/>
      <c r="BH117" s="34"/>
    </row>
    <row r="118" spans="2:60" x14ac:dyDescent="0.2">
      <c r="B118" s="26"/>
      <c r="C118" s="38" t="s">
        <v>1170</v>
      </c>
      <c r="D118" s="45">
        <f>COUNTIF('Edited Data'!ED:ED,"Contact standards are determined by risk as determined by an assessment")</f>
        <v>1</v>
      </c>
      <c r="F118" s="34"/>
      <c r="H118" s="26"/>
      <c r="I118" s="38" t="s">
        <v>1170</v>
      </c>
      <c r="J118" s="45">
        <f>COUNTIF('Class 1'!ED:ED,"Contact standards are determined by risk as determined by an assessment")</f>
        <v>1</v>
      </c>
      <c r="L118" s="34"/>
      <c r="N118" s="26"/>
      <c r="O118" s="38" t="s">
        <v>1170</v>
      </c>
      <c r="P118" s="45"/>
      <c r="R118" s="34"/>
      <c r="T118" s="26"/>
      <c r="U118" s="38" t="s">
        <v>1170</v>
      </c>
      <c r="V118" s="45"/>
      <c r="X118" s="34"/>
      <c r="Z118" s="26"/>
      <c r="AA118" s="38" t="s">
        <v>1170</v>
      </c>
      <c r="AB118" s="45"/>
      <c r="AD118" s="34"/>
      <c r="AF118" s="26"/>
      <c r="AG118" s="38" t="s">
        <v>1170</v>
      </c>
      <c r="AH118" s="45"/>
      <c r="AJ118" s="34"/>
      <c r="AL118" s="26"/>
      <c r="AM118" s="38" t="s">
        <v>1170</v>
      </c>
      <c r="AN118" s="45"/>
      <c r="AP118" s="34"/>
      <c r="AR118" s="26"/>
      <c r="AS118" s="38" t="s">
        <v>1170</v>
      </c>
      <c r="AT118" s="45"/>
      <c r="AV118" s="34"/>
      <c r="AX118" s="26"/>
      <c r="AY118" s="38" t="s">
        <v>1170</v>
      </c>
      <c r="AZ118" s="45"/>
      <c r="BB118" s="34"/>
      <c r="BD118" s="26"/>
      <c r="BE118" s="38" t="s">
        <v>1170</v>
      </c>
      <c r="BF118" s="45"/>
      <c r="BH118" s="34"/>
    </row>
    <row r="119" spans="2:60" x14ac:dyDescent="0.2">
      <c r="B119" s="26"/>
      <c r="F119" s="34"/>
      <c r="H119" s="26"/>
      <c r="L119" s="34"/>
      <c r="N119" s="26"/>
      <c r="R119" s="34"/>
      <c r="T119" s="26"/>
      <c r="X119" s="34"/>
      <c r="Z119" s="26"/>
      <c r="AD119" s="34"/>
      <c r="AF119" s="26"/>
      <c r="AJ119" s="34"/>
      <c r="AL119" s="26"/>
      <c r="AP119" s="34"/>
      <c r="AR119" s="26"/>
      <c r="AV119" s="34"/>
      <c r="AX119" s="26"/>
      <c r="BB119" s="34"/>
      <c r="BD119" s="26"/>
      <c r="BH119" s="34"/>
    </row>
    <row r="120" spans="2:60" x14ac:dyDescent="0.2">
      <c r="B120" s="26"/>
      <c r="C120" s="30" t="s">
        <v>1415</v>
      </c>
      <c r="D120" s="33"/>
      <c r="F120" s="34"/>
      <c r="H120" s="26"/>
      <c r="I120" s="30" t="s">
        <v>1435</v>
      </c>
      <c r="J120" s="33"/>
      <c r="L120" s="34"/>
      <c r="N120" s="26"/>
      <c r="O120" s="30" t="s">
        <v>1435</v>
      </c>
      <c r="P120" s="33"/>
      <c r="R120" s="34"/>
      <c r="T120" s="26"/>
      <c r="U120" s="30" t="s">
        <v>1445</v>
      </c>
      <c r="V120" s="33"/>
      <c r="X120" s="34"/>
      <c r="Z120" s="26"/>
      <c r="AA120" s="30" t="s">
        <v>1445</v>
      </c>
      <c r="AB120" s="33"/>
      <c r="AD120" s="34"/>
      <c r="AF120" s="26"/>
      <c r="AG120" s="30" t="s">
        <v>1445</v>
      </c>
      <c r="AH120" s="33"/>
      <c r="AJ120" s="34"/>
      <c r="AL120" s="26"/>
      <c r="AM120" s="30" t="s">
        <v>1445</v>
      </c>
      <c r="AN120" s="33"/>
      <c r="AP120" s="34"/>
      <c r="AR120" s="26"/>
      <c r="AS120" s="30" t="s">
        <v>1445</v>
      </c>
      <c r="AT120" s="33"/>
      <c r="AV120" s="34"/>
      <c r="AX120" s="26"/>
      <c r="AY120" s="30" t="s">
        <v>1445</v>
      </c>
      <c r="AZ120" s="33"/>
      <c r="BB120" s="34"/>
      <c r="BD120" s="26"/>
      <c r="BE120" s="30" t="s">
        <v>1445</v>
      </c>
      <c r="BF120" s="33"/>
      <c r="BH120" s="34"/>
    </row>
    <row r="121" spans="2:60" x14ac:dyDescent="0.2">
      <c r="B121" s="26"/>
      <c r="C121" s="36" t="s">
        <v>1141</v>
      </c>
      <c r="D121" s="42">
        <f>COUNTIF('Edited Data'!EE:EE,"One face-to face contact every six months")</f>
        <v>1</v>
      </c>
      <c r="F121" s="34"/>
      <c r="H121" s="26"/>
      <c r="I121" s="36" t="s">
        <v>1141</v>
      </c>
      <c r="J121" s="42">
        <f>COUNTIF('Class 1'!EE:EE,"One face-to face contact every six months")</f>
        <v>1</v>
      </c>
      <c r="L121" s="34"/>
      <c r="N121" s="26"/>
      <c r="O121" s="36" t="s">
        <v>1141</v>
      </c>
      <c r="P121" s="42"/>
      <c r="R121" s="34"/>
      <c r="T121" s="26"/>
      <c r="U121" s="36" t="s">
        <v>1141</v>
      </c>
      <c r="V121" s="42"/>
      <c r="X121" s="34"/>
      <c r="Z121" s="26"/>
      <c r="AA121" s="36" t="s">
        <v>1141</v>
      </c>
      <c r="AB121" s="42"/>
      <c r="AD121" s="34"/>
      <c r="AF121" s="26"/>
      <c r="AG121" s="36" t="s">
        <v>1141</v>
      </c>
      <c r="AH121" s="42"/>
      <c r="AJ121" s="34"/>
      <c r="AL121" s="26"/>
      <c r="AM121" s="36" t="s">
        <v>1141</v>
      </c>
      <c r="AN121" s="42"/>
      <c r="AP121" s="34"/>
      <c r="AR121" s="26"/>
      <c r="AS121" s="36" t="s">
        <v>1141</v>
      </c>
      <c r="AT121" s="42"/>
      <c r="AV121" s="34"/>
      <c r="AX121" s="26"/>
      <c r="AY121" s="36" t="s">
        <v>1141</v>
      </c>
      <c r="AZ121" s="42"/>
      <c r="BB121" s="34"/>
      <c r="BD121" s="26"/>
      <c r="BE121" s="36" t="s">
        <v>1141</v>
      </c>
      <c r="BF121" s="42"/>
      <c r="BH121" s="34"/>
    </row>
    <row r="122" spans="2:60" x14ac:dyDescent="0.2">
      <c r="B122" s="26"/>
      <c r="C122" s="38" t="s">
        <v>1144</v>
      </c>
      <c r="D122" s="45">
        <f>COUNTIF('Edited Data'!EE:EE,"As needed or required")</f>
        <v>1</v>
      </c>
      <c r="F122" s="34"/>
      <c r="H122" s="26"/>
      <c r="I122" s="38" t="s">
        <v>1144</v>
      </c>
      <c r="J122" s="45"/>
      <c r="L122" s="34"/>
      <c r="N122" s="26"/>
      <c r="O122" s="38" t="s">
        <v>1144</v>
      </c>
      <c r="P122" s="45">
        <f>COUNTIF('Class 2'!EE2,"As needed or required")</f>
        <v>1</v>
      </c>
      <c r="R122" s="34"/>
      <c r="T122" s="26"/>
      <c r="U122" s="38" t="s">
        <v>1144</v>
      </c>
      <c r="V122" s="45"/>
      <c r="X122" s="34"/>
      <c r="Z122" s="26"/>
      <c r="AA122" s="38" t="s">
        <v>1144</v>
      </c>
      <c r="AB122" s="45"/>
      <c r="AD122" s="34"/>
      <c r="AF122" s="26"/>
      <c r="AG122" s="38" t="s">
        <v>1144</v>
      </c>
      <c r="AH122" s="45"/>
      <c r="AJ122" s="34"/>
      <c r="AL122" s="26"/>
      <c r="AM122" s="38" t="s">
        <v>1144</v>
      </c>
      <c r="AN122" s="45"/>
      <c r="AP122" s="34"/>
      <c r="AR122" s="26"/>
      <c r="AS122" s="38" t="s">
        <v>1144</v>
      </c>
      <c r="AT122" s="45"/>
      <c r="AV122" s="34"/>
      <c r="AX122" s="26"/>
      <c r="AY122" s="38" t="s">
        <v>1144</v>
      </c>
      <c r="AZ122" s="45"/>
      <c r="BB122" s="34"/>
      <c r="BD122" s="26"/>
      <c r="BE122" s="38" t="s">
        <v>1144</v>
      </c>
      <c r="BF122" s="45"/>
      <c r="BH122" s="34"/>
    </row>
    <row r="123" spans="2:60" x14ac:dyDescent="0.2">
      <c r="B123" s="26"/>
      <c r="F123" s="34"/>
      <c r="H123" s="26"/>
      <c r="L123" s="34"/>
      <c r="N123" s="26"/>
      <c r="R123" s="34"/>
      <c r="T123" s="26"/>
      <c r="X123" s="34"/>
      <c r="Z123" s="26"/>
      <c r="AD123" s="34"/>
      <c r="AF123" s="26"/>
      <c r="AJ123" s="34"/>
      <c r="AL123" s="26"/>
      <c r="AP123" s="34"/>
      <c r="AR123" s="26"/>
      <c r="AV123" s="34"/>
      <c r="AX123" s="26"/>
      <c r="BB123" s="34"/>
      <c r="BD123" s="26"/>
      <c r="BH123" s="34"/>
    </row>
    <row r="124" spans="2:60" x14ac:dyDescent="0.2">
      <c r="B124" s="26"/>
      <c r="C124" s="180" t="s">
        <v>1417</v>
      </c>
      <c r="F124" s="34"/>
      <c r="H124" s="26"/>
      <c r="I124" s="180" t="s">
        <v>1417</v>
      </c>
      <c r="L124" s="34"/>
      <c r="N124" s="26"/>
      <c r="O124" s="180" t="s">
        <v>1417</v>
      </c>
      <c r="R124" s="34"/>
      <c r="T124" s="26"/>
      <c r="U124" s="180" t="s">
        <v>1417</v>
      </c>
      <c r="X124" s="34"/>
      <c r="Z124" s="26"/>
      <c r="AA124" s="180" t="s">
        <v>1417</v>
      </c>
      <c r="AD124" s="34"/>
      <c r="AF124" s="26"/>
      <c r="AG124" s="180" t="s">
        <v>1417</v>
      </c>
      <c r="AJ124" s="34"/>
      <c r="AL124" s="26"/>
      <c r="AM124" s="180" t="s">
        <v>1417</v>
      </c>
      <c r="AP124" s="34"/>
      <c r="AR124" s="26"/>
      <c r="AS124" s="180" t="s">
        <v>1417</v>
      </c>
      <c r="AV124" s="34"/>
      <c r="AX124" s="26"/>
      <c r="AY124" s="180" t="s">
        <v>1417</v>
      </c>
      <c r="BB124" s="34"/>
      <c r="BD124" s="26"/>
      <c r="BE124" s="180" t="s">
        <v>1417</v>
      </c>
      <c r="BH124" s="34"/>
    </row>
    <row r="125" spans="2:60" x14ac:dyDescent="0.2">
      <c r="B125" s="26"/>
      <c r="C125" s="30" t="s">
        <v>1420</v>
      </c>
      <c r="D125" s="33"/>
      <c r="F125" s="34"/>
      <c r="H125" s="26"/>
      <c r="I125" s="30" t="s">
        <v>1446</v>
      </c>
      <c r="J125" s="33"/>
      <c r="L125" s="34"/>
      <c r="N125" s="26"/>
      <c r="O125" s="30" t="s">
        <v>1420</v>
      </c>
      <c r="P125" s="33"/>
      <c r="R125" s="34"/>
      <c r="T125" s="26"/>
      <c r="U125" s="30" t="s">
        <v>1446</v>
      </c>
      <c r="V125" s="33"/>
      <c r="X125" s="34"/>
      <c r="Z125" s="26"/>
      <c r="AA125" s="30" t="s">
        <v>1446</v>
      </c>
      <c r="AB125" s="33"/>
      <c r="AD125" s="34"/>
      <c r="AF125" s="26"/>
      <c r="AG125" s="30" t="s">
        <v>1446</v>
      </c>
      <c r="AH125" s="33"/>
      <c r="AJ125" s="34"/>
      <c r="AL125" s="26"/>
      <c r="AM125" s="30" t="s">
        <v>1446</v>
      </c>
      <c r="AN125" s="33"/>
      <c r="AP125" s="34"/>
      <c r="AR125" s="26"/>
      <c r="AS125" s="30" t="s">
        <v>1446</v>
      </c>
      <c r="AT125" s="33"/>
      <c r="AV125" s="34"/>
      <c r="AX125" s="26"/>
      <c r="AY125" s="30" t="s">
        <v>1446</v>
      </c>
      <c r="AZ125" s="33"/>
      <c r="BB125" s="34"/>
      <c r="BD125" s="26"/>
      <c r="BE125" s="30" t="s">
        <v>1446</v>
      </c>
      <c r="BF125" s="33"/>
      <c r="BH125" s="34"/>
    </row>
    <row r="126" spans="2:60" x14ac:dyDescent="0.2">
      <c r="B126" s="26"/>
      <c r="C126" s="38" t="s">
        <v>1169</v>
      </c>
      <c r="D126" s="45">
        <f>COUNTIF('Edited Data'!EJ:EJ,"Contact standards are determined by the phase level")</f>
        <v>1</v>
      </c>
      <c r="F126" s="34"/>
      <c r="H126" s="26"/>
      <c r="I126" s="38" t="s">
        <v>1169</v>
      </c>
      <c r="J126" s="45"/>
      <c r="L126" s="34"/>
      <c r="N126" s="26"/>
      <c r="O126" s="38" t="s">
        <v>1169</v>
      </c>
      <c r="P126" s="45">
        <f>COUNTIF('Class 2'!EJ2,"Contact standards are determined by the phase level")</f>
        <v>1</v>
      </c>
      <c r="R126" s="34"/>
      <c r="T126" s="26"/>
      <c r="U126" s="38" t="s">
        <v>1169</v>
      </c>
      <c r="V126" s="45"/>
      <c r="X126" s="34"/>
      <c r="Z126" s="26"/>
      <c r="AA126" s="38" t="s">
        <v>1169</v>
      </c>
      <c r="AB126" s="45"/>
      <c r="AD126" s="34"/>
      <c r="AF126" s="26"/>
      <c r="AG126" s="38" t="s">
        <v>1169</v>
      </c>
      <c r="AH126" s="45"/>
      <c r="AJ126" s="34"/>
      <c r="AL126" s="26"/>
      <c r="AM126" s="38" t="s">
        <v>1169</v>
      </c>
      <c r="AN126" s="45"/>
      <c r="AP126" s="34"/>
      <c r="AR126" s="26"/>
      <c r="AS126" s="38" t="s">
        <v>1169</v>
      </c>
      <c r="AT126" s="45"/>
      <c r="AV126" s="34"/>
      <c r="AX126" s="26"/>
      <c r="AY126" s="38" t="s">
        <v>1169</v>
      </c>
      <c r="AZ126" s="45"/>
      <c r="BB126" s="34"/>
      <c r="BD126" s="26"/>
      <c r="BE126" s="38" t="s">
        <v>1169</v>
      </c>
      <c r="BF126" s="45"/>
      <c r="BH126" s="34"/>
    </row>
    <row r="127" spans="2:60" x14ac:dyDescent="0.2">
      <c r="B127" s="26"/>
      <c r="F127" s="34"/>
      <c r="H127" s="26"/>
      <c r="L127" s="34"/>
      <c r="N127" s="26"/>
      <c r="R127" s="34"/>
      <c r="T127" s="26"/>
      <c r="X127" s="34"/>
      <c r="Z127" s="26"/>
      <c r="AD127" s="34"/>
      <c r="AF127" s="26"/>
      <c r="AJ127" s="34"/>
      <c r="AL127" s="26"/>
      <c r="AP127" s="34"/>
      <c r="AR127" s="26"/>
      <c r="AV127" s="34"/>
      <c r="AX127" s="26"/>
      <c r="BB127" s="34"/>
      <c r="BD127" s="26"/>
      <c r="BH127" s="34"/>
    </row>
    <row r="128" spans="2:60" x14ac:dyDescent="0.2">
      <c r="B128" s="26"/>
      <c r="C128" s="30" t="s">
        <v>1419</v>
      </c>
      <c r="D128" s="33"/>
      <c r="F128" s="34"/>
      <c r="H128" s="26"/>
      <c r="I128" s="30" t="s">
        <v>1447</v>
      </c>
      <c r="J128" s="33"/>
      <c r="L128" s="34"/>
      <c r="N128" s="26"/>
      <c r="O128" s="30" t="s">
        <v>1419</v>
      </c>
      <c r="P128" s="33"/>
      <c r="R128" s="34"/>
      <c r="T128" s="26"/>
      <c r="U128" s="30" t="s">
        <v>1447</v>
      </c>
      <c r="V128" s="33"/>
      <c r="X128" s="34"/>
      <c r="Z128" s="26"/>
      <c r="AA128" s="30" t="s">
        <v>1447</v>
      </c>
      <c r="AB128" s="33"/>
      <c r="AD128" s="34"/>
      <c r="AF128" s="26"/>
      <c r="AG128" s="30" t="s">
        <v>1447</v>
      </c>
      <c r="AH128" s="33"/>
      <c r="AJ128" s="34"/>
      <c r="AL128" s="26"/>
      <c r="AM128" s="30" t="s">
        <v>1447</v>
      </c>
      <c r="AN128" s="33"/>
      <c r="AP128" s="34"/>
      <c r="AR128" s="26"/>
      <c r="AS128" s="30" t="s">
        <v>1447</v>
      </c>
      <c r="AT128" s="33"/>
      <c r="AV128" s="34"/>
      <c r="AX128" s="26"/>
      <c r="AY128" s="30" t="s">
        <v>1447</v>
      </c>
      <c r="AZ128" s="33"/>
      <c r="BB128" s="34"/>
      <c r="BD128" s="26"/>
      <c r="BE128" s="30" t="s">
        <v>1447</v>
      </c>
      <c r="BF128" s="33"/>
      <c r="BH128" s="34"/>
    </row>
    <row r="129" spans="2:60" x14ac:dyDescent="0.2">
      <c r="B129" s="26"/>
      <c r="C129" s="38" t="s">
        <v>1144</v>
      </c>
      <c r="D129" s="45">
        <f>COUNTIF('Edited Data'!EK:EK,"As needed or required")</f>
        <v>1</v>
      </c>
      <c r="F129" s="34"/>
      <c r="H129" s="26"/>
      <c r="I129" s="38" t="s">
        <v>1144</v>
      </c>
      <c r="J129" s="45"/>
      <c r="L129" s="34"/>
      <c r="N129" s="26"/>
      <c r="O129" s="38" t="s">
        <v>1144</v>
      </c>
      <c r="P129" s="45">
        <f>COUNTIF('Class 2'!EK2,"As needed or required")</f>
        <v>1</v>
      </c>
      <c r="R129" s="34"/>
      <c r="T129" s="26"/>
      <c r="U129" s="38" t="s">
        <v>1144</v>
      </c>
      <c r="V129" s="45"/>
      <c r="X129" s="34"/>
      <c r="Z129" s="26"/>
      <c r="AA129" s="38" t="s">
        <v>1144</v>
      </c>
      <c r="AB129" s="45"/>
      <c r="AD129" s="34"/>
      <c r="AF129" s="26"/>
      <c r="AG129" s="38" t="s">
        <v>1144</v>
      </c>
      <c r="AH129" s="45"/>
      <c r="AJ129" s="34"/>
      <c r="AL129" s="26"/>
      <c r="AM129" s="38" t="s">
        <v>1144</v>
      </c>
      <c r="AN129" s="45"/>
      <c r="AP129" s="34"/>
      <c r="AR129" s="26"/>
      <c r="AS129" s="38" t="s">
        <v>1144</v>
      </c>
      <c r="AT129" s="45"/>
      <c r="AV129" s="34"/>
      <c r="AX129" s="26"/>
      <c r="AY129" s="38" t="s">
        <v>1144</v>
      </c>
      <c r="AZ129" s="45"/>
      <c r="BB129" s="34"/>
      <c r="BD129" s="26"/>
      <c r="BE129" s="38" t="s">
        <v>1144</v>
      </c>
      <c r="BF129" s="45"/>
      <c r="BH129" s="34"/>
    </row>
    <row r="130" spans="2:60" x14ac:dyDescent="0.2">
      <c r="B130" s="26"/>
      <c r="F130" s="51"/>
      <c r="G130" s="55"/>
      <c r="H130" s="26"/>
      <c r="L130" s="51"/>
      <c r="M130" s="55"/>
      <c r="N130" s="26"/>
      <c r="Q130" s="55"/>
      <c r="R130" s="51"/>
      <c r="S130" s="55"/>
      <c r="T130" s="26"/>
      <c r="W130" s="55"/>
      <c r="X130" s="51"/>
      <c r="Z130" s="26"/>
      <c r="AD130" s="51"/>
      <c r="AE130" s="55"/>
      <c r="AF130" s="26"/>
      <c r="AI130" s="55"/>
      <c r="AJ130" s="51"/>
      <c r="AK130" s="55"/>
      <c r="AL130" s="26"/>
      <c r="AO130" s="55"/>
      <c r="AP130" s="51"/>
      <c r="AQ130" s="55"/>
      <c r="AR130" s="26"/>
      <c r="AU130" s="55"/>
      <c r="AV130" s="51"/>
      <c r="AW130" s="55"/>
      <c r="AX130" s="26"/>
      <c r="BA130" s="55"/>
      <c r="BB130" s="51"/>
      <c r="BC130" s="55"/>
      <c r="BD130" s="26"/>
      <c r="BG130" s="55"/>
      <c r="BH130" s="34"/>
    </row>
    <row r="131" spans="2:60" x14ac:dyDescent="0.2">
      <c r="B131" s="26"/>
      <c r="C131" s="180" t="s">
        <v>1416</v>
      </c>
      <c r="F131" s="51"/>
      <c r="G131" s="55"/>
      <c r="H131" s="26"/>
      <c r="I131" s="180" t="s">
        <v>1416</v>
      </c>
      <c r="L131" s="51"/>
      <c r="M131" s="55"/>
      <c r="N131" s="26"/>
      <c r="O131" s="180" t="s">
        <v>1416</v>
      </c>
      <c r="Q131" s="55"/>
      <c r="R131" s="51"/>
      <c r="S131" s="55"/>
      <c r="T131" s="26"/>
      <c r="U131" s="180" t="s">
        <v>1416</v>
      </c>
      <c r="W131" s="55"/>
      <c r="X131" s="51"/>
      <c r="Z131" s="26"/>
      <c r="AA131" s="180" t="s">
        <v>1416</v>
      </c>
      <c r="AD131" s="51"/>
      <c r="AE131" s="55"/>
      <c r="AF131" s="26"/>
      <c r="AG131" s="180" t="s">
        <v>1416</v>
      </c>
      <c r="AI131" s="55"/>
      <c r="AJ131" s="51"/>
      <c r="AK131" s="55"/>
      <c r="AL131" s="26"/>
      <c r="AM131" s="180" t="s">
        <v>1416</v>
      </c>
      <c r="AO131" s="55"/>
      <c r="AP131" s="51"/>
      <c r="AQ131" s="55"/>
      <c r="AR131" s="26"/>
      <c r="AS131" s="180" t="s">
        <v>1416</v>
      </c>
      <c r="AU131" s="55"/>
      <c r="AV131" s="51"/>
      <c r="AW131" s="55"/>
      <c r="AX131" s="26"/>
      <c r="AY131" s="180" t="s">
        <v>1416</v>
      </c>
      <c r="BA131" s="55"/>
      <c r="BB131" s="51"/>
      <c r="BC131" s="55"/>
      <c r="BD131" s="26"/>
      <c r="BE131" s="180" t="s">
        <v>1416</v>
      </c>
      <c r="BG131" s="55"/>
      <c r="BH131" s="34"/>
    </row>
    <row r="132" spans="2:60" x14ac:dyDescent="0.2">
      <c r="B132" s="26"/>
      <c r="C132" s="30" t="s">
        <v>1421</v>
      </c>
      <c r="D132" s="33"/>
      <c r="F132" s="51"/>
      <c r="G132" s="55"/>
      <c r="H132" s="26"/>
      <c r="I132" s="30" t="s">
        <v>1448</v>
      </c>
      <c r="J132" s="33"/>
      <c r="L132" s="51"/>
      <c r="M132" s="55"/>
      <c r="N132" s="26"/>
      <c r="O132" s="30" t="s">
        <v>1436</v>
      </c>
      <c r="P132" s="33"/>
      <c r="Q132" s="55"/>
      <c r="R132" s="51"/>
      <c r="S132" s="55"/>
      <c r="T132" s="26"/>
      <c r="U132" s="30" t="s">
        <v>1448</v>
      </c>
      <c r="V132" s="33"/>
      <c r="W132" s="55"/>
      <c r="X132" s="51"/>
      <c r="Z132" s="26"/>
      <c r="AA132" s="30" t="s">
        <v>1436</v>
      </c>
      <c r="AB132" s="33"/>
      <c r="AD132" s="51"/>
      <c r="AE132" s="55"/>
      <c r="AF132" s="26"/>
      <c r="AG132" s="30" t="s">
        <v>1448</v>
      </c>
      <c r="AH132" s="33"/>
      <c r="AI132" s="55"/>
      <c r="AJ132" s="51"/>
      <c r="AK132" s="55"/>
      <c r="AL132" s="26"/>
      <c r="AM132" s="30" t="s">
        <v>1448</v>
      </c>
      <c r="AN132" s="33"/>
      <c r="AO132" s="55"/>
      <c r="AP132" s="51"/>
      <c r="AQ132" s="55"/>
      <c r="AR132" s="26"/>
      <c r="AS132" s="30" t="s">
        <v>1448</v>
      </c>
      <c r="AT132" s="33"/>
      <c r="AU132" s="55"/>
      <c r="AV132" s="51"/>
      <c r="AW132" s="55"/>
      <c r="AX132" s="26"/>
      <c r="AY132" s="30" t="s">
        <v>1448</v>
      </c>
      <c r="AZ132" s="33"/>
      <c r="BA132" s="55"/>
      <c r="BB132" s="51"/>
      <c r="BC132" s="55"/>
      <c r="BD132" s="26"/>
      <c r="BE132" s="30" t="s">
        <v>1448</v>
      </c>
      <c r="BF132" s="33"/>
      <c r="BG132" s="55"/>
      <c r="BH132" s="34"/>
    </row>
    <row r="133" spans="2:60" x14ac:dyDescent="0.2">
      <c r="B133" s="26"/>
      <c r="C133" s="36" t="s">
        <v>1169</v>
      </c>
      <c r="D133" s="42">
        <f>COUNTIF('Edited Data'!EP:EP,"Contact standards are determined by the phase level")</f>
        <v>1</v>
      </c>
      <c r="F133" s="51"/>
      <c r="G133" s="55"/>
      <c r="H133" s="26"/>
      <c r="I133" s="36" t="s">
        <v>1169</v>
      </c>
      <c r="J133" s="42"/>
      <c r="L133" s="51"/>
      <c r="M133" s="55"/>
      <c r="N133" s="26"/>
      <c r="O133" s="36" t="s">
        <v>1169</v>
      </c>
      <c r="P133" s="42">
        <f>COUNTIF('Class 2'!EP2,"Contact standards are determined by the phase level")</f>
        <v>1</v>
      </c>
      <c r="Q133" s="55"/>
      <c r="R133" s="51"/>
      <c r="S133" s="55"/>
      <c r="T133" s="26"/>
      <c r="U133" s="36" t="s">
        <v>1169</v>
      </c>
      <c r="V133" s="42"/>
      <c r="W133" s="55"/>
      <c r="X133" s="51"/>
      <c r="Z133" s="26"/>
      <c r="AA133" s="36" t="s">
        <v>1169</v>
      </c>
      <c r="AB133" s="42"/>
      <c r="AD133" s="51"/>
      <c r="AE133" s="55"/>
      <c r="AF133" s="26"/>
      <c r="AG133" s="36" t="s">
        <v>1169</v>
      </c>
      <c r="AH133" s="42"/>
      <c r="AI133" s="55"/>
      <c r="AJ133" s="51"/>
      <c r="AK133" s="55"/>
      <c r="AL133" s="26"/>
      <c r="AM133" s="36" t="s">
        <v>1169</v>
      </c>
      <c r="AN133" s="42"/>
      <c r="AO133" s="55"/>
      <c r="AP133" s="51"/>
      <c r="AQ133" s="55"/>
      <c r="AR133" s="26"/>
      <c r="AS133" s="36" t="s">
        <v>1169</v>
      </c>
      <c r="AT133" s="42"/>
      <c r="AU133" s="55"/>
      <c r="AV133" s="51"/>
      <c r="AW133" s="55"/>
      <c r="AX133" s="26"/>
      <c r="AY133" s="36" t="s">
        <v>1169</v>
      </c>
      <c r="AZ133" s="42"/>
      <c r="BA133" s="55"/>
      <c r="BB133" s="51"/>
      <c r="BC133" s="55"/>
      <c r="BD133" s="26"/>
      <c r="BE133" s="36" t="s">
        <v>1169</v>
      </c>
      <c r="BF133" s="42"/>
      <c r="BG133" s="55"/>
      <c r="BH133" s="34"/>
    </row>
    <row r="134" spans="2:60" x14ac:dyDescent="0.2">
      <c r="B134" s="26"/>
      <c r="C134" s="38" t="s">
        <v>1170</v>
      </c>
      <c r="D134" s="45">
        <f>COUNTIF('Edited Data'!EP:EP,"Contact standards are determined by risk as determined by an assessment")</f>
        <v>1</v>
      </c>
      <c r="F134" s="51"/>
      <c r="G134" s="55"/>
      <c r="H134" s="26"/>
      <c r="I134" s="38" t="s">
        <v>1170</v>
      </c>
      <c r="J134" s="45"/>
      <c r="L134" s="51"/>
      <c r="M134" s="55"/>
      <c r="N134" s="26"/>
      <c r="O134" s="38" t="s">
        <v>1170</v>
      </c>
      <c r="P134" s="45"/>
      <c r="Q134" s="55"/>
      <c r="R134" s="51"/>
      <c r="S134" s="55"/>
      <c r="T134" s="26"/>
      <c r="U134" s="38" t="s">
        <v>1170</v>
      </c>
      <c r="V134" s="45"/>
      <c r="W134" s="55"/>
      <c r="X134" s="51"/>
      <c r="Z134" s="26"/>
      <c r="AA134" s="38" t="s">
        <v>1170</v>
      </c>
      <c r="AB134" s="45">
        <f>COUNTIF('Class 3'!EP:EP,"Contact standards are determined by risk as determined by an assessment")</f>
        <v>1</v>
      </c>
      <c r="AD134" s="51"/>
      <c r="AE134" s="55"/>
      <c r="AF134" s="26"/>
      <c r="AG134" s="38" t="s">
        <v>1170</v>
      </c>
      <c r="AH134" s="45"/>
      <c r="AI134" s="55"/>
      <c r="AJ134" s="51"/>
      <c r="AK134" s="55"/>
      <c r="AL134" s="26"/>
      <c r="AM134" s="38" t="s">
        <v>1170</v>
      </c>
      <c r="AN134" s="45"/>
      <c r="AO134" s="55"/>
      <c r="AP134" s="51"/>
      <c r="AQ134" s="55"/>
      <c r="AR134" s="26"/>
      <c r="AS134" s="38" t="s">
        <v>1170</v>
      </c>
      <c r="AT134" s="45"/>
      <c r="AU134" s="55"/>
      <c r="AV134" s="51"/>
      <c r="AW134" s="55"/>
      <c r="AX134" s="26"/>
      <c r="AY134" s="38" t="s">
        <v>1170</v>
      </c>
      <c r="AZ134" s="45"/>
      <c r="BA134" s="55"/>
      <c r="BB134" s="51"/>
      <c r="BC134" s="55"/>
      <c r="BD134" s="26"/>
      <c r="BE134" s="38" t="s">
        <v>1170</v>
      </c>
      <c r="BF134" s="45"/>
      <c r="BG134" s="55"/>
      <c r="BH134" s="34"/>
    </row>
    <row r="135" spans="2:60" x14ac:dyDescent="0.2">
      <c r="B135" s="26"/>
      <c r="F135" s="51"/>
      <c r="G135" s="55"/>
      <c r="H135" s="26"/>
      <c r="L135" s="51"/>
      <c r="M135" s="55"/>
      <c r="N135" s="26"/>
      <c r="Q135" s="55"/>
      <c r="R135" s="51"/>
      <c r="S135" s="55"/>
      <c r="T135" s="26"/>
      <c r="W135" s="55"/>
      <c r="X135" s="51"/>
      <c r="Z135" s="26"/>
      <c r="AD135" s="51"/>
      <c r="AE135" s="55"/>
      <c r="AF135" s="26"/>
      <c r="AI135" s="55"/>
      <c r="AJ135" s="51"/>
      <c r="AK135" s="55"/>
      <c r="AL135" s="26"/>
      <c r="AO135" s="55"/>
      <c r="AP135" s="51"/>
      <c r="AQ135" s="55"/>
      <c r="AR135" s="26"/>
      <c r="AU135" s="55"/>
      <c r="AV135" s="51"/>
      <c r="AW135" s="55"/>
      <c r="AX135" s="26"/>
      <c r="BA135" s="55"/>
      <c r="BB135" s="51"/>
      <c r="BC135" s="55"/>
      <c r="BD135" s="26"/>
      <c r="BG135" s="55"/>
      <c r="BH135" s="34"/>
    </row>
    <row r="136" spans="2:60" x14ac:dyDescent="0.2">
      <c r="B136" s="26"/>
      <c r="C136" s="30" t="s">
        <v>1422</v>
      </c>
      <c r="D136" s="33"/>
      <c r="F136" s="34"/>
      <c r="H136" s="26"/>
      <c r="I136" s="30" t="s">
        <v>1449</v>
      </c>
      <c r="J136" s="33"/>
      <c r="L136" s="34"/>
      <c r="N136" s="26"/>
      <c r="O136" s="30" t="s">
        <v>1437</v>
      </c>
      <c r="P136" s="33"/>
      <c r="R136" s="34"/>
      <c r="T136" s="26"/>
      <c r="U136" s="30" t="s">
        <v>1449</v>
      </c>
      <c r="V136" s="33"/>
      <c r="X136" s="34"/>
      <c r="Z136" s="26"/>
      <c r="AA136" s="30" t="s">
        <v>1437</v>
      </c>
      <c r="AB136" s="33"/>
      <c r="AD136" s="34"/>
      <c r="AF136" s="26"/>
      <c r="AG136" s="30" t="s">
        <v>1449</v>
      </c>
      <c r="AH136" s="33"/>
      <c r="AJ136" s="34"/>
      <c r="AL136" s="26"/>
      <c r="AM136" s="30" t="s">
        <v>1449</v>
      </c>
      <c r="AN136" s="33"/>
      <c r="AP136" s="34"/>
      <c r="AR136" s="26"/>
      <c r="AS136" s="30" t="s">
        <v>1449</v>
      </c>
      <c r="AT136" s="33"/>
      <c r="AV136" s="34"/>
      <c r="AX136" s="26"/>
      <c r="AY136" s="30" t="s">
        <v>1449</v>
      </c>
      <c r="AZ136" s="33"/>
      <c r="BB136" s="34"/>
      <c r="BD136" s="26"/>
      <c r="BE136" s="30" t="s">
        <v>1449</v>
      </c>
      <c r="BF136" s="33"/>
      <c r="BH136" s="34"/>
    </row>
    <row r="137" spans="2:60" x14ac:dyDescent="0.2">
      <c r="B137" s="26"/>
      <c r="C137" s="36" t="s">
        <v>1152</v>
      </c>
      <c r="D137" s="42">
        <f>COUNTIF('Edited Data'!EQ:EQ,"One face-to-face contact per week")</f>
        <v>1</v>
      </c>
      <c r="F137" s="34"/>
      <c r="H137" s="26"/>
      <c r="I137" s="36" t="s">
        <v>1152</v>
      </c>
      <c r="J137" s="42"/>
      <c r="L137" s="34"/>
      <c r="N137" s="26"/>
      <c r="O137" s="36" t="s">
        <v>1152</v>
      </c>
      <c r="P137" s="42"/>
      <c r="R137" s="34"/>
      <c r="T137" s="26"/>
      <c r="U137" s="36" t="s">
        <v>1152</v>
      </c>
      <c r="V137" s="42"/>
      <c r="X137" s="34"/>
      <c r="Z137" s="26"/>
      <c r="AA137" s="36" t="s">
        <v>1152</v>
      </c>
      <c r="AB137" s="42">
        <f>COUNTIF('Class 3'!EQ:EQ,"One face-to-face contact per week")</f>
        <v>1</v>
      </c>
      <c r="AD137" s="34"/>
      <c r="AF137" s="26"/>
      <c r="AG137" s="36" t="s">
        <v>1152</v>
      </c>
      <c r="AH137" s="42"/>
      <c r="AJ137" s="34"/>
      <c r="AL137" s="26"/>
      <c r="AM137" s="36" t="s">
        <v>1152</v>
      </c>
      <c r="AN137" s="42"/>
      <c r="AP137" s="34"/>
      <c r="AR137" s="26"/>
      <c r="AS137" s="36" t="s">
        <v>1152</v>
      </c>
      <c r="AT137" s="42"/>
      <c r="AV137" s="34"/>
      <c r="AX137" s="26"/>
      <c r="AY137" s="36" t="s">
        <v>1152</v>
      </c>
      <c r="AZ137" s="42"/>
      <c r="BB137" s="34"/>
      <c r="BD137" s="26"/>
      <c r="BE137" s="36" t="s">
        <v>1152</v>
      </c>
      <c r="BF137" s="42"/>
      <c r="BH137" s="34"/>
    </row>
    <row r="138" spans="2:60" x14ac:dyDescent="0.2">
      <c r="B138" s="26"/>
      <c r="C138" s="38" t="s">
        <v>1144</v>
      </c>
      <c r="D138" s="45">
        <f>COUNTIF('Edited Data'!EQ:EQ,"As needed or required")</f>
        <v>1</v>
      </c>
      <c r="F138" s="34"/>
      <c r="H138" s="26"/>
      <c r="I138" s="38" t="s">
        <v>1144</v>
      </c>
      <c r="J138" s="45"/>
      <c r="L138" s="34"/>
      <c r="N138" s="26"/>
      <c r="O138" s="38" t="s">
        <v>1144</v>
      </c>
      <c r="P138" s="45">
        <f>COUNTIF('Class 2'!EQ2,"As needed or required")</f>
        <v>1</v>
      </c>
      <c r="R138" s="34"/>
      <c r="T138" s="26"/>
      <c r="U138" s="38" t="s">
        <v>1144</v>
      </c>
      <c r="V138" s="45"/>
      <c r="X138" s="34"/>
      <c r="Z138" s="26"/>
      <c r="AA138" s="38" t="s">
        <v>1144</v>
      </c>
      <c r="AB138" s="45"/>
      <c r="AD138" s="34"/>
      <c r="AF138" s="26"/>
      <c r="AG138" s="38" t="s">
        <v>1144</v>
      </c>
      <c r="AH138" s="45"/>
      <c r="AJ138" s="34"/>
      <c r="AL138" s="26"/>
      <c r="AM138" s="38" t="s">
        <v>1144</v>
      </c>
      <c r="AN138" s="45"/>
      <c r="AP138" s="34"/>
      <c r="AR138" s="26"/>
      <c r="AS138" s="38" t="s">
        <v>1144</v>
      </c>
      <c r="AT138" s="45"/>
      <c r="AV138" s="34"/>
      <c r="AX138" s="26"/>
      <c r="AY138" s="38" t="s">
        <v>1144</v>
      </c>
      <c r="AZ138" s="45"/>
      <c r="BB138" s="34"/>
      <c r="BD138" s="26"/>
      <c r="BE138" s="38" t="s">
        <v>1144</v>
      </c>
      <c r="BF138" s="45"/>
      <c r="BH138" s="34"/>
    </row>
    <row r="139" spans="2:60" x14ac:dyDescent="0.2">
      <c r="B139" s="26"/>
      <c r="F139" s="34"/>
      <c r="H139" s="26"/>
      <c r="L139" s="34"/>
      <c r="N139" s="26"/>
      <c r="R139" s="34"/>
      <c r="T139" s="26"/>
      <c r="X139" s="34"/>
      <c r="Z139" s="26"/>
      <c r="AD139" s="34"/>
      <c r="AF139" s="26"/>
      <c r="AJ139" s="34"/>
      <c r="AL139" s="26"/>
      <c r="AP139" s="34"/>
      <c r="AR139" s="26"/>
      <c r="AV139" s="34"/>
      <c r="AX139" s="26"/>
      <c r="BB139" s="34"/>
      <c r="BD139" s="26"/>
      <c r="BH139" s="34"/>
    </row>
    <row r="140" spans="2:60" x14ac:dyDescent="0.2">
      <c r="B140" s="26"/>
      <c r="C140" s="180" t="s">
        <v>1423</v>
      </c>
      <c r="F140" s="34"/>
      <c r="H140" s="26"/>
      <c r="I140" s="180" t="s">
        <v>1423</v>
      </c>
      <c r="L140" s="34"/>
      <c r="N140" s="26"/>
      <c r="O140" s="180" t="s">
        <v>1423</v>
      </c>
      <c r="R140" s="34"/>
      <c r="T140" s="26"/>
      <c r="U140" s="180" t="s">
        <v>1423</v>
      </c>
      <c r="X140" s="34"/>
      <c r="Z140" s="26"/>
      <c r="AA140" s="180" t="s">
        <v>1423</v>
      </c>
      <c r="AD140" s="34"/>
      <c r="AF140" s="26"/>
      <c r="AG140" s="180" t="s">
        <v>1423</v>
      </c>
      <c r="AJ140" s="34"/>
      <c r="AL140" s="26"/>
      <c r="AM140" s="180" t="s">
        <v>1423</v>
      </c>
      <c r="AP140" s="34"/>
      <c r="AR140" s="26"/>
      <c r="AS140" s="180" t="s">
        <v>1423</v>
      </c>
      <c r="AV140" s="34"/>
      <c r="AX140" s="26"/>
      <c r="AY140" s="180" t="s">
        <v>1423</v>
      </c>
      <c r="BB140" s="34"/>
      <c r="BD140" s="26"/>
      <c r="BE140" s="180" t="s">
        <v>1423</v>
      </c>
      <c r="BH140" s="34"/>
    </row>
    <row r="141" spans="2:60" x14ac:dyDescent="0.2">
      <c r="B141" s="26"/>
      <c r="C141" s="30" t="s">
        <v>1424</v>
      </c>
      <c r="D141" s="33"/>
      <c r="F141" s="34"/>
      <c r="H141" s="26"/>
      <c r="I141" s="30" t="s">
        <v>1443</v>
      </c>
      <c r="J141" s="33"/>
      <c r="L141" s="34"/>
      <c r="N141" s="26"/>
      <c r="O141" s="30" t="s">
        <v>1443</v>
      </c>
      <c r="P141" s="33"/>
      <c r="R141" s="34"/>
      <c r="T141" s="26"/>
      <c r="U141" s="30" t="s">
        <v>1443</v>
      </c>
      <c r="V141" s="33"/>
      <c r="X141" s="34"/>
      <c r="Z141" s="26"/>
      <c r="AA141" s="30" t="s">
        <v>1424</v>
      </c>
      <c r="AB141" s="33"/>
      <c r="AD141" s="34"/>
      <c r="AF141" s="26"/>
      <c r="AG141" s="30" t="s">
        <v>1443</v>
      </c>
      <c r="AH141" s="33"/>
      <c r="AJ141" s="34"/>
      <c r="AL141" s="26"/>
      <c r="AM141" s="30" t="s">
        <v>1443</v>
      </c>
      <c r="AN141" s="33"/>
      <c r="AP141" s="34"/>
      <c r="AR141" s="26"/>
      <c r="AS141" s="30" t="s">
        <v>1443</v>
      </c>
      <c r="AT141" s="33"/>
      <c r="AV141" s="34"/>
      <c r="AX141" s="26"/>
      <c r="AY141" s="30" t="s">
        <v>1443</v>
      </c>
      <c r="AZ141" s="33"/>
      <c r="BB141" s="34"/>
      <c r="BD141" s="26"/>
      <c r="BE141" s="30" t="s">
        <v>1443</v>
      </c>
      <c r="BF141" s="33"/>
      <c r="BH141" s="34"/>
    </row>
    <row r="142" spans="2:60" x14ac:dyDescent="0.2">
      <c r="B142" s="26"/>
      <c r="C142" s="38" t="s">
        <v>1170</v>
      </c>
      <c r="D142" s="45">
        <f>COUNTIF('Edited Data'!EV:EV,"Contact standards are determined by risk as determined by an assessment")</f>
        <v>1</v>
      </c>
      <c r="F142" s="34"/>
      <c r="H142" s="26"/>
      <c r="I142" s="38" t="s">
        <v>1170</v>
      </c>
      <c r="J142" s="45"/>
      <c r="L142" s="34"/>
      <c r="N142" s="26"/>
      <c r="O142" s="38" t="s">
        <v>1170</v>
      </c>
      <c r="P142" s="45"/>
      <c r="R142" s="34"/>
      <c r="T142" s="26"/>
      <c r="U142" s="38" t="s">
        <v>1170</v>
      </c>
      <c r="V142" s="45"/>
      <c r="X142" s="34"/>
      <c r="Z142" s="26"/>
      <c r="AA142" s="38" t="s">
        <v>1170</v>
      </c>
      <c r="AB142" s="45">
        <f>COUNTIF('Class 3'!EV:EV,"Contact standards are determined by risk as determined by an assessment")</f>
        <v>1</v>
      </c>
      <c r="AD142" s="34"/>
      <c r="AF142" s="26"/>
      <c r="AG142" s="38" t="s">
        <v>1170</v>
      </c>
      <c r="AH142" s="45"/>
      <c r="AJ142" s="34"/>
      <c r="AL142" s="26"/>
      <c r="AM142" s="38" t="s">
        <v>1170</v>
      </c>
      <c r="AN142" s="45"/>
      <c r="AP142" s="34"/>
      <c r="AR142" s="26"/>
      <c r="AS142" s="38" t="s">
        <v>1170</v>
      </c>
      <c r="AT142" s="45"/>
      <c r="AV142" s="34"/>
      <c r="AX142" s="26"/>
      <c r="AY142" s="38" t="s">
        <v>1170</v>
      </c>
      <c r="AZ142" s="45"/>
      <c r="BB142" s="34"/>
      <c r="BD142" s="26"/>
      <c r="BE142" s="38" t="s">
        <v>1170</v>
      </c>
      <c r="BF142" s="45"/>
      <c r="BH142" s="34"/>
    </row>
    <row r="143" spans="2:60" x14ac:dyDescent="0.2">
      <c r="B143" s="26"/>
      <c r="F143" s="34"/>
      <c r="H143" s="26"/>
      <c r="L143" s="34"/>
      <c r="N143" s="26"/>
      <c r="R143" s="34"/>
      <c r="T143" s="26"/>
      <c r="X143" s="34"/>
      <c r="Z143" s="26"/>
      <c r="AD143" s="34"/>
      <c r="AF143" s="26"/>
      <c r="AJ143" s="34"/>
      <c r="AL143" s="26"/>
      <c r="AP143" s="34"/>
      <c r="AR143" s="26"/>
      <c r="AV143" s="34"/>
      <c r="AX143" s="26"/>
      <c r="BB143" s="34"/>
      <c r="BD143" s="26"/>
      <c r="BH143" s="34"/>
    </row>
    <row r="144" spans="2:60" x14ac:dyDescent="0.2">
      <c r="B144" s="26"/>
      <c r="C144" s="30" t="s">
        <v>1425</v>
      </c>
      <c r="D144" s="33"/>
      <c r="F144" s="34"/>
      <c r="H144" s="26"/>
      <c r="I144" s="30" t="s">
        <v>1442</v>
      </c>
      <c r="J144" s="33"/>
      <c r="L144" s="34"/>
      <c r="N144" s="26"/>
      <c r="O144" s="30" t="s">
        <v>1442</v>
      </c>
      <c r="P144" s="33"/>
      <c r="R144" s="34"/>
      <c r="T144" s="26"/>
      <c r="U144" s="30" t="s">
        <v>1442</v>
      </c>
      <c r="V144" s="33"/>
      <c r="X144" s="34"/>
      <c r="Z144" s="26"/>
      <c r="AA144" s="30" t="s">
        <v>1425</v>
      </c>
      <c r="AB144" s="33"/>
      <c r="AD144" s="34"/>
      <c r="AF144" s="26"/>
      <c r="AG144" s="30" t="s">
        <v>1442</v>
      </c>
      <c r="AH144" s="33"/>
      <c r="AJ144" s="34"/>
      <c r="AL144" s="26"/>
      <c r="AM144" s="30" t="s">
        <v>1442</v>
      </c>
      <c r="AN144" s="33"/>
      <c r="AP144" s="34"/>
      <c r="AR144" s="26"/>
      <c r="AS144" s="30" t="s">
        <v>1442</v>
      </c>
      <c r="AT144" s="33"/>
      <c r="AV144" s="34"/>
      <c r="AX144" s="26"/>
      <c r="AY144" s="30" t="s">
        <v>1442</v>
      </c>
      <c r="AZ144" s="33"/>
      <c r="BB144" s="34"/>
      <c r="BD144" s="26"/>
      <c r="BE144" s="30" t="s">
        <v>1442</v>
      </c>
      <c r="BF144" s="33"/>
      <c r="BH144" s="34"/>
    </row>
    <row r="145" spans="2:60" x14ac:dyDescent="0.2">
      <c r="B145" s="26"/>
      <c r="C145" s="38" t="s">
        <v>1152</v>
      </c>
      <c r="D145" s="45">
        <f>COUNTIF('Edited Data'!EW:EW,"One face-to-face contact per week")</f>
        <v>1</v>
      </c>
      <c r="F145" s="34"/>
      <c r="H145" s="26"/>
      <c r="I145" s="38" t="s">
        <v>1152</v>
      </c>
      <c r="J145" s="45"/>
      <c r="L145" s="34"/>
      <c r="N145" s="26"/>
      <c r="O145" s="38" t="s">
        <v>1152</v>
      </c>
      <c r="P145" s="45"/>
      <c r="R145" s="34"/>
      <c r="T145" s="26"/>
      <c r="U145" s="38" t="s">
        <v>1152</v>
      </c>
      <c r="V145" s="45"/>
      <c r="X145" s="34"/>
      <c r="Z145" s="26"/>
      <c r="AA145" s="38" t="s">
        <v>1152</v>
      </c>
      <c r="AB145" s="45">
        <f>COUNTIF('Class 3'!EW:EW,"One face-to-face contact per week")</f>
        <v>1</v>
      </c>
      <c r="AD145" s="34"/>
      <c r="AF145" s="26"/>
      <c r="AG145" s="38" t="s">
        <v>1152</v>
      </c>
      <c r="AH145" s="45"/>
      <c r="AJ145" s="34"/>
      <c r="AL145" s="26"/>
      <c r="AM145" s="38" t="s">
        <v>1152</v>
      </c>
      <c r="AN145" s="45"/>
      <c r="AP145" s="34"/>
      <c r="AR145" s="26"/>
      <c r="AS145" s="38" t="s">
        <v>1152</v>
      </c>
      <c r="AT145" s="45"/>
      <c r="AV145" s="34"/>
      <c r="AX145" s="26"/>
      <c r="AY145" s="38" t="s">
        <v>1152</v>
      </c>
      <c r="AZ145" s="45"/>
      <c r="BB145" s="34"/>
      <c r="BD145" s="26"/>
      <c r="BE145" s="38" t="s">
        <v>1152</v>
      </c>
      <c r="BF145" s="45"/>
      <c r="BH145" s="34"/>
    </row>
    <row r="146" spans="2:60" x14ac:dyDescent="0.2">
      <c r="B146" s="26"/>
      <c r="F146" s="34"/>
      <c r="H146" s="26"/>
      <c r="L146" s="34"/>
      <c r="N146" s="26"/>
      <c r="R146" s="34"/>
      <c r="T146" s="26"/>
      <c r="X146" s="34"/>
      <c r="Z146" s="26"/>
      <c r="AD146" s="34"/>
      <c r="AF146" s="26"/>
      <c r="AJ146" s="34"/>
      <c r="AL146" s="26"/>
      <c r="AP146" s="34"/>
      <c r="AR146" s="26"/>
      <c r="AV146" s="34"/>
      <c r="AX146" s="26"/>
      <c r="BB146" s="34"/>
      <c r="BD146" s="26"/>
      <c r="BH146" s="34"/>
    </row>
    <row r="147" spans="2:60" x14ac:dyDescent="0.2">
      <c r="B147" s="26"/>
      <c r="C147" s="180" t="s">
        <v>1426</v>
      </c>
      <c r="F147" s="34"/>
      <c r="H147" s="26"/>
      <c r="I147" s="180" t="s">
        <v>1426</v>
      </c>
      <c r="L147" s="34"/>
      <c r="N147" s="26"/>
      <c r="O147" s="180" t="s">
        <v>1426</v>
      </c>
      <c r="R147" s="34"/>
      <c r="T147" s="26"/>
      <c r="U147" s="180" t="s">
        <v>1426</v>
      </c>
      <c r="X147" s="34"/>
      <c r="Z147" s="26"/>
      <c r="AA147" s="180" t="s">
        <v>1426</v>
      </c>
      <c r="AD147" s="34"/>
      <c r="AF147" s="26"/>
      <c r="AG147" s="180" t="s">
        <v>1426</v>
      </c>
      <c r="AJ147" s="34"/>
      <c r="AL147" s="26"/>
      <c r="AM147" s="180" t="s">
        <v>1426</v>
      </c>
      <c r="AP147" s="34"/>
      <c r="AR147" s="26"/>
      <c r="AS147" s="180" t="s">
        <v>1426</v>
      </c>
      <c r="AV147" s="34"/>
      <c r="AX147" s="26"/>
      <c r="AY147" s="180" t="s">
        <v>1426</v>
      </c>
      <c r="BB147" s="34"/>
      <c r="BD147" s="26"/>
      <c r="BE147" s="180" t="s">
        <v>1426</v>
      </c>
      <c r="BH147" s="34"/>
    </row>
    <row r="148" spans="2:60" x14ac:dyDescent="0.2">
      <c r="B148" s="26"/>
      <c r="C148" s="30" t="s">
        <v>1428</v>
      </c>
      <c r="D148" s="33"/>
      <c r="F148" s="34"/>
      <c r="H148" s="26"/>
      <c r="I148" s="30" t="s">
        <v>1441</v>
      </c>
      <c r="J148" s="33"/>
      <c r="L148" s="34"/>
      <c r="N148" s="26"/>
      <c r="O148" s="30" t="s">
        <v>1441</v>
      </c>
      <c r="P148" s="33"/>
      <c r="R148" s="34"/>
      <c r="T148" s="26"/>
      <c r="U148" s="30" t="s">
        <v>1441</v>
      </c>
      <c r="V148" s="33"/>
      <c r="X148" s="34"/>
      <c r="Z148" s="26"/>
      <c r="AA148" s="30" t="s">
        <v>1428</v>
      </c>
      <c r="AB148" s="33"/>
      <c r="AD148" s="34"/>
      <c r="AF148" s="26"/>
      <c r="AG148" s="30" t="s">
        <v>1441</v>
      </c>
      <c r="AH148" s="33"/>
      <c r="AJ148" s="34"/>
      <c r="AL148" s="26"/>
      <c r="AM148" s="30" t="s">
        <v>1441</v>
      </c>
      <c r="AN148" s="33"/>
      <c r="AP148" s="34"/>
      <c r="AR148" s="26"/>
      <c r="AS148" s="30" t="s">
        <v>1441</v>
      </c>
      <c r="AT148" s="33"/>
      <c r="AV148" s="34"/>
      <c r="AX148" s="26"/>
      <c r="AY148" s="30" t="s">
        <v>1441</v>
      </c>
      <c r="AZ148" s="33"/>
      <c r="BB148" s="34"/>
      <c r="BD148" s="26"/>
      <c r="BE148" s="30" t="s">
        <v>1441</v>
      </c>
      <c r="BF148" s="33"/>
      <c r="BH148" s="34"/>
    </row>
    <row r="149" spans="2:60" x14ac:dyDescent="0.2">
      <c r="B149" s="26"/>
      <c r="C149" s="38" t="s">
        <v>1170</v>
      </c>
      <c r="D149" s="45">
        <f>COUNTIF('Edited Data'!FB:FB,"Contact standards are determined by risk as determined by an assessment")</f>
        <v>1</v>
      </c>
      <c r="F149" s="34"/>
      <c r="H149" s="26"/>
      <c r="I149" s="38" t="s">
        <v>1170</v>
      </c>
      <c r="J149" s="45"/>
      <c r="L149" s="34"/>
      <c r="N149" s="26"/>
      <c r="O149" s="38" t="s">
        <v>1170</v>
      </c>
      <c r="P149" s="45"/>
      <c r="R149" s="34"/>
      <c r="T149" s="26"/>
      <c r="U149" s="38" t="s">
        <v>1170</v>
      </c>
      <c r="V149" s="45"/>
      <c r="X149" s="34"/>
      <c r="Z149" s="26"/>
      <c r="AA149" s="38" t="s">
        <v>1170</v>
      </c>
      <c r="AB149" s="45">
        <f>COUNTIF('Class 3'!FB:FB,"Contact standards are determined by risk as determined by an assessment")</f>
        <v>1</v>
      </c>
      <c r="AD149" s="34"/>
      <c r="AF149" s="26"/>
      <c r="AG149" s="38" t="s">
        <v>1170</v>
      </c>
      <c r="AH149" s="45"/>
      <c r="AJ149" s="34"/>
      <c r="AL149" s="26"/>
      <c r="AM149" s="38" t="s">
        <v>1170</v>
      </c>
      <c r="AN149" s="45"/>
      <c r="AP149" s="34"/>
      <c r="AR149" s="26"/>
      <c r="AS149" s="38" t="s">
        <v>1170</v>
      </c>
      <c r="AT149" s="45"/>
      <c r="AV149" s="34"/>
      <c r="AX149" s="26"/>
      <c r="AY149" s="38" t="s">
        <v>1170</v>
      </c>
      <c r="AZ149" s="45"/>
      <c r="BB149" s="34"/>
      <c r="BD149" s="26"/>
      <c r="BE149" s="38" t="s">
        <v>1170</v>
      </c>
      <c r="BF149" s="45"/>
      <c r="BH149" s="34"/>
    </row>
    <row r="150" spans="2:60" x14ac:dyDescent="0.2">
      <c r="B150" s="26"/>
      <c r="F150" s="34"/>
      <c r="H150" s="26"/>
      <c r="L150" s="34"/>
      <c r="N150" s="26"/>
      <c r="R150" s="34"/>
      <c r="T150" s="26"/>
      <c r="X150" s="34"/>
      <c r="Z150" s="26"/>
      <c r="AD150" s="34"/>
      <c r="AF150" s="26"/>
      <c r="AJ150" s="34"/>
      <c r="AL150" s="26"/>
      <c r="AP150" s="34"/>
      <c r="AR150" s="26"/>
      <c r="AV150" s="34"/>
      <c r="AX150" s="26"/>
      <c r="BB150" s="34"/>
      <c r="BD150" s="26"/>
      <c r="BH150" s="34"/>
    </row>
    <row r="151" spans="2:60" x14ac:dyDescent="0.2">
      <c r="B151" s="26"/>
      <c r="C151" s="30" t="s">
        <v>1429</v>
      </c>
      <c r="D151" s="33"/>
      <c r="F151" s="34"/>
      <c r="H151" s="26"/>
      <c r="I151" s="30" t="s">
        <v>1440</v>
      </c>
      <c r="J151" s="33"/>
      <c r="L151" s="34"/>
      <c r="N151" s="26"/>
      <c r="O151" s="30" t="s">
        <v>1440</v>
      </c>
      <c r="P151" s="33"/>
      <c r="R151" s="34"/>
      <c r="T151" s="26"/>
      <c r="U151" s="30" t="s">
        <v>1440</v>
      </c>
      <c r="V151" s="33"/>
      <c r="X151" s="34"/>
      <c r="Z151" s="26"/>
      <c r="AA151" s="30" t="s">
        <v>1429</v>
      </c>
      <c r="AB151" s="33"/>
      <c r="AD151" s="34"/>
      <c r="AF151" s="26"/>
      <c r="AG151" s="30" t="s">
        <v>1440</v>
      </c>
      <c r="AH151" s="33"/>
      <c r="AJ151" s="34"/>
      <c r="AL151" s="26"/>
      <c r="AM151" s="30" t="s">
        <v>1440</v>
      </c>
      <c r="AN151" s="33"/>
      <c r="AP151" s="34"/>
      <c r="AR151" s="26"/>
      <c r="AS151" s="30" t="s">
        <v>1440</v>
      </c>
      <c r="AT151" s="33"/>
      <c r="AV151" s="34"/>
      <c r="AX151" s="26"/>
      <c r="AY151" s="30" t="s">
        <v>1440</v>
      </c>
      <c r="AZ151" s="33"/>
      <c r="BB151" s="34"/>
      <c r="BD151" s="26"/>
      <c r="BE151" s="30" t="s">
        <v>1440</v>
      </c>
      <c r="BF151" s="33"/>
      <c r="BH151" s="34"/>
    </row>
    <row r="152" spans="2:60" x14ac:dyDescent="0.2">
      <c r="B152" s="26"/>
      <c r="C152" s="38" t="s">
        <v>1152</v>
      </c>
      <c r="D152" s="45">
        <f>COUNTIF('Edited Data'!FC:FC,"One face-to-face contact per week")</f>
        <v>1</v>
      </c>
      <c r="F152" s="34"/>
      <c r="H152" s="26"/>
      <c r="I152" s="38" t="s">
        <v>1152</v>
      </c>
      <c r="J152" s="45"/>
      <c r="L152" s="34"/>
      <c r="N152" s="26"/>
      <c r="O152" s="38" t="s">
        <v>1152</v>
      </c>
      <c r="P152" s="45"/>
      <c r="R152" s="34"/>
      <c r="T152" s="26"/>
      <c r="U152" s="38" t="s">
        <v>1152</v>
      </c>
      <c r="V152" s="45"/>
      <c r="X152" s="34"/>
      <c r="Z152" s="26"/>
      <c r="AA152" s="38" t="s">
        <v>1152</v>
      </c>
      <c r="AB152" s="45">
        <f>COUNTIF('Class 3'!FC:FC,"One face-to-face contact per week")</f>
        <v>1</v>
      </c>
      <c r="AD152" s="34"/>
      <c r="AF152" s="26"/>
      <c r="AG152" s="38" t="s">
        <v>1152</v>
      </c>
      <c r="AH152" s="45"/>
      <c r="AJ152" s="34"/>
      <c r="AL152" s="26"/>
      <c r="AM152" s="38" t="s">
        <v>1152</v>
      </c>
      <c r="AN152" s="45"/>
      <c r="AP152" s="34"/>
      <c r="AR152" s="26"/>
      <c r="AS152" s="38" t="s">
        <v>1152</v>
      </c>
      <c r="AT152" s="45"/>
      <c r="AV152" s="34"/>
      <c r="AX152" s="26"/>
      <c r="AY152" s="38" t="s">
        <v>1152</v>
      </c>
      <c r="AZ152" s="45"/>
      <c r="BB152" s="34"/>
      <c r="BD152" s="26"/>
      <c r="BE152" s="38" t="s">
        <v>1152</v>
      </c>
      <c r="BF152" s="45"/>
      <c r="BH152" s="34"/>
    </row>
    <row r="153" spans="2:60" x14ac:dyDescent="0.2">
      <c r="B153" s="26"/>
      <c r="F153" s="34"/>
      <c r="H153" s="26"/>
      <c r="L153" s="34"/>
      <c r="N153" s="26"/>
      <c r="R153" s="34"/>
      <c r="T153" s="26"/>
      <c r="X153" s="34"/>
      <c r="Z153" s="26"/>
      <c r="AD153" s="34"/>
      <c r="AF153" s="26"/>
      <c r="AJ153" s="34"/>
      <c r="AL153" s="26"/>
      <c r="AP153" s="34"/>
      <c r="AR153" s="26"/>
      <c r="AV153" s="34"/>
      <c r="AX153" s="26"/>
      <c r="BB153" s="34"/>
      <c r="BD153" s="26"/>
      <c r="BH153" s="34"/>
    </row>
    <row r="154" spans="2:60" x14ac:dyDescent="0.2">
      <c r="B154" s="26"/>
      <c r="C154" s="180" t="s">
        <v>1427</v>
      </c>
      <c r="F154" s="34"/>
      <c r="H154" s="26"/>
      <c r="I154" s="180" t="s">
        <v>1427</v>
      </c>
      <c r="L154" s="34"/>
      <c r="N154" s="26"/>
      <c r="O154" s="180" t="s">
        <v>1427</v>
      </c>
      <c r="R154" s="34"/>
      <c r="T154" s="26"/>
      <c r="U154" s="180" t="s">
        <v>1427</v>
      </c>
      <c r="X154" s="34"/>
      <c r="Z154" s="26"/>
      <c r="AA154" s="180" t="s">
        <v>1427</v>
      </c>
      <c r="AD154" s="34"/>
      <c r="AF154" s="26"/>
      <c r="AG154" s="180" t="s">
        <v>1427</v>
      </c>
      <c r="AJ154" s="34"/>
      <c r="AL154" s="26"/>
      <c r="AM154" s="180" t="s">
        <v>1427</v>
      </c>
      <c r="AP154" s="34"/>
      <c r="AR154" s="26"/>
      <c r="AS154" s="180" t="s">
        <v>1427</v>
      </c>
      <c r="AV154" s="34"/>
      <c r="AX154" s="26"/>
      <c r="AY154" s="180" t="s">
        <v>1427</v>
      </c>
      <c r="BB154" s="34"/>
      <c r="BD154" s="26"/>
      <c r="BE154" s="180" t="s">
        <v>1427</v>
      </c>
      <c r="BH154" s="34"/>
    </row>
    <row r="155" spans="2:60" x14ac:dyDescent="0.2">
      <c r="B155" s="26"/>
      <c r="C155" s="30" t="s">
        <v>1431</v>
      </c>
      <c r="D155" s="33"/>
      <c r="F155" s="34"/>
      <c r="H155" s="26"/>
      <c r="I155" s="30" t="s">
        <v>1439</v>
      </c>
      <c r="J155" s="33"/>
      <c r="L155" s="34"/>
      <c r="N155" s="26"/>
      <c r="O155" s="30" t="s">
        <v>1439</v>
      </c>
      <c r="P155" s="33"/>
      <c r="R155" s="34"/>
      <c r="T155" s="26"/>
      <c r="U155" s="30" t="s">
        <v>1431</v>
      </c>
      <c r="V155" s="33"/>
      <c r="X155" s="34"/>
      <c r="Z155" s="26"/>
      <c r="AA155" s="30" t="s">
        <v>1431</v>
      </c>
      <c r="AB155" s="33"/>
      <c r="AD155" s="34"/>
      <c r="AF155" s="26"/>
      <c r="AG155" s="30" t="s">
        <v>1439</v>
      </c>
      <c r="AH155" s="33"/>
      <c r="AJ155" s="34"/>
      <c r="AL155" s="26"/>
      <c r="AM155" s="30" t="s">
        <v>1439</v>
      </c>
      <c r="AN155" s="33"/>
      <c r="AP155" s="34"/>
      <c r="AR155" s="26"/>
      <c r="AS155" s="30" t="s">
        <v>1439</v>
      </c>
      <c r="AT155" s="33"/>
      <c r="AV155" s="34"/>
      <c r="AX155" s="26"/>
      <c r="AY155" s="30" t="s">
        <v>1439</v>
      </c>
      <c r="AZ155" s="33"/>
      <c r="BB155" s="34"/>
      <c r="BD155" s="26"/>
      <c r="BE155" s="30" t="s">
        <v>1439</v>
      </c>
      <c r="BF155" s="33"/>
      <c r="BH155" s="34"/>
    </row>
    <row r="156" spans="2:60" x14ac:dyDescent="0.2">
      <c r="B156" s="26"/>
      <c r="C156" s="38" t="s">
        <v>1169</v>
      </c>
      <c r="D156" s="45">
        <f>COUNTIF('Edited Data'!FH:FH,"Contact standards are determined by the phase level")</f>
        <v>1</v>
      </c>
      <c r="F156" s="34"/>
      <c r="H156" s="26"/>
      <c r="I156" s="38" t="s">
        <v>1169</v>
      </c>
      <c r="J156" s="45"/>
      <c r="L156" s="34"/>
      <c r="N156" s="26"/>
      <c r="O156" s="38" t="s">
        <v>1169</v>
      </c>
      <c r="P156" s="45"/>
      <c r="R156" s="34"/>
      <c r="T156" s="26"/>
      <c r="U156" s="38" t="s">
        <v>1169</v>
      </c>
      <c r="V156" s="45">
        <f>COUNTIF('Class 2A'!FH5,"Contact standards are determined by the phase level")</f>
        <v>1</v>
      </c>
      <c r="X156" s="34"/>
      <c r="Z156" s="26"/>
      <c r="AA156" s="38" t="s">
        <v>1169</v>
      </c>
      <c r="AB156" s="45"/>
      <c r="AD156" s="34"/>
      <c r="AF156" s="26"/>
      <c r="AG156" s="38" t="s">
        <v>1169</v>
      </c>
      <c r="AH156" s="45"/>
      <c r="AJ156" s="34"/>
      <c r="AL156" s="26"/>
      <c r="AM156" s="38" t="s">
        <v>1169</v>
      </c>
      <c r="AN156" s="45"/>
      <c r="AP156" s="34"/>
      <c r="AR156" s="26"/>
      <c r="AS156" s="38" t="s">
        <v>1169</v>
      </c>
      <c r="AT156" s="45"/>
      <c r="AV156" s="34"/>
      <c r="AX156" s="26"/>
      <c r="AY156" s="38" t="s">
        <v>1169</v>
      </c>
      <c r="AZ156" s="45"/>
      <c r="BB156" s="34"/>
      <c r="BD156" s="26"/>
      <c r="BE156" s="38" t="s">
        <v>1169</v>
      </c>
      <c r="BF156" s="45"/>
      <c r="BH156" s="34"/>
    </row>
    <row r="157" spans="2:60" x14ac:dyDescent="0.2">
      <c r="B157" s="26"/>
      <c r="F157" s="34"/>
      <c r="H157" s="26"/>
      <c r="L157" s="34"/>
      <c r="N157" s="26"/>
      <c r="R157" s="34"/>
      <c r="T157" s="26"/>
      <c r="X157" s="34"/>
      <c r="Z157" s="26"/>
      <c r="AD157" s="34"/>
      <c r="AF157" s="26"/>
      <c r="AJ157" s="34"/>
      <c r="AL157" s="26"/>
      <c r="AP157" s="34"/>
      <c r="AR157" s="26"/>
      <c r="AV157" s="34"/>
      <c r="AX157" s="26"/>
      <c r="BB157" s="34"/>
      <c r="BD157" s="26"/>
      <c r="BH157" s="34"/>
    </row>
    <row r="158" spans="2:60" x14ac:dyDescent="0.2">
      <c r="B158" s="26"/>
      <c r="C158" s="30" t="s">
        <v>1432</v>
      </c>
      <c r="D158" s="33"/>
      <c r="F158" s="34"/>
      <c r="H158" s="26"/>
      <c r="I158" s="30" t="s">
        <v>1438</v>
      </c>
      <c r="J158" s="33"/>
      <c r="L158" s="34"/>
      <c r="N158" s="26"/>
      <c r="O158" s="30" t="s">
        <v>1438</v>
      </c>
      <c r="P158" s="33"/>
      <c r="R158" s="34"/>
      <c r="T158" s="26"/>
      <c r="U158" s="30" t="s">
        <v>1432</v>
      </c>
      <c r="V158" s="33"/>
      <c r="X158" s="34"/>
      <c r="Z158" s="26"/>
      <c r="AA158" s="30" t="s">
        <v>1432</v>
      </c>
      <c r="AB158" s="33"/>
      <c r="AD158" s="34"/>
      <c r="AF158" s="26"/>
      <c r="AG158" s="30" t="s">
        <v>1438</v>
      </c>
      <c r="AH158" s="33"/>
      <c r="AJ158" s="34"/>
      <c r="AL158" s="26"/>
      <c r="AM158" s="30" t="s">
        <v>1438</v>
      </c>
      <c r="AN158" s="33"/>
      <c r="AP158" s="34"/>
      <c r="AR158" s="26"/>
      <c r="AS158" s="30" t="s">
        <v>1438</v>
      </c>
      <c r="AT158" s="33"/>
      <c r="AV158" s="34"/>
      <c r="AX158" s="26"/>
      <c r="AY158" s="30" t="s">
        <v>1438</v>
      </c>
      <c r="AZ158" s="33"/>
      <c r="BB158" s="34"/>
      <c r="BD158" s="26"/>
      <c r="BE158" s="30" t="s">
        <v>1438</v>
      </c>
      <c r="BF158" s="33"/>
      <c r="BH158" s="34"/>
    </row>
    <row r="159" spans="2:60" x14ac:dyDescent="0.2">
      <c r="B159" s="26"/>
      <c r="C159" s="38" t="s">
        <v>1152</v>
      </c>
      <c r="D159" s="45">
        <f>COUNTIF('Edited Data'!FI:FI,"One face-to-face contact per week")</f>
        <v>1</v>
      </c>
      <c r="F159" s="34"/>
      <c r="H159" s="26"/>
      <c r="I159" s="38" t="s">
        <v>1152</v>
      </c>
      <c r="J159" s="45"/>
      <c r="L159" s="34"/>
      <c r="N159" s="26"/>
      <c r="O159" s="38" t="s">
        <v>1152</v>
      </c>
      <c r="P159" s="45"/>
      <c r="R159" s="34"/>
      <c r="T159" s="26"/>
      <c r="U159" s="38" t="s">
        <v>1152</v>
      </c>
      <c r="V159" s="45">
        <f>COUNTIF('Class 2A'!FI5,"one face-to-face contact per week")</f>
        <v>1</v>
      </c>
      <c r="X159" s="34"/>
      <c r="Z159" s="26"/>
      <c r="AA159" s="38" t="s">
        <v>1152</v>
      </c>
      <c r="AB159" s="45"/>
      <c r="AD159" s="34"/>
      <c r="AF159" s="26"/>
      <c r="AG159" s="38" t="s">
        <v>1152</v>
      </c>
      <c r="AH159" s="45"/>
      <c r="AJ159" s="34"/>
      <c r="AL159" s="26"/>
      <c r="AM159" s="38" t="s">
        <v>1152</v>
      </c>
      <c r="AN159" s="45"/>
      <c r="AP159" s="34"/>
      <c r="AR159" s="26"/>
      <c r="AS159" s="38" t="s">
        <v>1152</v>
      </c>
      <c r="AT159" s="45"/>
      <c r="AV159" s="34"/>
      <c r="AX159" s="26"/>
      <c r="AY159" s="38" t="s">
        <v>1152</v>
      </c>
      <c r="AZ159" s="45"/>
      <c r="BB159" s="34"/>
      <c r="BD159" s="26"/>
      <c r="BE159" s="38" t="s">
        <v>1152</v>
      </c>
      <c r="BF159" s="45"/>
      <c r="BH159" s="34"/>
    </row>
    <row r="160" spans="2:60" x14ac:dyDescent="0.2">
      <c r="B160" s="26"/>
      <c r="F160" s="34"/>
      <c r="H160" s="26"/>
      <c r="L160" s="34"/>
      <c r="N160" s="26"/>
      <c r="R160" s="34"/>
      <c r="T160" s="26"/>
      <c r="X160" s="34"/>
      <c r="Z160" s="26"/>
      <c r="AD160" s="34"/>
      <c r="AF160" s="26"/>
      <c r="AJ160" s="34"/>
      <c r="AL160" s="26"/>
      <c r="AP160" s="34"/>
      <c r="AR160" s="26"/>
      <c r="AV160" s="34"/>
      <c r="AX160" s="26"/>
      <c r="BB160" s="34"/>
      <c r="BD160" s="26"/>
      <c r="BH160" s="34"/>
    </row>
    <row r="161" spans="2:60" x14ac:dyDescent="0.2">
      <c r="B161" s="26"/>
      <c r="C161" s="180" t="s">
        <v>1207</v>
      </c>
      <c r="F161" s="34"/>
      <c r="H161" s="26"/>
      <c r="I161" s="180" t="s">
        <v>1207</v>
      </c>
      <c r="L161" s="34"/>
      <c r="N161" s="26"/>
      <c r="O161" s="180" t="s">
        <v>1207</v>
      </c>
      <c r="R161" s="34"/>
      <c r="T161" s="26"/>
      <c r="U161" s="180" t="s">
        <v>1207</v>
      </c>
      <c r="X161" s="34"/>
      <c r="Z161" s="26"/>
      <c r="AA161" s="180" t="s">
        <v>1207</v>
      </c>
      <c r="AD161" s="34"/>
      <c r="AF161" s="26"/>
      <c r="AG161" s="180" t="s">
        <v>1207</v>
      </c>
      <c r="AJ161" s="34"/>
      <c r="AL161" s="26"/>
      <c r="AM161" s="180" t="s">
        <v>1207</v>
      </c>
      <c r="AP161" s="34"/>
      <c r="AR161" s="26"/>
      <c r="AS161" s="180" t="s">
        <v>1207</v>
      </c>
      <c r="AV161" s="34"/>
      <c r="AX161" s="26"/>
      <c r="AY161" s="180" t="s">
        <v>1207</v>
      </c>
      <c r="BB161" s="34"/>
      <c r="BD161" s="26"/>
      <c r="BE161" s="180" t="s">
        <v>1207</v>
      </c>
      <c r="BH161" s="34"/>
    </row>
    <row r="162" spans="2:60" x14ac:dyDescent="0.2">
      <c r="B162" s="26"/>
      <c r="C162" s="30" t="s">
        <v>1433</v>
      </c>
      <c r="D162" s="48" t="s">
        <v>1008</v>
      </c>
      <c r="E162" s="33" t="s">
        <v>983</v>
      </c>
      <c r="F162" s="34"/>
      <c r="H162" s="26"/>
      <c r="I162" s="30" t="s">
        <v>1569</v>
      </c>
      <c r="J162" s="48" t="s">
        <v>1008</v>
      </c>
      <c r="K162" s="33" t="s">
        <v>983</v>
      </c>
      <c r="L162" s="34"/>
      <c r="N162" s="26"/>
      <c r="O162" s="30" t="s">
        <v>1570</v>
      </c>
      <c r="P162" s="48" t="s">
        <v>1008</v>
      </c>
      <c r="Q162" s="33" t="s">
        <v>983</v>
      </c>
      <c r="R162" s="34"/>
      <c r="T162" s="26"/>
      <c r="U162" s="30" t="s">
        <v>1571</v>
      </c>
      <c r="V162" s="48" t="s">
        <v>1008</v>
      </c>
      <c r="W162" s="33" t="s">
        <v>983</v>
      </c>
      <c r="X162" s="34"/>
      <c r="Z162" s="26"/>
      <c r="AA162" s="30" t="s">
        <v>1477</v>
      </c>
      <c r="AB162" s="48" t="s">
        <v>1008</v>
      </c>
      <c r="AC162" s="33" t="s">
        <v>983</v>
      </c>
      <c r="AD162" s="34"/>
      <c r="AF162" s="26"/>
      <c r="AG162" s="30" t="s">
        <v>1572</v>
      </c>
      <c r="AH162" s="48" t="s">
        <v>1008</v>
      </c>
      <c r="AI162" s="33" t="s">
        <v>983</v>
      </c>
      <c r="AJ162" s="34"/>
      <c r="AL162" s="26"/>
      <c r="AM162" s="30" t="s">
        <v>1573</v>
      </c>
      <c r="AN162" s="48" t="s">
        <v>1008</v>
      </c>
      <c r="AO162" s="33" t="s">
        <v>983</v>
      </c>
      <c r="AP162" s="34"/>
      <c r="AR162" s="26"/>
      <c r="AS162" s="30" t="s">
        <v>1574</v>
      </c>
      <c r="AT162" s="48" t="s">
        <v>1008</v>
      </c>
      <c r="AU162" s="33" t="s">
        <v>983</v>
      </c>
      <c r="AV162" s="34"/>
      <c r="AX162" s="26"/>
      <c r="AY162" s="30" t="s">
        <v>1575</v>
      </c>
      <c r="AZ162" s="48" t="s">
        <v>1008</v>
      </c>
      <c r="BA162" s="33" t="s">
        <v>983</v>
      </c>
      <c r="BB162" s="34"/>
      <c r="BD162" s="26"/>
      <c r="BE162" s="30" t="s">
        <v>1569</v>
      </c>
      <c r="BF162" s="48" t="s">
        <v>1008</v>
      </c>
      <c r="BG162" s="33" t="s">
        <v>983</v>
      </c>
      <c r="BH162" s="34"/>
    </row>
    <row r="163" spans="2:60" x14ac:dyDescent="0.2">
      <c r="B163" s="26"/>
      <c r="C163" s="36" t="s">
        <v>1169</v>
      </c>
      <c r="D163">
        <f>SUM(D56,D68,D81,D94,D107,D117,D126,D133,D156)</f>
        <v>95</v>
      </c>
      <c r="E163" s="50">
        <f>D163/(SUM(D163:D165))</f>
        <v>0.68840579710144922</v>
      </c>
      <c r="F163" s="34"/>
      <c r="H163" s="26"/>
      <c r="I163" s="36" t="s">
        <v>1169</v>
      </c>
      <c r="J163">
        <f>SUM(J56,J68,J81,J94,J107,J117,J126,J133,J156)</f>
        <v>2</v>
      </c>
      <c r="K163" s="50">
        <f>J163/(SUM(J163:J165))</f>
        <v>0.5</v>
      </c>
      <c r="L163" s="34"/>
      <c r="N163" s="26"/>
      <c r="O163" s="36" t="s">
        <v>1169</v>
      </c>
      <c r="P163">
        <f>SUM(P56,P68,P81,P94,P107,P117,P126,P133,P156)</f>
        <v>7</v>
      </c>
      <c r="Q163" s="50">
        <f>P163/(SUM(P163:P165))</f>
        <v>1</v>
      </c>
      <c r="R163" s="34"/>
      <c r="T163" s="26"/>
      <c r="U163" s="36" t="s">
        <v>1169</v>
      </c>
      <c r="V163">
        <f>SUM(V56,V68,V81,V94,V107,V117,V126,V133,V156)</f>
        <v>6</v>
      </c>
      <c r="W163" s="50">
        <f>V163/(SUM(V163:V165))</f>
        <v>0.46153846153846156</v>
      </c>
      <c r="X163" s="34"/>
      <c r="Z163" s="26"/>
      <c r="AA163" s="36" t="s">
        <v>1169</v>
      </c>
      <c r="AB163">
        <f>SUM(AB56,AB68,AB81,AB94,AB107,AB117,AB126,AB133,AB156)</f>
        <v>27</v>
      </c>
      <c r="AC163" s="50">
        <f>AB163/(SUM(AB163:AB165))</f>
        <v>0.69230769230769229</v>
      </c>
      <c r="AD163" s="34"/>
      <c r="AF163" s="26"/>
      <c r="AG163" s="36" t="s">
        <v>1169</v>
      </c>
      <c r="AH163">
        <f>SUM(AH56,AH68,AH81,AH94,AH107,AH117,AH126,AH133,AH156)</f>
        <v>15</v>
      </c>
      <c r="AI163" s="50">
        <f>AH163/(SUM(AH163:AH165))</f>
        <v>0.83333333333333337</v>
      </c>
      <c r="AJ163" s="34"/>
      <c r="AL163" s="26"/>
      <c r="AM163" s="36" t="s">
        <v>1169</v>
      </c>
      <c r="AN163">
        <f>SUM(AN56,AN68,AN81,AN94,AN107,AN117,AN126,AN133,AN156)</f>
        <v>8</v>
      </c>
      <c r="AO163" s="50">
        <f>AN163/(SUM(AN163:AN165))</f>
        <v>0.5714285714285714</v>
      </c>
      <c r="AP163" s="34"/>
      <c r="AR163" s="26"/>
      <c r="AS163" s="36" t="s">
        <v>1169</v>
      </c>
      <c r="AT163">
        <f>SUM(AT56,AT68,AT81,AT94,AT107,AT117,AT126,AT133,AT156)</f>
        <v>25</v>
      </c>
      <c r="AU163" s="50">
        <f>AT163/(SUM(AT163:AT165))</f>
        <v>0.83333333333333337</v>
      </c>
      <c r="AV163" s="34"/>
      <c r="AX163" s="26"/>
      <c r="AY163" s="36" t="s">
        <v>1169</v>
      </c>
      <c r="AZ163">
        <f>SUM(AZ56,AZ68,AZ81,AZ94,AZ107,AZ117,AZ126,AZ133,AZ156)</f>
        <v>3</v>
      </c>
      <c r="BA163" s="50">
        <f>AZ163/(SUM(AZ163:AZ165))</f>
        <v>0.33333333333333331</v>
      </c>
      <c r="BB163" s="34"/>
      <c r="BD163" s="26"/>
      <c r="BE163" s="36" t="s">
        <v>1169</v>
      </c>
      <c r="BF163">
        <f>SUM(BF56,BF68,BF81,BF94,BF107,BF117,BF126,BF133,BF156)</f>
        <v>2</v>
      </c>
      <c r="BG163" s="50">
        <f>BF163/(SUM(BF163:BF165))</f>
        <v>0.5</v>
      </c>
      <c r="BH163" s="34"/>
    </row>
    <row r="164" spans="2:60" x14ac:dyDescent="0.2">
      <c r="B164" s="26"/>
      <c r="C164" s="36" t="s">
        <v>1170</v>
      </c>
      <c r="D164">
        <f>SUM(D57,D69,D82,D95,D108,D118,D134,D142,D149,)</f>
        <v>12</v>
      </c>
      <c r="E164" s="50">
        <f>D164/(SUM(D163:D165))</f>
        <v>8.6956521739130432E-2</v>
      </c>
      <c r="F164" s="34"/>
      <c r="H164" s="26"/>
      <c r="I164" s="36" t="s">
        <v>1170</v>
      </c>
      <c r="J164">
        <f>SUM(J57,J69,J82,J95,J108,J118,J134,J142,J149,)</f>
        <v>2</v>
      </c>
      <c r="K164" s="50">
        <f>J164/(SUM(J163:J165))</f>
        <v>0.5</v>
      </c>
      <c r="L164" s="34"/>
      <c r="N164" s="26"/>
      <c r="O164" s="36" t="s">
        <v>1170</v>
      </c>
      <c r="P164">
        <f>SUM(P57,P69,P82,P95,P108,P118,P134,P142,P149,)</f>
        <v>0</v>
      </c>
      <c r="Q164" s="50">
        <f>P164/(SUM(P163:P165))</f>
        <v>0</v>
      </c>
      <c r="R164" s="34"/>
      <c r="T164" s="26"/>
      <c r="U164" s="36" t="s">
        <v>1170</v>
      </c>
      <c r="V164">
        <f>SUM(V57,V69,V82,V95,V108,V118,V134,V142,V149,)</f>
        <v>0</v>
      </c>
      <c r="W164" s="50">
        <f>V164/(SUM(V163:V165))</f>
        <v>0</v>
      </c>
      <c r="X164" s="34"/>
      <c r="Z164" s="26"/>
      <c r="AA164" s="36" t="s">
        <v>1170</v>
      </c>
      <c r="AB164">
        <f>SUM(AB57,AB69,AB82,AB95,AB108,AB118,AB134,AB142,AB149,)</f>
        <v>3</v>
      </c>
      <c r="AC164" s="50">
        <f>AB164/(SUM(AB163:AB165))</f>
        <v>7.6923076923076927E-2</v>
      </c>
      <c r="AD164" s="34"/>
      <c r="AF164" s="26"/>
      <c r="AG164" s="36" t="s">
        <v>1170</v>
      </c>
      <c r="AH164">
        <f>SUM(AH57,AH69,AH82,AH95,AH108,AH118,AH134,AH142,AH149,)</f>
        <v>0</v>
      </c>
      <c r="AI164" s="50">
        <f>AH164/(SUM(AH163:AH165))</f>
        <v>0</v>
      </c>
      <c r="AJ164" s="34"/>
      <c r="AL164" s="26"/>
      <c r="AM164" s="36" t="s">
        <v>1170</v>
      </c>
      <c r="AN164">
        <f>SUM(AN57,AN69,AN82,AN95,AN108,AN118,AN134,AN142,AN149,)</f>
        <v>6</v>
      </c>
      <c r="AO164" s="50">
        <f>AN164/(SUM(AN163:AN165))</f>
        <v>0.42857142857142855</v>
      </c>
      <c r="AP164" s="34"/>
      <c r="AR164" s="26"/>
      <c r="AS164" s="36" t="s">
        <v>1170</v>
      </c>
      <c r="AT164">
        <f>SUM(AT57,AT69,AT82,AT95,AT108,AT118,AT134,AT142,AT149,)</f>
        <v>1</v>
      </c>
      <c r="AU164" s="50">
        <f>AT164/(SUM(AT163:AT165))</f>
        <v>3.3333333333333333E-2</v>
      </c>
      <c r="AV164" s="34"/>
      <c r="AX164" s="26"/>
      <c r="AY164" s="36" t="s">
        <v>1170</v>
      </c>
      <c r="AZ164">
        <f>SUM(AZ57,AZ69,AZ82,AZ95,AZ108,AZ118,AZ134,AZ142,AZ149,)</f>
        <v>0</v>
      </c>
      <c r="BA164" s="50">
        <f>AZ164/(SUM(AZ163:AZ165))</f>
        <v>0</v>
      </c>
      <c r="BB164" s="34"/>
      <c r="BD164" s="26"/>
      <c r="BE164" s="36" t="s">
        <v>1170</v>
      </c>
      <c r="BF164">
        <f>SUM(BF57,BF69,BF82,BF95,BF108,BF118,BF134,BF142,BF149,)</f>
        <v>0</v>
      </c>
      <c r="BG164" s="50">
        <f>BF164/(SUM(BF163:BF165))</f>
        <v>0</v>
      </c>
      <c r="BH164" s="34"/>
    </row>
    <row r="165" spans="2:60" x14ac:dyDescent="0.2">
      <c r="B165" s="26"/>
      <c r="C165" s="38" t="s">
        <v>1171</v>
      </c>
      <c r="D165" s="52">
        <f>SUM(D58,D70,D83,D96,D109,)</f>
        <v>31</v>
      </c>
      <c r="E165" s="53">
        <f>D165/(SUM(D163:D165))</f>
        <v>0.22463768115942029</v>
      </c>
      <c r="F165" s="34"/>
      <c r="H165" s="26"/>
      <c r="I165" s="38" t="s">
        <v>1171</v>
      </c>
      <c r="J165" s="52">
        <f>SUM(J58,J70,J83,J96,J109,)</f>
        <v>0</v>
      </c>
      <c r="K165" s="53">
        <f>J165/(SUM(J163:J165))</f>
        <v>0</v>
      </c>
      <c r="L165" s="34"/>
      <c r="N165" s="26"/>
      <c r="O165" s="38" t="s">
        <v>1171</v>
      </c>
      <c r="P165" s="52">
        <f>SUM(P58,P70,P83,P96,P109,)</f>
        <v>0</v>
      </c>
      <c r="Q165" s="53">
        <f>P165/(SUM(P163:P165))</f>
        <v>0</v>
      </c>
      <c r="R165" s="34"/>
      <c r="T165" s="26"/>
      <c r="U165" s="38" t="s">
        <v>1171</v>
      </c>
      <c r="V165" s="52">
        <f>SUM(V58,V70,V83,V96,V109,)</f>
        <v>7</v>
      </c>
      <c r="W165" s="53">
        <f>V165/(SUM(V163:V165))</f>
        <v>0.53846153846153844</v>
      </c>
      <c r="X165" s="34"/>
      <c r="Z165" s="26"/>
      <c r="AA165" s="38" t="s">
        <v>1171</v>
      </c>
      <c r="AB165" s="52">
        <f>SUM(AB58,AB70,AB83,AB96,AB109,)</f>
        <v>9</v>
      </c>
      <c r="AC165" s="53">
        <f>AB165/(SUM(AB163:AB165))</f>
        <v>0.23076923076923078</v>
      </c>
      <c r="AD165" s="34"/>
      <c r="AF165" s="26"/>
      <c r="AG165" s="38" t="s">
        <v>1171</v>
      </c>
      <c r="AH165" s="52">
        <f>SUM(AH58,AH70,AH83,AH96,AH109,)</f>
        <v>3</v>
      </c>
      <c r="AI165" s="53">
        <f>AH165/(SUM(AH163:AH165))</f>
        <v>0.16666666666666666</v>
      </c>
      <c r="AJ165" s="34"/>
      <c r="AL165" s="26"/>
      <c r="AM165" s="38" t="s">
        <v>1171</v>
      </c>
      <c r="AN165" s="52">
        <f>SUM(AN58,AN70,AN83,AN96,AN109,)</f>
        <v>0</v>
      </c>
      <c r="AO165" s="53">
        <f>AN165/(SUM(AN163:AN165))</f>
        <v>0</v>
      </c>
      <c r="AP165" s="34"/>
      <c r="AR165" s="26"/>
      <c r="AS165" s="38" t="s">
        <v>1171</v>
      </c>
      <c r="AT165" s="52">
        <f>SUM(AT58,AT70,AT83,AT96,AT109,)</f>
        <v>4</v>
      </c>
      <c r="AU165" s="53">
        <f>AT165/(SUM(AT163:AT165))</f>
        <v>0.13333333333333333</v>
      </c>
      <c r="AV165" s="34"/>
      <c r="AX165" s="26"/>
      <c r="AY165" s="38" t="s">
        <v>1171</v>
      </c>
      <c r="AZ165" s="52">
        <f>SUM(AZ58,AZ70,AZ83,AZ96,AZ109,)</f>
        <v>6</v>
      </c>
      <c r="BA165" s="53">
        <f>AZ165/(SUM(AZ163:AZ165))</f>
        <v>0.66666666666666663</v>
      </c>
      <c r="BB165" s="34"/>
      <c r="BD165" s="26"/>
      <c r="BE165" s="38" t="s">
        <v>1171</v>
      </c>
      <c r="BF165" s="52">
        <f>SUM(BF58,BF70,BF83,BF96,BF109,)</f>
        <v>2</v>
      </c>
      <c r="BG165" s="53">
        <f>BF165/(SUM(BF163:BF165))</f>
        <v>0.5</v>
      </c>
      <c r="BH165" s="34"/>
    </row>
    <row r="166" spans="2:60" ht="16" thickBot="1" x14ac:dyDescent="0.25">
      <c r="B166" s="57"/>
      <c r="C166" s="58"/>
      <c r="D166" s="58"/>
      <c r="E166" s="58"/>
      <c r="F166" s="59"/>
      <c r="H166" s="57"/>
      <c r="I166" s="58"/>
      <c r="J166" s="58"/>
      <c r="K166" s="58"/>
      <c r="L166" s="59"/>
      <c r="N166" s="57"/>
      <c r="O166" s="58"/>
      <c r="P166" s="58"/>
      <c r="Q166" s="58"/>
      <c r="R166" s="59"/>
      <c r="T166" s="57"/>
      <c r="U166" s="58"/>
      <c r="V166" s="58"/>
      <c r="W166" s="58"/>
      <c r="X166" s="59"/>
      <c r="Z166" s="57"/>
      <c r="AA166" s="58"/>
      <c r="AB166" s="58"/>
      <c r="AC166" s="58"/>
      <c r="AD166" s="59"/>
      <c r="AF166" s="57"/>
      <c r="AG166" s="58"/>
      <c r="AH166" s="58"/>
      <c r="AI166" s="58"/>
      <c r="AJ166" s="59"/>
      <c r="AL166" s="57"/>
      <c r="AM166" s="58"/>
      <c r="AN166" s="58"/>
      <c r="AO166" s="58"/>
      <c r="AP166" s="59"/>
      <c r="AR166" s="57"/>
      <c r="AS166" s="58"/>
      <c r="AT166" s="58"/>
      <c r="AU166" s="58"/>
      <c r="AV166" s="59"/>
      <c r="AX166" s="57"/>
      <c r="AY166" s="58"/>
      <c r="AZ166" s="58"/>
      <c r="BA166" s="58"/>
      <c r="BB166" s="59"/>
      <c r="BD166" s="57"/>
      <c r="BE166" s="58"/>
      <c r="BF166" s="58"/>
      <c r="BG166" s="58"/>
      <c r="BH166" s="59"/>
    </row>
    <row r="167" spans="2:60" ht="16" thickBot="1" x14ac:dyDescent="0.25"/>
    <row r="168" spans="2:60" x14ac:dyDescent="0.2">
      <c r="B168" s="23"/>
      <c r="C168" s="68"/>
      <c r="D168" s="68"/>
      <c r="E168" s="68"/>
      <c r="F168" s="69"/>
    </row>
    <row r="169" spans="2:60" x14ac:dyDescent="0.2">
      <c r="B169" s="26"/>
      <c r="C169" s="177" t="s">
        <v>1482</v>
      </c>
      <c r="F169" s="34"/>
      <c r="I169" s="177"/>
      <c r="O169" s="177"/>
      <c r="U169" s="177"/>
      <c r="AA169" s="177"/>
      <c r="AG169" s="177"/>
      <c r="AM169" s="177"/>
      <c r="AS169" s="177"/>
      <c r="AY169" s="177"/>
      <c r="BE169" s="177"/>
    </row>
    <row r="170" spans="2:60" x14ac:dyDescent="0.2">
      <c r="B170" s="26"/>
      <c r="C170" s="217" t="s">
        <v>1568</v>
      </c>
      <c r="D170" s="217"/>
      <c r="F170" s="34"/>
      <c r="I170" s="28"/>
      <c r="O170" s="28"/>
      <c r="U170" s="28"/>
      <c r="AA170" s="28"/>
      <c r="AG170" s="28"/>
      <c r="AM170" s="28"/>
      <c r="AS170" s="28"/>
      <c r="AY170" s="28"/>
      <c r="BE170" s="28"/>
    </row>
    <row r="171" spans="2:60" x14ac:dyDescent="0.2">
      <c r="B171" s="26"/>
      <c r="C171" s="208" t="s">
        <v>1507</v>
      </c>
      <c r="F171" s="34"/>
      <c r="I171" s="208"/>
      <c r="O171" s="208"/>
      <c r="U171" s="208"/>
      <c r="AA171" s="208"/>
      <c r="AG171" s="208"/>
      <c r="AM171" s="208"/>
      <c r="AS171" s="208"/>
      <c r="AY171" s="208"/>
      <c r="BE171" s="208"/>
    </row>
    <row r="172" spans="2:60" x14ac:dyDescent="0.2">
      <c r="B172" s="26"/>
      <c r="C172" s="30" t="s">
        <v>1483</v>
      </c>
      <c r="D172" s="48" t="s">
        <v>1008</v>
      </c>
      <c r="E172" s="33" t="s">
        <v>1497</v>
      </c>
      <c r="F172" s="34"/>
    </row>
    <row r="173" spans="2:60" x14ac:dyDescent="0.2">
      <c r="B173" s="26"/>
      <c r="C173" s="36" t="s">
        <v>229</v>
      </c>
      <c r="D173">
        <f>'Edited Data'!FT71</f>
        <v>12</v>
      </c>
      <c r="E173" s="43">
        <f>'Edited Data'!FT73</f>
        <v>0.38709677419354838</v>
      </c>
      <c r="F173" s="34"/>
      <c r="K173" s="22"/>
      <c r="Q173" s="22"/>
      <c r="W173" s="22"/>
      <c r="AC173" s="22"/>
      <c r="AI173" s="22"/>
      <c r="AO173" s="22"/>
      <c r="AU173" s="22"/>
      <c r="BA173" s="22"/>
      <c r="BG173" s="22"/>
    </row>
    <row r="174" spans="2:60" x14ac:dyDescent="0.2">
      <c r="B174" s="26"/>
      <c r="C174" s="36" t="s">
        <v>228</v>
      </c>
      <c r="D174">
        <f>'Edited Data'!FS71</f>
        <v>4</v>
      </c>
      <c r="E174" s="43">
        <f>'Edited Data'!FS73</f>
        <v>0.12903225806451613</v>
      </c>
      <c r="F174" s="34"/>
      <c r="I174" t="s">
        <v>229</v>
      </c>
      <c r="J174">
        <f>SUMIF(C173:C245,"as needed or required",D173:D245)+(SUMIF(C267:C284,"as needed or required",D267:D284))</f>
        <v>71</v>
      </c>
      <c r="K174" s="22"/>
      <c r="Q174" s="22"/>
      <c r="W174" s="22"/>
      <c r="AC174" s="22"/>
      <c r="AI174" s="22"/>
      <c r="AO174" s="22"/>
      <c r="AU174" s="22"/>
      <c r="BA174" s="22"/>
      <c r="BG174" s="22"/>
    </row>
    <row r="175" spans="2:60" x14ac:dyDescent="0.2">
      <c r="B175" s="26"/>
      <c r="C175" s="36" t="s">
        <v>227</v>
      </c>
      <c r="D175">
        <f>'Edited Data'!FR71</f>
        <v>2</v>
      </c>
      <c r="E175" s="50">
        <f>'Edited Data'!FR73</f>
        <v>6.4516129032258063E-2</v>
      </c>
      <c r="F175" s="34"/>
      <c r="K175" s="55"/>
      <c r="Q175" s="55"/>
      <c r="W175" s="55"/>
      <c r="AC175" s="55"/>
      <c r="AI175" s="55"/>
      <c r="AO175" s="55"/>
      <c r="AU175" s="55"/>
      <c r="BA175" s="55"/>
      <c r="BG175" s="55"/>
    </row>
    <row r="176" spans="2:60" x14ac:dyDescent="0.2">
      <c r="B176" s="26"/>
      <c r="C176" s="36" t="s">
        <v>1063</v>
      </c>
      <c r="D176">
        <f>'Edited Data'!FU71</f>
        <v>6</v>
      </c>
      <c r="E176" s="43">
        <f>'Edited Data'!FU73</f>
        <v>0.19354838709677419</v>
      </c>
      <c r="F176" s="34"/>
      <c r="K176" s="22"/>
      <c r="Q176" s="22"/>
      <c r="W176" s="22"/>
      <c r="AC176" s="22"/>
      <c r="AI176" s="22"/>
      <c r="AO176" s="22"/>
      <c r="AU176" s="22"/>
      <c r="BA176" s="22"/>
      <c r="BG176" s="22"/>
    </row>
    <row r="177" spans="2:59" x14ac:dyDescent="0.2">
      <c r="B177" s="26"/>
      <c r="C177" s="38" t="s">
        <v>225</v>
      </c>
      <c r="D177" s="52">
        <f>'Edited Data'!FQ71</f>
        <v>13</v>
      </c>
      <c r="E177" s="39">
        <f>'Edited Data'!FQ73</f>
        <v>0.41935483870967744</v>
      </c>
      <c r="F177" s="34"/>
      <c r="K177" s="22"/>
      <c r="Q177" s="22"/>
      <c r="W177" s="22"/>
      <c r="AC177" s="22"/>
      <c r="AI177" s="22"/>
      <c r="AO177" s="22"/>
      <c r="AU177" s="22"/>
      <c r="BA177" s="22"/>
      <c r="BG177" s="22"/>
    </row>
    <row r="178" spans="2:59" x14ac:dyDescent="0.2">
      <c r="B178" s="26"/>
      <c r="E178" s="22"/>
      <c r="F178" s="34"/>
      <c r="K178" s="22"/>
      <c r="Q178" s="22"/>
      <c r="W178" s="22"/>
      <c r="AC178" s="22"/>
      <c r="AI178" s="22"/>
      <c r="AO178" s="22"/>
      <c r="AU178" s="22"/>
      <c r="BA178" s="22"/>
      <c r="BG178" s="22"/>
    </row>
    <row r="179" spans="2:59" x14ac:dyDescent="0.2">
      <c r="B179" s="26"/>
      <c r="C179" s="180" t="s">
        <v>1484</v>
      </c>
      <c r="F179" s="34"/>
      <c r="I179" s="180"/>
      <c r="O179" s="180"/>
      <c r="U179" s="180"/>
      <c r="AA179" s="180"/>
      <c r="AG179" s="180"/>
      <c r="AM179" s="180"/>
      <c r="AS179" s="180"/>
      <c r="AY179" s="180"/>
      <c r="BE179" s="180"/>
    </row>
    <row r="180" spans="2:59" x14ac:dyDescent="0.2">
      <c r="B180" s="26"/>
      <c r="C180" s="197" t="s">
        <v>1485</v>
      </c>
      <c r="D180" s="198" t="s">
        <v>1008</v>
      </c>
      <c r="E180" s="33" t="s">
        <v>1496</v>
      </c>
      <c r="F180" s="34"/>
      <c r="I180" s="75"/>
      <c r="J180" s="75"/>
      <c r="O180" s="75"/>
      <c r="P180" s="75"/>
      <c r="U180" s="75"/>
      <c r="V180" s="75"/>
      <c r="AA180" s="75"/>
      <c r="AB180" s="75"/>
      <c r="AG180" s="75"/>
      <c r="AH180" s="75"/>
      <c r="AM180" s="75"/>
      <c r="AN180" s="75"/>
      <c r="AS180" s="75"/>
      <c r="AT180" s="75"/>
      <c r="AY180" s="75"/>
      <c r="AZ180" s="75"/>
      <c r="BE180" s="75"/>
      <c r="BF180" s="75"/>
    </row>
    <row r="181" spans="2:59" x14ac:dyDescent="0.2">
      <c r="B181" s="26"/>
      <c r="C181" s="200" t="s">
        <v>229</v>
      </c>
      <c r="D181" s="75">
        <f>'Edited Data'!GD71</f>
        <v>13</v>
      </c>
      <c r="E181" s="201">
        <f>'Edited Data'!GD73</f>
        <v>0.65</v>
      </c>
      <c r="F181" s="34"/>
      <c r="I181" s="75"/>
      <c r="J181" s="75"/>
      <c r="K181" s="213"/>
      <c r="O181" s="75"/>
      <c r="P181" s="75"/>
      <c r="Q181" s="213"/>
      <c r="U181" s="75"/>
      <c r="V181" s="75"/>
      <c r="W181" s="213"/>
      <c r="AA181" s="75"/>
      <c r="AB181" s="75"/>
      <c r="AC181" s="213"/>
      <c r="AG181" s="75"/>
      <c r="AH181" s="75"/>
      <c r="AI181" s="213"/>
      <c r="AM181" s="75"/>
      <c r="AN181" s="75"/>
      <c r="AO181" s="213"/>
      <c r="AS181" s="75"/>
      <c r="AT181" s="75"/>
      <c r="AU181" s="213"/>
      <c r="AY181" s="75"/>
      <c r="AZ181" s="75"/>
      <c r="BA181" s="213"/>
      <c r="BE181" s="75"/>
      <c r="BF181" s="75"/>
      <c r="BG181" s="213"/>
    </row>
    <row r="182" spans="2:59" x14ac:dyDescent="0.2">
      <c r="B182" s="26"/>
      <c r="C182" s="200" t="s">
        <v>228</v>
      </c>
      <c r="D182" s="75">
        <f>'Edited Data'!GC71</f>
        <v>2</v>
      </c>
      <c r="E182" s="201">
        <f>'Edited Data'!GC73</f>
        <v>0.1</v>
      </c>
      <c r="F182" s="34"/>
      <c r="I182" s="75"/>
      <c r="J182" s="75"/>
      <c r="K182" s="213"/>
      <c r="O182" s="75"/>
      <c r="P182" s="75"/>
      <c r="Q182" s="213"/>
      <c r="U182" s="75"/>
      <c r="V182" s="75"/>
      <c r="W182" s="213"/>
      <c r="AA182" s="75"/>
      <c r="AB182" s="75"/>
      <c r="AC182" s="213"/>
      <c r="AG182" s="75"/>
      <c r="AH182" s="75"/>
      <c r="AI182" s="213"/>
      <c r="AM182" s="75"/>
      <c r="AN182" s="75"/>
      <c r="AO182" s="213"/>
      <c r="AS182" s="75"/>
      <c r="AT182" s="75"/>
      <c r="AU182" s="213"/>
      <c r="AY182" s="75"/>
      <c r="AZ182" s="75"/>
      <c r="BA182" s="213"/>
      <c r="BE182" s="75"/>
      <c r="BF182" s="75"/>
      <c r="BG182" s="213"/>
    </row>
    <row r="183" spans="2:59" x14ac:dyDescent="0.2">
      <c r="B183" s="26"/>
      <c r="C183" s="200" t="s">
        <v>1063</v>
      </c>
      <c r="D183" s="75">
        <f>'Edited Data'!GE71</f>
        <v>3</v>
      </c>
      <c r="E183" s="201">
        <f>'Edited Data'!GE73</f>
        <v>0.15</v>
      </c>
      <c r="F183" s="34"/>
      <c r="I183" s="75"/>
      <c r="J183" s="75"/>
      <c r="K183" s="213"/>
      <c r="O183" s="75"/>
      <c r="P183" s="75"/>
      <c r="Q183" s="213"/>
      <c r="U183" s="75"/>
      <c r="V183" s="75"/>
      <c r="W183" s="213"/>
      <c r="AA183" s="75"/>
      <c r="AB183" s="75"/>
      <c r="AC183" s="213"/>
      <c r="AG183" s="75"/>
      <c r="AH183" s="75"/>
      <c r="AI183" s="213"/>
      <c r="AM183" s="75"/>
      <c r="AN183" s="75"/>
      <c r="AO183" s="213"/>
      <c r="AS183" s="75"/>
      <c r="AT183" s="75"/>
      <c r="AU183" s="213"/>
      <c r="AY183" s="75"/>
      <c r="AZ183" s="75"/>
      <c r="BA183" s="213"/>
      <c r="BE183" s="75"/>
      <c r="BF183" s="75"/>
      <c r="BG183" s="213"/>
    </row>
    <row r="184" spans="2:59" x14ac:dyDescent="0.2">
      <c r="B184" s="26"/>
      <c r="C184" s="202" t="s">
        <v>225</v>
      </c>
      <c r="D184" s="203">
        <f>'Edited Data'!GB71</f>
        <v>4</v>
      </c>
      <c r="E184" s="204">
        <f>'Edited Data'!GB73</f>
        <v>0.2</v>
      </c>
      <c r="F184" s="34"/>
      <c r="I184" s="75"/>
      <c r="J184" s="75"/>
      <c r="K184" s="213"/>
      <c r="O184" s="75"/>
      <c r="P184" s="75"/>
      <c r="Q184" s="213"/>
      <c r="U184" s="75"/>
      <c r="V184" s="75"/>
      <c r="W184" s="213"/>
      <c r="AA184" s="75"/>
      <c r="AB184" s="75"/>
      <c r="AC184" s="213"/>
      <c r="AG184" s="75"/>
      <c r="AH184" s="75"/>
      <c r="AI184" s="213"/>
      <c r="AM184" s="75"/>
      <c r="AN184" s="75"/>
      <c r="AO184" s="213"/>
      <c r="AS184" s="75"/>
      <c r="AT184" s="75"/>
      <c r="AU184" s="213"/>
      <c r="AY184" s="75"/>
      <c r="AZ184" s="75"/>
      <c r="BA184" s="213"/>
      <c r="BE184" s="75"/>
      <c r="BF184" s="75"/>
      <c r="BG184" s="213"/>
    </row>
    <row r="185" spans="2:59" x14ac:dyDescent="0.2">
      <c r="B185" s="26"/>
      <c r="F185" s="34"/>
      <c r="I185" s="75"/>
      <c r="J185" s="75"/>
      <c r="K185" s="213"/>
      <c r="O185" s="75"/>
      <c r="P185" s="75"/>
      <c r="Q185" s="213"/>
      <c r="U185" s="75"/>
      <c r="V185" s="75"/>
      <c r="W185" s="213"/>
      <c r="AA185" s="75"/>
      <c r="AB185" s="75"/>
      <c r="AC185" s="213"/>
      <c r="AG185" s="75"/>
      <c r="AH185" s="75"/>
      <c r="AI185" s="213"/>
      <c r="AM185" s="75"/>
      <c r="AN185" s="75"/>
      <c r="AO185" s="213"/>
      <c r="AS185" s="75"/>
      <c r="AT185" s="75"/>
      <c r="AU185" s="213"/>
      <c r="AY185" s="75"/>
      <c r="AZ185" s="75"/>
      <c r="BA185" s="213"/>
      <c r="BE185" s="75"/>
      <c r="BF185" s="75"/>
      <c r="BG185" s="213"/>
    </row>
    <row r="186" spans="2:59" x14ac:dyDescent="0.2">
      <c r="B186" s="26"/>
      <c r="C186" s="180" t="s">
        <v>1000</v>
      </c>
      <c r="F186" s="34"/>
    </row>
    <row r="187" spans="2:59" x14ac:dyDescent="0.2">
      <c r="B187" s="26"/>
      <c r="C187" s="197" t="s">
        <v>1486</v>
      </c>
      <c r="D187" s="198" t="s">
        <v>1008</v>
      </c>
      <c r="E187" s="199" t="s">
        <v>1495</v>
      </c>
      <c r="F187" s="34"/>
      <c r="I187" s="180"/>
      <c r="O187" s="180"/>
      <c r="U187" s="180"/>
      <c r="AA187" s="180"/>
      <c r="AG187" s="180"/>
      <c r="AM187" s="180"/>
      <c r="AS187" s="180"/>
      <c r="AY187" s="180"/>
      <c r="BE187" s="180"/>
    </row>
    <row r="188" spans="2:59" x14ac:dyDescent="0.2">
      <c r="B188" s="26"/>
      <c r="C188" s="200" t="s">
        <v>229</v>
      </c>
      <c r="D188" s="75">
        <f>'Edited Data'!GO71</f>
        <v>13</v>
      </c>
      <c r="E188" s="201">
        <f>'Edited Data'!GO73</f>
        <v>0.32500000000000001</v>
      </c>
      <c r="F188" s="34"/>
      <c r="I188" s="75"/>
      <c r="J188" s="75"/>
      <c r="K188" s="75"/>
      <c r="O188" s="75"/>
      <c r="P188" s="75"/>
      <c r="Q188" s="75"/>
      <c r="U188" s="75"/>
      <c r="V188" s="75"/>
      <c r="W188" s="75"/>
      <c r="AA188" s="75"/>
      <c r="AB188" s="75"/>
      <c r="AC188" s="75"/>
      <c r="AG188" s="75"/>
      <c r="AH188" s="75"/>
      <c r="AI188" s="75"/>
      <c r="AM188" s="75"/>
      <c r="AN188" s="75"/>
      <c r="AO188" s="75"/>
      <c r="AS188" s="75"/>
      <c r="AT188" s="75"/>
      <c r="AU188" s="75"/>
      <c r="AY188" s="75"/>
      <c r="AZ188" s="75"/>
      <c r="BA188" s="75"/>
      <c r="BE188" s="75"/>
      <c r="BF188" s="75"/>
      <c r="BG188" s="75"/>
    </row>
    <row r="189" spans="2:59" x14ac:dyDescent="0.2">
      <c r="B189" s="26"/>
      <c r="C189" s="200" t="s">
        <v>228</v>
      </c>
      <c r="D189" s="75">
        <f>'Edited Data'!GN71</f>
        <v>15</v>
      </c>
      <c r="E189" s="201">
        <f>'Edited Data'!GN73</f>
        <v>0.375</v>
      </c>
      <c r="F189" s="34"/>
      <c r="I189" s="75"/>
      <c r="J189" s="75"/>
      <c r="K189" s="213"/>
      <c r="O189" s="75"/>
      <c r="P189" s="75"/>
      <c r="Q189" s="213"/>
      <c r="U189" s="75"/>
      <c r="V189" s="75"/>
      <c r="W189" s="213"/>
      <c r="AA189" s="75"/>
      <c r="AB189" s="75"/>
      <c r="AC189" s="213"/>
      <c r="AG189" s="75"/>
      <c r="AH189" s="75"/>
      <c r="AI189" s="213"/>
      <c r="AM189" s="75"/>
      <c r="AN189" s="75"/>
      <c r="AO189" s="213"/>
      <c r="AS189" s="75"/>
      <c r="AT189" s="75"/>
      <c r="AU189" s="213"/>
      <c r="AY189" s="75"/>
      <c r="AZ189" s="75"/>
      <c r="BA189" s="213"/>
      <c r="BE189" s="75"/>
      <c r="BF189" s="75"/>
      <c r="BG189" s="213"/>
    </row>
    <row r="190" spans="2:59" x14ac:dyDescent="0.2">
      <c r="B190" s="26"/>
      <c r="C190" s="200" t="s">
        <v>227</v>
      </c>
      <c r="D190" s="75">
        <f>'Edited Data'!GM71</f>
        <v>17</v>
      </c>
      <c r="E190" s="201">
        <f>'Edited Data'!GM73</f>
        <v>0.42499999999999999</v>
      </c>
      <c r="F190" s="34"/>
      <c r="I190" s="75"/>
      <c r="J190" s="75"/>
      <c r="K190" s="213"/>
      <c r="O190" s="75"/>
      <c r="P190" s="75"/>
      <c r="Q190" s="213"/>
      <c r="U190" s="75"/>
      <c r="V190" s="75"/>
      <c r="W190" s="213"/>
      <c r="AA190" s="75"/>
      <c r="AB190" s="75"/>
      <c r="AC190" s="213"/>
      <c r="AG190" s="75"/>
      <c r="AH190" s="75"/>
      <c r="AI190" s="213"/>
      <c r="AM190" s="75"/>
      <c r="AN190" s="75"/>
      <c r="AO190" s="213"/>
      <c r="AS190" s="75"/>
      <c r="AT190" s="75"/>
      <c r="AU190" s="213"/>
      <c r="AY190" s="75"/>
      <c r="AZ190" s="75"/>
      <c r="BA190" s="213"/>
      <c r="BE190" s="75"/>
      <c r="BF190" s="75"/>
      <c r="BG190" s="213"/>
    </row>
    <row r="191" spans="2:59" x14ac:dyDescent="0.2">
      <c r="B191" s="26"/>
      <c r="C191" s="200" t="s">
        <v>225</v>
      </c>
      <c r="D191" s="75">
        <f>'Edited Data'!GK71</f>
        <v>10</v>
      </c>
      <c r="E191" s="201">
        <f>'Edited Data'!GK73</f>
        <v>0.25</v>
      </c>
      <c r="F191" s="34"/>
      <c r="I191" s="75"/>
      <c r="J191" s="75"/>
      <c r="K191" s="213"/>
      <c r="O191" s="75"/>
      <c r="P191" s="75"/>
      <c r="Q191" s="213"/>
      <c r="U191" s="75"/>
      <c r="V191" s="75"/>
      <c r="W191" s="213"/>
      <c r="AA191" s="75"/>
      <c r="AB191" s="75"/>
      <c r="AC191" s="213"/>
      <c r="AG191" s="75"/>
      <c r="AH191" s="75"/>
      <c r="AI191" s="213"/>
      <c r="AM191" s="75"/>
      <c r="AN191" s="75"/>
      <c r="AO191" s="213"/>
      <c r="AS191" s="75"/>
      <c r="AT191" s="75"/>
      <c r="AU191" s="213"/>
      <c r="AY191" s="75"/>
      <c r="AZ191" s="75"/>
      <c r="BA191" s="213"/>
      <c r="BE191" s="75"/>
      <c r="BF191" s="75"/>
      <c r="BG191" s="213"/>
    </row>
    <row r="192" spans="2:59" x14ac:dyDescent="0.2">
      <c r="B192" s="26"/>
      <c r="C192" s="202" t="s">
        <v>1487</v>
      </c>
      <c r="D192" s="52">
        <f>'Edited Data'!GL71</f>
        <v>7</v>
      </c>
      <c r="E192" s="53">
        <f>'Edited Data'!GL73</f>
        <v>0.17499999999999999</v>
      </c>
      <c r="F192" s="34"/>
      <c r="I192" s="75"/>
      <c r="J192" s="75"/>
      <c r="K192" s="213"/>
      <c r="O192" s="75"/>
      <c r="P192" s="75"/>
      <c r="Q192" s="213"/>
      <c r="U192" s="75"/>
      <c r="V192" s="75"/>
      <c r="W192" s="213"/>
      <c r="AA192" s="75"/>
      <c r="AB192" s="75"/>
      <c r="AC192" s="213"/>
      <c r="AG192" s="75"/>
      <c r="AH192" s="75"/>
      <c r="AI192" s="213"/>
      <c r="AM192" s="75"/>
      <c r="AN192" s="75"/>
      <c r="AO192" s="213"/>
      <c r="AS192" s="75"/>
      <c r="AT192" s="75"/>
      <c r="AU192" s="213"/>
      <c r="AY192" s="75"/>
      <c r="AZ192" s="75"/>
      <c r="BA192" s="213"/>
      <c r="BE192" s="75"/>
      <c r="BF192" s="75"/>
      <c r="BG192" s="213"/>
    </row>
    <row r="193" spans="2:59" x14ac:dyDescent="0.2">
      <c r="B193" s="26"/>
      <c r="F193" s="34"/>
      <c r="I193" s="75"/>
      <c r="J193" s="75"/>
      <c r="K193" s="213"/>
      <c r="O193" s="75"/>
      <c r="P193" s="75"/>
      <c r="Q193" s="213"/>
      <c r="U193" s="75"/>
      <c r="V193" s="75"/>
      <c r="W193" s="213"/>
      <c r="AA193" s="75"/>
      <c r="AB193" s="75"/>
      <c r="AC193" s="213"/>
      <c r="AG193" s="75"/>
      <c r="AH193" s="75"/>
      <c r="AI193" s="213"/>
      <c r="AM193" s="75"/>
      <c r="AN193" s="75"/>
      <c r="AO193" s="213"/>
      <c r="AS193" s="75"/>
      <c r="AT193" s="75"/>
      <c r="AU193" s="213"/>
      <c r="AY193" s="75"/>
      <c r="AZ193" s="75"/>
      <c r="BA193" s="213"/>
      <c r="BE193" s="75"/>
      <c r="BF193" s="75"/>
      <c r="BG193" s="213"/>
    </row>
    <row r="194" spans="2:59" x14ac:dyDescent="0.2">
      <c r="B194" s="26"/>
      <c r="C194" s="180" t="s">
        <v>957</v>
      </c>
      <c r="F194" s="34"/>
      <c r="I194" s="75"/>
      <c r="K194" s="55"/>
      <c r="O194" s="75"/>
      <c r="Q194" s="55"/>
      <c r="U194" s="75"/>
      <c r="W194" s="55"/>
      <c r="AA194" s="75"/>
      <c r="AC194" s="55"/>
      <c r="AG194" s="75"/>
      <c r="AI194" s="55"/>
      <c r="AM194" s="75"/>
      <c r="AO194" s="55"/>
      <c r="AS194" s="75"/>
      <c r="AU194" s="55"/>
      <c r="AY194" s="75"/>
      <c r="BA194" s="55"/>
      <c r="BE194" s="75"/>
      <c r="BG194" s="55"/>
    </row>
    <row r="195" spans="2:59" x14ac:dyDescent="0.2">
      <c r="B195" s="26"/>
      <c r="C195" s="197" t="s">
        <v>1489</v>
      </c>
      <c r="D195" s="198" t="s">
        <v>1008</v>
      </c>
      <c r="E195" s="199" t="s">
        <v>1498</v>
      </c>
      <c r="F195" s="34"/>
    </row>
    <row r="196" spans="2:59" x14ac:dyDescent="0.2">
      <c r="B196" s="26"/>
      <c r="C196" s="200" t="s">
        <v>229</v>
      </c>
      <c r="D196" s="75">
        <f>'Edited Data'!GX71</f>
        <v>5</v>
      </c>
      <c r="E196" s="201">
        <f>'Edited Data'!GX73</f>
        <v>0.41666666666666669</v>
      </c>
      <c r="F196" s="34"/>
      <c r="I196" s="180"/>
      <c r="O196" s="180"/>
      <c r="U196" s="180"/>
      <c r="AA196" s="180"/>
      <c r="AG196" s="180"/>
      <c r="AM196" s="180"/>
      <c r="AS196" s="180"/>
      <c r="AY196" s="180"/>
      <c r="BE196" s="180"/>
    </row>
    <row r="197" spans="2:59" x14ac:dyDescent="0.2">
      <c r="B197" s="26"/>
      <c r="C197" s="200" t="s">
        <v>228</v>
      </c>
      <c r="D197" s="75">
        <f>'Edited Data'!GW71</f>
        <v>3</v>
      </c>
      <c r="E197" s="201">
        <f>'Edited Data'!GW73</f>
        <v>0.25</v>
      </c>
      <c r="F197" s="34"/>
      <c r="I197" s="75"/>
      <c r="J197" s="75"/>
      <c r="K197" s="75"/>
      <c r="O197" s="75"/>
      <c r="P197" s="75"/>
      <c r="Q197" s="75"/>
      <c r="U197" s="75"/>
      <c r="V197" s="75"/>
      <c r="W197" s="75"/>
      <c r="AA197" s="75"/>
      <c r="AB197" s="75"/>
      <c r="AC197" s="75"/>
      <c r="AG197" s="75"/>
      <c r="AH197" s="75"/>
      <c r="AI197" s="75"/>
      <c r="AM197" s="75"/>
      <c r="AN197" s="75"/>
      <c r="AO197" s="75"/>
      <c r="AS197" s="75"/>
      <c r="AT197" s="75"/>
      <c r="AU197" s="75"/>
      <c r="AY197" s="75"/>
      <c r="AZ197" s="75"/>
      <c r="BA197" s="75"/>
      <c r="BE197" s="75"/>
      <c r="BF197" s="75"/>
      <c r="BG197" s="75"/>
    </row>
    <row r="198" spans="2:59" x14ac:dyDescent="0.2">
      <c r="B198" s="26"/>
      <c r="C198" s="200" t="s">
        <v>227</v>
      </c>
      <c r="D198" s="75">
        <f>'Edited Data'!GV71</f>
        <v>5</v>
      </c>
      <c r="E198" s="201">
        <f>'Edited Data'!GV73</f>
        <v>0.41666666666666669</v>
      </c>
      <c r="F198" s="34"/>
      <c r="I198" s="75"/>
      <c r="J198" s="75"/>
      <c r="K198" s="213"/>
      <c r="O198" s="75"/>
      <c r="P198" s="75"/>
      <c r="Q198" s="213"/>
      <c r="U198" s="75"/>
      <c r="V198" s="75"/>
      <c r="W198" s="213"/>
      <c r="AA198" s="75"/>
      <c r="AB198" s="75"/>
      <c r="AC198" s="213"/>
      <c r="AG198" s="75"/>
      <c r="AH198" s="75"/>
      <c r="AI198" s="213"/>
      <c r="AM198" s="75"/>
      <c r="AN198" s="75"/>
      <c r="AO198" s="213"/>
      <c r="AS198" s="75"/>
      <c r="AT198" s="75"/>
      <c r="AU198" s="213"/>
      <c r="AY198" s="75"/>
      <c r="AZ198" s="75"/>
      <c r="BA198" s="213"/>
      <c r="BE198" s="75"/>
      <c r="BF198" s="75"/>
      <c r="BG198" s="213"/>
    </row>
    <row r="199" spans="2:59" x14ac:dyDescent="0.2">
      <c r="B199" s="26"/>
      <c r="C199" s="202" t="s">
        <v>225</v>
      </c>
      <c r="D199" s="203">
        <f>'Edited Data'!GU71</f>
        <v>5</v>
      </c>
      <c r="E199" s="204">
        <f>'Edited Data'!GU73</f>
        <v>0.41666666666666669</v>
      </c>
      <c r="F199" s="34"/>
      <c r="I199" s="75"/>
      <c r="J199" s="75"/>
      <c r="K199" s="213"/>
      <c r="O199" s="75"/>
      <c r="P199" s="75"/>
      <c r="Q199" s="213"/>
      <c r="U199" s="75"/>
      <c r="V199" s="75"/>
      <c r="W199" s="213"/>
      <c r="AA199" s="75"/>
      <c r="AB199" s="75"/>
      <c r="AC199" s="213"/>
      <c r="AG199" s="75"/>
      <c r="AH199" s="75"/>
      <c r="AI199" s="213"/>
      <c r="AM199" s="75"/>
      <c r="AN199" s="75"/>
      <c r="AO199" s="213"/>
      <c r="AS199" s="75"/>
      <c r="AT199" s="75"/>
      <c r="AU199" s="213"/>
      <c r="AY199" s="75"/>
      <c r="AZ199" s="75"/>
      <c r="BA199" s="213"/>
      <c r="BE199" s="75"/>
      <c r="BF199" s="75"/>
      <c r="BG199" s="213"/>
    </row>
    <row r="200" spans="2:59" x14ac:dyDescent="0.2">
      <c r="B200" s="26"/>
      <c r="F200" s="34"/>
      <c r="I200" s="75"/>
      <c r="J200" s="75"/>
      <c r="K200" s="213"/>
      <c r="O200" s="75"/>
      <c r="P200" s="75"/>
      <c r="Q200" s="213"/>
      <c r="U200" s="75"/>
      <c r="V200" s="75"/>
      <c r="W200" s="213"/>
      <c r="AA200" s="75"/>
      <c r="AB200" s="75"/>
      <c r="AC200" s="213"/>
      <c r="AG200" s="75"/>
      <c r="AH200" s="75"/>
      <c r="AI200" s="213"/>
      <c r="AM200" s="75"/>
      <c r="AN200" s="75"/>
      <c r="AO200" s="213"/>
      <c r="AS200" s="75"/>
      <c r="AT200" s="75"/>
      <c r="AU200" s="213"/>
      <c r="AY200" s="75"/>
      <c r="AZ200" s="75"/>
      <c r="BA200" s="213"/>
      <c r="BE200" s="75"/>
      <c r="BF200" s="75"/>
      <c r="BG200" s="213"/>
    </row>
    <row r="201" spans="2:59" x14ac:dyDescent="0.2">
      <c r="B201" s="26"/>
      <c r="C201" s="180" t="s">
        <v>962</v>
      </c>
      <c r="F201" s="34"/>
      <c r="I201" s="75"/>
      <c r="J201" s="75"/>
      <c r="K201" s="213"/>
      <c r="O201" s="75"/>
      <c r="P201" s="75"/>
      <c r="Q201" s="213"/>
      <c r="U201" s="75"/>
      <c r="V201" s="75"/>
      <c r="W201" s="213"/>
      <c r="AA201" s="75"/>
      <c r="AB201" s="75"/>
      <c r="AC201" s="213"/>
      <c r="AG201" s="75"/>
      <c r="AH201" s="75"/>
      <c r="AI201" s="213"/>
      <c r="AM201" s="75"/>
      <c r="AN201" s="75"/>
      <c r="AO201" s="213"/>
      <c r="AS201" s="75"/>
      <c r="AT201" s="75"/>
      <c r="AU201" s="213"/>
      <c r="AY201" s="75"/>
      <c r="AZ201" s="75"/>
      <c r="BA201" s="213"/>
      <c r="BE201" s="75"/>
      <c r="BF201" s="75"/>
      <c r="BG201" s="213"/>
    </row>
    <row r="202" spans="2:59" x14ac:dyDescent="0.2">
      <c r="B202" s="26"/>
      <c r="C202" s="197" t="s">
        <v>1488</v>
      </c>
      <c r="D202" s="198" t="s">
        <v>1008</v>
      </c>
      <c r="E202" s="199" t="s">
        <v>1499</v>
      </c>
      <c r="F202" s="34"/>
      <c r="I202" s="75"/>
      <c r="J202" s="75"/>
      <c r="K202" s="213"/>
      <c r="O202" s="75"/>
      <c r="P202" s="75"/>
      <c r="Q202" s="213"/>
      <c r="U202" s="75"/>
      <c r="V202" s="75"/>
      <c r="W202" s="213"/>
      <c r="AA202" s="75"/>
      <c r="AB202" s="75"/>
      <c r="AC202" s="213"/>
      <c r="AG202" s="75"/>
      <c r="AH202" s="75"/>
      <c r="AI202" s="213"/>
      <c r="AM202" s="75"/>
      <c r="AN202" s="75"/>
      <c r="AO202" s="213"/>
      <c r="AS202" s="75"/>
      <c r="AT202" s="75"/>
      <c r="AU202" s="213"/>
      <c r="AY202" s="75"/>
      <c r="AZ202" s="75"/>
      <c r="BA202" s="213"/>
      <c r="BE202" s="75"/>
      <c r="BF202" s="75"/>
      <c r="BG202" s="213"/>
    </row>
    <row r="203" spans="2:59" x14ac:dyDescent="0.2">
      <c r="B203" s="26"/>
      <c r="C203" s="200" t="s">
        <v>229</v>
      </c>
      <c r="D203" s="75">
        <f>'Edited Data'!HH71</f>
        <v>4</v>
      </c>
      <c r="E203" s="201">
        <f>'Edited Data'!HH73</f>
        <v>0.4</v>
      </c>
      <c r="F203" s="34"/>
      <c r="I203" s="75"/>
      <c r="K203" s="55"/>
      <c r="O203" s="75"/>
      <c r="Q203" s="55"/>
      <c r="U203" s="75"/>
      <c r="W203" s="55"/>
      <c r="AA203" s="75"/>
      <c r="AC203" s="55"/>
      <c r="AG203" s="75"/>
      <c r="AI203" s="55"/>
      <c r="AM203" s="75"/>
      <c r="AO203" s="55"/>
      <c r="AS203" s="75"/>
      <c r="AU203" s="55"/>
      <c r="AY203" s="75"/>
      <c r="BA203" s="55"/>
      <c r="BE203" s="75"/>
      <c r="BG203" s="55"/>
    </row>
    <row r="204" spans="2:59" x14ac:dyDescent="0.2">
      <c r="B204" s="26"/>
      <c r="C204" s="200" t="s">
        <v>228</v>
      </c>
      <c r="D204" s="75">
        <f>'Edited Data'!HG71</f>
        <v>3</v>
      </c>
      <c r="E204" s="201">
        <f>'Edited Data'!HG73</f>
        <v>0.3</v>
      </c>
      <c r="F204" s="34"/>
    </row>
    <row r="205" spans="2:59" x14ac:dyDescent="0.2">
      <c r="B205" s="26"/>
      <c r="C205" s="200" t="s">
        <v>227</v>
      </c>
      <c r="D205" s="75">
        <f>'Edited Data'!HF71</f>
        <v>1</v>
      </c>
      <c r="E205" s="201">
        <f>'Edited Data'!HF73</f>
        <v>0.1</v>
      </c>
      <c r="F205" s="34"/>
      <c r="I205" s="180"/>
      <c r="O205" s="180"/>
      <c r="U205" s="180"/>
      <c r="AA205" s="180"/>
      <c r="AG205" s="180"/>
      <c r="AM205" s="180"/>
      <c r="AS205" s="180"/>
      <c r="AY205" s="180"/>
      <c r="BE205" s="180"/>
    </row>
    <row r="206" spans="2:59" x14ac:dyDescent="0.2">
      <c r="B206" s="26"/>
      <c r="C206" s="200" t="s">
        <v>225</v>
      </c>
      <c r="D206" s="75">
        <f>'Edited Data'!HD71</f>
        <v>5</v>
      </c>
      <c r="E206" s="201">
        <f>'Edited Data'!HD73</f>
        <v>0.5</v>
      </c>
      <c r="F206" s="34"/>
      <c r="I206" s="75"/>
      <c r="J206" s="75"/>
      <c r="K206" s="75"/>
      <c r="O206" s="75"/>
      <c r="P206" s="75"/>
      <c r="Q206" s="75"/>
      <c r="U206" s="75"/>
      <c r="V206" s="75"/>
      <c r="W206" s="75"/>
      <c r="AA206" s="75"/>
      <c r="AB206" s="75"/>
      <c r="AC206" s="75"/>
      <c r="AG206" s="75"/>
      <c r="AH206" s="75"/>
      <c r="AI206" s="75"/>
      <c r="AM206" s="75"/>
      <c r="AN206" s="75"/>
      <c r="AO206" s="75"/>
      <c r="AS206" s="75"/>
      <c r="AT206" s="75"/>
      <c r="AU206" s="75"/>
      <c r="AY206" s="75"/>
      <c r="AZ206" s="75"/>
      <c r="BA206" s="75"/>
      <c r="BE206" s="75"/>
      <c r="BF206" s="75"/>
      <c r="BG206" s="75"/>
    </row>
    <row r="207" spans="2:59" x14ac:dyDescent="0.2">
      <c r="B207" s="26"/>
      <c r="C207" s="202" t="s">
        <v>1487</v>
      </c>
      <c r="D207" s="52">
        <f>'Edited Data'!HE71</f>
        <v>1</v>
      </c>
      <c r="E207" s="53">
        <f>'Edited Data'!HE73</f>
        <v>0.1</v>
      </c>
      <c r="F207" s="34"/>
      <c r="I207" s="75"/>
      <c r="J207" s="75"/>
      <c r="K207" s="213"/>
      <c r="O207" s="75"/>
      <c r="P207" s="75"/>
      <c r="Q207" s="213"/>
      <c r="U207" s="75"/>
      <c r="V207" s="75"/>
      <c r="W207" s="213"/>
      <c r="AA207" s="75"/>
      <c r="AB207" s="75"/>
      <c r="AC207" s="213"/>
      <c r="AG207" s="75"/>
      <c r="AH207" s="75"/>
      <c r="AI207" s="213"/>
      <c r="AM207" s="75"/>
      <c r="AN207" s="75"/>
      <c r="AO207" s="213"/>
      <c r="AS207" s="75"/>
      <c r="AT207" s="75"/>
      <c r="AU207" s="213"/>
      <c r="AY207" s="75"/>
      <c r="AZ207" s="75"/>
      <c r="BA207" s="213"/>
      <c r="BE207" s="75"/>
      <c r="BF207" s="75"/>
      <c r="BG207" s="213"/>
    </row>
    <row r="208" spans="2:59" x14ac:dyDescent="0.2">
      <c r="B208" s="26"/>
      <c r="F208" s="34"/>
      <c r="I208" s="75"/>
      <c r="J208" s="75"/>
      <c r="K208" s="213"/>
      <c r="O208" s="75"/>
      <c r="P208" s="75"/>
      <c r="Q208" s="213"/>
      <c r="U208" s="75"/>
      <c r="V208" s="75"/>
      <c r="W208" s="213"/>
      <c r="AA208" s="75"/>
      <c r="AB208" s="75"/>
      <c r="AC208" s="213"/>
      <c r="AG208" s="75"/>
      <c r="AH208" s="75"/>
      <c r="AI208" s="213"/>
      <c r="AM208" s="75"/>
      <c r="AN208" s="75"/>
      <c r="AO208" s="213"/>
      <c r="AS208" s="75"/>
      <c r="AT208" s="75"/>
      <c r="AU208" s="213"/>
      <c r="AY208" s="75"/>
      <c r="AZ208" s="75"/>
      <c r="BA208" s="213"/>
      <c r="BE208" s="75"/>
      <c r="BF208" s="75"/>
      <c r="BG208" s="213"/>
    </row>
    <row r="209" spans="2:59" x14ac:dyDescent="0.2">
      <c r="B209" s="26"/>
      <c r="C209" s="180" t="s">
        <v>987</v>
      </c>
      <c r="F209" s="34"/>
      <c r="I209" s="75"/>
      <c r="J209" s="75"/>
      <c r="K209" s="213"/>
      <c r="O209" s="75"/>
      <c r="P209" s="75"/>
      <c r="Q209" s="213"/>
      <c r="U209" s="75"/>
      <c r="V209" s="75"/>
      <c r="W209" s="213"/>
      <c r="AA209" s="75"/>
      <c r="AB209" s="75"/>
      <c r="AC209" s="213"/>
      <c r="AG209" s="75"/>
      <c r="AH209" s="75"/>
      <c r="AI209" s="213"/>
      <c r="AM209" s="75"/>
      <c r="AN209" s="75"/>
      <c r="AO209" s="213"/>
      <c r="AS209" s="75"/>
      <c r="AT209" s="75"/>
      <c r="AU209" s="213"/>
      <c r="AY209" s="75"/>
      <c r="AZ209" s="75"/>
      <c r="BA209" s="213"/>
      <c r="BE209" s="75"/>
      <c r="BF209" s="75"/>
      <c r="BG209" s="213"/>
    </row>
    <row r="210" spans="2:59" x14ac:dyDescent="0.2">
      <c r="B210" s="26"/>
      <c r="C210" s="197" t="s">
        <v>1490</v>
      </c>
      <c r="D210" s="198" t="s">
        <v>1008</v>
      </c>
      <c r="E210" s="199" t="s">
        <v>1500</v>
      </c>
      <c r="F210" s="34"/>
      <c r="I210" s="75"/>
      <c r="J210" s="75"/>
      <c r="K210" s="213"/>
      <c r="O210" s="75"/>
      <c r="P210" s="75"/>
      <c r="Q210" s="213"/>
      <c r="U210" s="75"/>
      <c r="V210" s="75"/>
      <c r="W210" s="213"/>
      <c r="AA210" s="75"/>
      <c r="AB210" s="75"/>
      <c r="AC210" s="213"/>
      <c r="AG210" s="75"/>
      <c r="AH210" s="75"/>
      <c r="AI210" s="213"/>
      <c r="AM210" s="75"/>
      <c r="AN210" s="75"/>
      <c r="AO210" s="213"/>
      <c r="AS210" s="75"/>
      <c r="AT210" s="75"/>
      <c r="AU210" s="213"/>
      <c r="AY210" s="75"/>
      <c r="AZ210" s="75"/>
      <c r="BA210" s="213"/>
      <c r="BE210" s="75"/>
      <c r="BF210" s="75"/>
      <c r="BG210" s="213"/>
    </row>
    <row r="211" spans="2:59" x14ac:dyDescent="0.2">
      <c r="B211" s="26"/>
      <c r="C211" s="200" t="s">
        <v>229</v>
      </c>
      <c r="D211" s="75">
        <f>'Edited Data'!HR71</f>
        <v>5</v>
      </c>
      <c r="E211" s="201">
        <f>'Edited Data'!HR73</f>
        <v>0.3125</v>
      </c>
      <c r="F211" s="34"/>
      <c r="I211" s="75"/>
      <c r="J211" s="75"/>
      <c r="K211" s="213"/>
      <c r="O211" s="75"/>
      <c r="P211" s="75"/>
      <c r="Q211" s="213"/>
      <c r="U211" s="75"/>
      <c r="V211" s="75"/>
      <c r="W211" s="213"/>
      <c r="AA211" s="75"/>
      <c r="AB211" s="75"/>
      <c r="AC211" s="213"/>
      <c r="AG211" s="75"/>
      <c r="AH211" s="75"/>
      <c r="AI211" s="213"/>
      <c r="AM211" s="75"/>
      <c r="AN211" s="75"/>
      <c r="AO211" s="213"/>
      <c r="AS211" s="75"/>
      <c r="AT211" s="75"/>
      <c r="AU211" s="213"/>
      <c r="AY211" s="75"/>
      <c r="AZ211" s="75"/>
      <c r="BA211" s="213"/>
      <c r="BE211" s="75"/>
      <c r="BF211" s="75"/>
      <c r="BG211" s="213"/>
    </row>
    <row r="212" spans="2:59" x14ac:dyDescent="0.2">
      <c r="B212" s="26"/>
      <c r="C212" s="200" t="s">
        <v>228</v>
      </c>
      <c r="D212" s="75">
        <f>'Edited Data'!HQ71</f>
        <v>5</v>
      </c>
      <c r="E212" s="201">
        <f>'Edited Data'!HQ73</f>
        <v>0.3125</v>
      </c>
      <c r="F212" s="34"/>
      <c r="I212" s="75"/>
      <c r="K212" s="55"/>
      <c r="O212" s="75"/>
      <c r="Q212" s="55"/>
      <c r="U212" s="75"/>
      <c r="W212" s="55"/>
      <c r="AA212" s="75"/>
      <c r="AC212" s="55"/>
      <c r="AG212" s="75"/>
      <c r="AI212" s="55"/>
      <c r="AM212" s="75"/>
      <c r="AO212" s="55"/>
      <c r="AS212" s="75"/>
      <c r="AU212" s="55"/>
      <c r="AY212" s="75"/>
      <c r="BA212" s="55"/>
      <c r="BE212" s="75"/>
      <c r="BG212" s="55"/>
    </row>
    <row r="213" spans="2:59" x14ac:dyDescent="0.2">
      <c r="B213" s="26"/>
      <c r="C213" s="200" t="s">
        <v>227</v>
      </c>
      <c r="D213" s="75">
        <f>'Edited Data'!HP71</f>
        <v>3</v>
      </c>
      <c r="E213" s="201">
        <f>'Edited Data'!HP73</f>
        <v>0.1875</v>
      </c>
      <c r="F213" s="34"/>
    </row>
    <row r="214" spans="2:59" x14ac:dyDescent="0.2">
      <c r="B214" s="26"/>
      <c r="C214" s="202" t="s">
        <v>225</v>
      </c>
      <c r="D214" s="203">
        <f>'Edited Data'!HO71</f>
        <v>10</v>
      </c>
      <c r="E214" s="204">
        <f>'Edited Data'!HO73</f>
        <v>0.625</v>
      </c>
      <c r="F214" s="34"/>
      <c r="I214" s="180"/>
      <c r="O214" s="180"/>
      <c r="U214" s="180"/>
      <c r="AA214" s="180"/>
      <c r="AG214" s="180"/>
      <c r="AM214" s="180"/>
      <c r="AS214" s="180"/>
      <c r="AY214" s="180"/>
      <c r="BE214" s="180"/>
    </row>
    <row r="215" spans="2:59" x14ac:dyDescent="0.2">
      <c r="B215" s="26"/>
      <c r="F215" s="34"/>
      <c r="I215" s="75"/>
      <c r="J215" s="75"/>
      <c r="K215" s="75"/>
      <c r="O215" s="75"/>
      <c r="P215" s="75"/>
      <c r="Q215" s="75"/>
      <c r="U215" s="75"/>
      <c r="V215" s="75"/>
      <c r="W215" s="75"/>
      <c r="AA215" s="75"/>
      <c r="AB215" s="75"/>
      <c r="AC215" s="75"/>
      <c r="AG215" s="75"/>
      <c r="AH215" s="75"/>
      <c r="AI215" s="75"/>
      <c r="AM215" s="75"/>
      <c r="AN215" s="75"/>
      <c r="AO215" s="75"/>
      <c r="AS215" s="75"/>
      <c r="AT215" s="75"/>
      <c r="AU215" s="75"/>
      <c r="AY215" s="75"/>
      <c r="AZ215" s="75"/>
      <c r="BA215" s="75"/>
      <c r="BE215" s="75"/>
      <c r="BF215" s="75"/>
      <c r="BG215" s="75"/>
    </row>
    <row r="216" spans="2:59" x14ac:dyDescent="0.2">
      <c r="B216" s="26"/>
      <c r="C216" s="180" t="s">
        <v>970</v>
      </c>
      <c r="F216" s="34"/>
      <c r="I216" s="75"/>
      <c r="J216" s="75"/>
      <c r="K216" s="213"/>
      <c r="O216" s="75"/>
      <c r="P216" s="75"/>
      <c r="Q216" s="213"/>
      <c r="U216" s="75"/>
      <c r="V216" s="75"/>
      <c r="W216" s="213"/>
      <c r="AA216" s="75"/>
      <c r="AB216" s="75"/>
      <c r="AC216" s="213"/>
      <c r="AG216" s="75"/>
      <c r="AH216" s="75"/>
      <c r="AI216" s="213"/>
      <c r="AM216" s="75"/>
      <c r="AN216" s="75"/>
      <c r="AO216" s="213"/>
      <c r="AS216" s="75"/>
      <c r="AT216" s="75"/>
      <c r="AU216" s="213"/>
      <c r="AY216" s="75"/>
      <c r="AZ216" s="75"/>
      <c r="BA216" s="213"/>
      <c r="BE216" s="75"/>
      <c r="BF216" s="75"/>
      <c r="BG216" s="213"/>
    </row>
    <row r="217" spans="2:59" x14ac:dyDescent="0.2">
      <c r="B217" s="26"/>
      <c r="C217" s="197" t="s">
        <v>1491</v>
      </c>
      <c r="D217" s="198" t="s">
        <v>1008</v>
      </c>
      <c r="E217" s="199" t="s">
        <v>1501</v>
      </c>
      <c r="F217" s="34"/>
      <c r="I217" s="75"/>
      <c r="J217" s="75"/>
      <c r="K217" s="213"/>
      <c r="O217" s="75"/>
      <c r="P217" s="75"/>
      <c r="Q217" s="213"/>
      <c r="U217" s="75"/>
      <c r="V217" s="75"/>
      <c r="W217" s="213"/>
      <c r="AA217" s="75"/>
      <c r="AB217" s="75"/>
      <c r="AC217" s="213"/>
      <c r="AG217" s="75"/>
      <c r="AH217" s="75"/>
      <c r="AI217" s="213"/>
      <c r="AM217" s="75"/>
      <c r="AN217" s="75"/>
      <c r="AO217" s="213"/>
      <c r="AS217" s="75"/>
      <c r="AT217" s="75"/>
      <c r="AU217" s="213"/>
      <c r="AY217" s="75"/>
      <c r="AZ217" s="75"/>
      <c r="BA217" s="213"/>
      <c r="BE217" s="75"/>
      <c r="BF217" s="75"/>
      <c r="BG217" s="213"/>
    </row>
    <row r="218" spans="2:59" x14ac:dyDescent="0.2">
      <c r="B218" s="26"/>
      <c r="C218" s="200" t="s">
        <v>229</v>
      </c>
      <c r="D218" s="75">
        <f>'Edited Data'!IA71</f>
        <v>3</v>
      </c>
      <c r="E218" s="201">
        <f>'Edited Data'!IA73</f>
        <v>0.33333333333333331</v>
      </c>
      <c r="F218" s="34"/>
      <c r="I218" s="75"/>
      <c r="J218" s="75"/>
      <c r="K218" s="213"/>
      <c r="O218" s="75"/>
      <c r="P218" s="75"/>
      <c r="Q218" s="213"/>
      <c r="U218" s="75"/>
      <c r="V218" s="75"/>
      <c r="W218" s="213"/>
      <c r="AA218" s="75"/>
      <c r="AB218" s="75"/>
      <c r="AC218" s="213"/>
      <c r="AG218" s="75"/>
      <c r="AH218" s="75"/>
      <c r="AI218" s="213"/>
      <c r="AM218" s="75"/>
      <c r="AN218" s="75"/>
      <c r="AO218" s="213"/>
      <c r="AS218" s="75"/>
      <c r="AT218" s="75"/>
      <c r="AU218" s="213"/>
      <c r="AY218" s="75"/>
      <c r="AZ218" s="75"/>
      <c r="BA218" s="213"/>
      <c r="BE218" s="75"/>
      <c r="BF218" s="75"/>
      <c r="BG218" s="213"/>
    </row>
    <row r="219" spans="2:59" x14ac:dyDescent="0.2">
      <c r="B219" s="26"/>
      <c r="C219" s="200" t="s">
        <v>228</v>
      </c>
      <c r="D219" s="75">
        <f>'Edited Data'!HZ71</f>
        <v>1</v>
      </c>
      <c r="E219" s="201">
        <f>'Edited Data'!HZ73</f>
        <v>0.1111111111111111</v>
      </c>
      <c r="F219" s="34"/>
      <c r="I219" s="75"/>
      <c r="J219" s="75"/>
      <c r="K219" s="213"/>
      <c r="O219" s="75"/>
      <c r="P219" s="75"/>
      <c r="Q219" s="213"/>
      <c r="U219" s="75"/>
      <c r="V219" s="75"/>
      <c r="W219" s="213"/>
      <c r="AA219" s="75"/>
      <c r="AB219" s="75"/>
      <c r="AC219" s="213"/>
      <c r="AG219" s="75"/>
      <c r="AH219" s="75"/>
      <c r="AI219" s="213"/>
      <c r="AM219" s="75"/>
      <c r="AN219" s="75"/>
      <c r="AO219" s="213"/>
      <c r="AS219" s="75"/>
      <c r="AT219" s="75"/>
      <c r="AU219" s="213"/>
      <c r="AY219" s="75"/>
      <c r="AZ219" s="75"/>
      <c r="BA219" s="213"/>
      <c r="BE219" s="75"/>
      <c r="BF219" s="75"/>
      <c r="BG219" s="213"/>
    </row>
    <row r="220" spans="2:59" x14ac:dyDescent="0.2">
      <c r="B220" s="26"/>
      <c r="C220" s="200" t="s">
        <v>227</v>
      </c>
      <c r="D220" s="75">
        <f>'Edited Data'!HY71</f>
        <v>3</v>
      </c>
      <c r="E220" s="201">
        <f>'Edited Data'!HY73</f>
        <v>0.33333333333333331</v>
      </c>
      <c r="F220" s="34"/>
      <c r="I220" s="75"/>
      <c r="J220" s="75"/>
      <c r="K220" s="213"/>
      <c r="O220" s="75"/>
      <c r="P220" s="75"/>
      <c r="Q220" s="213"/>
      <c r="U220" s="75"/>
      <c r="V220" s="75"/>
      <c r="W220" s="213"/>
      <c r="AA220" s="75"/>
      <c r="AB220" s="75"/>
      <c r="AC220" s="213"/>
      <c r="AG220" s="75"/>
      <c r="AH220" s="75"/>
      <c r="AI220" s="213"/>
      <c r="AM220" s="75"/>
      <c r="AN220" s="75"/>
      <c r="AO220" s="213"/>
      <c r="AS220" s="75"/>
      <c r="AT220" s="75"/>
      <c r="AU220" s="213"/>
      <c r="AY220" s="75"/>
      <c r="AZ220" s="75"/>
      <c r="BA220" s="213"/>
      <c r="BE220" s="75"/>
      <c r="BF220" s="75"/>
      <c r="BG220" s="213"/>
    </row>
    <row r="221" spans="2:59" x14ac:dyDescent="0.2">
      <c r="B221" s="26"/>
      <c r="C221" s="202" t="s">
        <v>225</v>
      </c>
      <c r="D221" s="203">
        <f>'Edited Data'!HX71</f>
        <v>6</v>
      </c>
      <c r="E221" s="204">
        <f>'Edited Data'!HX73</f>
        <v>0.66666666666666663</v>
      </c>
      <c r="F221" s="34"/>
      <c r="I221" s="75"/>
      <c r="K221" s="55"/>
      <c r="O221" s="75"/>
      <c r="Q221" s="55"/>
      <c r="U221" s="75"/>
      <c r="W221" s="55"/>
      <c r="AA221" s="75"/>
      <c r="AC221" s="55"/>
      <c r="AG221" s="75"/>
      <c r="AI221" s="55"/>
      <c r="AM221" s="75"/>
      <c r="AO221" s="55"/>
      <c r="AS221" s="75"/>
      <c r="AU221" s="55"/>
      <c r="AY221" s="75"/>
      <c r="BA221" s="55"/>
      <c r="BE221" s="75"/>
      <c r="BG221" s="55"/>
    </row>
    <row r="222" spans="2:59" x14ac:dyDescent="0.2">
      <c r="B222" s="26"/>
      <c r="F222" s="34"/>
    </row>
    <row r="223" spans="2:59" x14ac:dyDescent="0.2">
      <c r="B223" s="26"/>
      <c r="C223" s="180" t="s">
        <v>978</v>
      </c>
      <c r="F223" s="34"/>
      <c r="I223" s="180"/>
      <c r="O223" s="180"/>
      <c r="U223" s="180"/>
      <c r="AA223" s="180"/>
      <c r="AG223" s="180"/>
      <c r="AM223" s="180"/>
      <c r="AS223" s="180"/>
      <c r="AY223" s="180"/>
      <c r="BE223" s="180"/>
    </row>
    <row r="224" spans="2:59" x14ac:dyDescent="0.2">
      <c r="B224" s="26"/>
      <c r="C224" s="197" t="s">
        <v>1492</v>
      </c>
      <c r="D224" s="198" t="s">
        <v>1008</v>
      </c>
      <c r="E224" s="199" t="s">
        <v>1502</v>
      </c>
      <c r="F224" s="34"/>
      <c r="I224" s="75"/>
      <c r="J224" s="75"/>
      <c r="K224" s="75"/>
      <c r="O224" s="75"/>
      <c r="P224" s="75"/>
      <c r="Q224" s="75"/>
      <c r="U224" s="75"/>
      <c r="V224" s="75"/>
      <c r="W224" s="75"/>
      <c r="AA224" s="75"/>
      <c r="AB224" s="75"/>
      <c r="AC224" s="75"/>
      <c r="AG224" s="75"/>
      <c r="AH224" s="75"/>
      <c r="AI224" s="75"/>
      <c r="AM224" s="75"/>
      <c r="AN224" s="75"/>
      <c r="AO224" s="75"/>
      <c r="AS224" s="75"/>
      <c r="AT224" s="75"/>
      <c r="AU224" s="75"/>
      <c r="AY224" s="75"/>
      <c r="AZ224" s="75"/>
      <c r="BA224" s="75"/>
      <c r="BE224" s="75"/>
      <c r="BF224" s="75"/>
      <c r="BG224" s="75"/>
    </row>
    <row r="225" spans="2:59" x14ac:dyDescent="0.2">
      <c r="B225" s="26"/>
      <c r="C225" s="200" t="s">
        <v>229</v>
      </c>
      <c r="D225" s="75">
        <f>'Edited Data'!II71</f>
        <v>1</v>
      </c>
      <c r="E225" s="201">
        <f>'Edited Data'!II73</f>
        <v>0.25</v>
      </c>
      <c r="F225" s="34"/>
      <c r="I225" s="75"/>
      <c r="J225" s="75"/>
      <c r="K225" s="213"/>
      <c r="O225" s="75"/>
      <c r="P225" s="75"/>
      <c r="Q225" s="213"/>
      <c r="U225" s="75"/>
      <c r="V225" s="75"/>
      <c r="W225" s="213"/>
      <c r="AA225" s="75"/>
      <c r="AB225" s="75"/>
      <c r="AC225" s="213"/>
      <c r="AG225" s="75"/>
      <c r="AH225" s="75"/>
      <c r="AI225" s="213"/>
      <c r="AM225" s="75"/>
      <c r="AN225" s="75"/>
      <c r="AO225" s="213"/>
      <c r="AS225" s="75"/>
      <c r="AT225" s="75"/>
      <c r="AU225" s="213"/>
      <c r="AY225" s="75"/>
      <c r="AZ225" s="75"/>
      <c r="BA225" s="213"/>
      <c r="BE225" s="75"/>
      <c r="BF225" s="75"/>
      <c r="BG225" s="213"/>
    </row>
    <row r="226" spans="2:59" x14ac:dyDescent="0.2">
      <c r="B226" s="26"/>
      <c r="C226" s="200" t="s">
        <v>228</v>
      </c>
      <c r="D226" s="75">
        <f>'Edited Data'!IH71</f>
        <v>1</v>
      </c>
      <c r="E226" s="201">
        <f>'Edited Data'!IH73</f>
        <v>0.25</v>
      </c>
      <c r="F226" s="34"/>
      <c r="I226" s="75"/>
      <c r="J226" s="75"/>
      <c r="K226" s="213"/>
      <c r="O226" s="75"/>
      <c r="P226" s="75"/>
      <c r="Q226" s="213"/>
      <c r="U226" s="75"/>
      <c r="V226" s="75"/>
      <c r="W226" s="213"/>
      <c r="AA226" s="75"/>
      <c r="AB226" s="75"/>
      <c r="AC226" s="213"/>
      <c r="AG226" s="75"/>
      <c r="AH226" s="75"/>
      <c r="AI226" s="213"/>
      <c r="AM226" s="75"/>
      <c r="AN226" s="75"/>
      <c r="AO226" s="213"/>
      <c r="AS226" s="75"/>
      <c r="AT226" s="75"/>
      <c r="AU226" s="213"/>
      <c r="AY226" s="75"/>
      <c r="AZ226" s="75"/>
      <c r="BA226" s="213"/>
      <c r="BE226" s="75"/>
      <c r="BF226" s="75"/>
      <c r="BG226" s="213"/>
    </row>
    <row r="227" spans="2:59" x14ac:dyDescent="0.2">
      <c r="B227" s="26"/>
      <c r="C227" s="202" t="s">
        <v>225</v>
      </c>
      <c r="D227" s="203">
        <f>'Edited Data'!IG71</f>
        <v>4</v>
      </c>
      <c r="E227" s="204">
        <f>'Edited Data'!IG73</f>
        <v>1</v>
      </c>
      <c r="F227" s="34"/>
      <c r="I227" s="75"/>
      <c r="J227" s="75"/>
      <c r="K227" s="213"/>
      <c r="O227" s="75"/>
      <c r="P227" s="75"/>
      <c r="Q227" s="213"/>
      <c r="U227" s="75"/>
      <c r="V227" s="75"/>
      <c r="W227" s="213"/>
      <c r="AA227" s="75"/>
      <c r="AB227" s="75"/>
      <c r="AC227" s="213"/>
      <c r="AG227" s="75"/>
      <c r="AH227" s="75"/>
      <c r="AI227" s="213"/>
      <c r="AM227" s="75"/>
      <c r="AN227" s="75"/>
      <c r="AO227" s="213"/>
      <c r="AS227" s="75"/>
      <c r="AT227" s="75"/>
      <c r="AU227" s="213"/>
      <c r="AY227" s="75"/>
      <c r="AZ227" s="75"/>
      <c r="BA227" s="213"/>
      <c r="BE227" s="75"/>
      <c r="BF227" s="75"/>
      <c r="BG227" s="213"/>
    </row>
    <row r="228" spans="2:59" x14ac:dyDescent="0.2">
      <c r="B228" s="26"/>
      <c r="F228" s="34"/>
      <c r="I228" s="75"/>
      <c r="J228" s="75"/>
      <c r="K228" s="213"/>
      <c r="O228" s="75"/>
      <c r="P228" s="75"/>
      <c r="Q228" s="213"/>
      <c r="U228" s="75"/>
      <c r="V228" s="75"/>
      <c r="W228" s="213"/>
      <c r="AA228" s="75"/>
      <c r="AB228" s="75"/>
      <c r="AC228" s="213"/>
      <c r="AG228" s="75"/>
      <c r="AH228" s="75"/>
      <c r="AI228" s="213"/>
      <c r="AM228" s="75"/>
      <c r="AN228" s="75"/>
      <c r="AO228" s="213"/>
      <c r="AS228" s="75"/>
      <c r="AT228" s="75"/>
      <c r="AU228" s="213"/>
      <c r="AY228" s="75"/>
      <c r="AZ228" s="75"/>
      <c r="BA228" s="213"/>
      <c r="BE228" s="75"/>
      <c r="BF228" s="75"/>
      <c r="BG228" s="213"/>
    </row>
    <row r="229" spans="2:59" x14ac:dyDescent="0.2">
      <c r="B229" s="26"/>
      <c r="C229" s="180" t="s">
        <v>974</v>
      </c>
      <c r="F229" s="34"/>
      <c r="I229" s="75"/>
      <c r="J229" s="75"/>
      <c r="K229" s="213"/>
      <c r="O229" s="75"/>
      <c r="P229" s="75"/>
      <c r="Q229" s="213"/>
      <c r="U229" s="75"/>
      <c r="V229" s="75"/>
      <c r="W229" s="213"/>
      <c r="AA229" s="75"/>
      <c r="AB229" s="75"/>
      <c r="AC229" s="213"/>
      <c r="AG229" s="75"/>
      <c r="AH229" s="75"/>
      <c r="AI229" s="213"/>
      <c r="AM229" s="75"/>
      <c r="AN229" s="75"/>
      <c r="AO229" s="213"/>
      <c r="AS229" s="75"/>
      <c r="AT229" s="75"/>
      <c r="AU229" s="213"/>
      <c r="AY229" s="75"/>
      <c r="AZ229" s="75"/>
      <c r="BA229" s="213"/>
      <c r="BE229" s="75"/>
      <c r="BF229" s="75"/>
      <c r="BG229" s="213"/>
    </row>
    <row r="230" spans="2:59" x14ac:dyDescent="0.2">
      <c r="B230" s="26"/>
      <c r="C230" s="197" t="s">
        <v>1493</v>
      </c>
      <c r="D230" s="198" t="s">
        <v>1008</v>
      </c>
      <c r="E230" s="199" t="s">
        <v>1503</v>
      </c>
      <c r="F230" s="34"/>
      <c r="I230" s="75"/>
      <c r="K230" s="55"/>
      <c r="O230" s="75"/>
      <c r="Q230" s="55"/>
      <c r="U230" s="75"/>
      <c r="W230" s="55"/>
      <c r="AA230" s="75"/>
      <c r="AC230" s="55"/>
      <c r="AG230" s="75"/>
      <c r="AI230" s="55"/>
      <c r="AM230" s="75"/>
      <c r="AO230" s="55"/>
      <c r="AS230" s="75"/>
      <c r="AU230" s="55"/>
      <c r="AY230" s="75"/>
      <c r="BA230" s="55"/>
      <c r="BE230" s="75"/>
      <c r="BG230" s="55"/>
    </row>
    <row r="231" spans="2:59" x14ac:dyDescent="0.2">
      <c r="B231" s="26"/>
      <c r="C231" s="202" t="s">
        <v>225</v>
      </c>
      <c r="D231" s="203">
        <f>'Edited Data'!IO71</f>
        <v>1</v>
      </c>
      <c r="E231" s="204">
        <f>'Edited Data'!IO73</f>
        <v>1</v>
      </c>
      <c r="F231" s="34"/>
    </row>
    <row r="232" spans="2:59" x14ac:dyDescent="0.2">
      <c r="B232" s="26"/>
      <c r="F232" s="34"/>
      <c r="I232" s="180"/>
      <c r="O232" s="180"/>
      <c r="U232" s="180"/>
      <c r="AA232" s="180"/>
      <c r="AG232" s="180"/>
      <c r="AM232" s="180"/>
      <c r="AS232" s="180"/>
      <c r="AY232" s="180"/>
      <c r="BE232" s="180"/>
    </row>
    <row r="233" spans="2:59" x14ac:dyDescent="0.2">
      <c r="B233" s="26"/>
      <c r="C233" s="180" t="s">
        <v>1506</v>
      </c>
      <c r="F233" s="34"/>
      <c r="I233" s="75"/>
      <c r="J233" s="75"/>
      <c r="K233" s="75"/>
      <c r="O233" s="75"/>
      <c r="P233" s="75"/>
      <c r="Q233" s="75"/>
      <c r="U233" s="75"/>
      <c r="V233" s="75"/>
      <c r="W233" s="75"/>
      <c r="AA233" s="75"/>
      <c r="AB233" s="75"/>
      <c r="AC233" s="75"/>
      <c r="AG233" s="75"/>
      <c r="AH233" s="75"/>
      <c r="AI233" s="75"/>
      <c r="AM233" s="75"/>
      <c r="AN233" s="75"/>
      <c r="AO233" s="75"/>
      <c r="AS233" s="75"/>
      <c r="AT233" s="75"/>
      <c r="AU233" s="75"/>
      <c r="AY233" s="75"/>
      <c r="AZ233" s="75"/>
      <c r="BA233" s="75"/>
      <c r="BE233" s="75"/>
      <c r="BF233" s="75"/>
      <c r="BG233" s="75"/>
    </row>
    <row r="234" spans="2:59" x14ac:dyDescent="0.2">
      <c r="B234" s="26"/>
      <c r="C234" s="197" t="s">
        <v>1491</v>
      </c>
      <c r="D234" s="198" t="s">
        <v>1008</v>
      </c>
      <c r="E234" s="199" t="s">
        <v>1504</v>
      </c>
      <c r="F234" s="34"/>
      <c r="I234" s="75"/>
      <c r="J234" s="75"/>
      <c r="K234" s="213"/>
      <c r="O234" s="75"/>
      <c r="P234" s="75"/>
      <c r="Q234" s="213"/>
      <c r="U234" s="75"/>
      <c r="V234" s="75"/>
      <c r="W234" s="213"/>
      <c r="AA234" s="75"/>
      <c r="AB234" s="75"/>
      <c r="AC234" s="213"/>
      <c r="AG234" s="75"/>
      <c r="AH234" s="75"/>
      <c r="AI234" s="213"/>
      <c r="AM234" s="75"/>
      <c r="AN234" s="75"/>
      <c r="AO234" s="213"/>
      <c r="AS234" s="75"/>
      <c r="AT234" s="75"/>
      <c r="AU234" s="213"/>
      <c r="AY234" s="75"/>
      <c r="AZ234" s="75"/>
      <c r="BA234" s="213"/>
      <c r="BE234" s="75"/>
      <c r="BF234" s="75"/>
      <c r="BG234" s="213"/>
    </row>
    <row r="235" spans="2:59" x14ac:dyDescent="0.2">
      <c r="B235" s="26"/>
      <c r="C235" s="200" t="s">
        <v>229</v>
      </c>
      <c r="D235" s="75">
        <f>'Edited Data'!IX71</f>
        <v>4</v>
      </c>
      <c r="E235" s="201">
        <f>'Edited Data'!IX73</f>
        <v>0.44444444444444442</v>
      </c>
      <c r="F235" s="34"/>
      <c r="I235" s="75"/>
      <c r="J235" s="75"/>
      <c r="K235" s="213"/>
      <c r="O235" s="75"/>
      <c r="P235" s="75"/>
      <c r="Q235" s="213"/>
      <c r="U235" s="75"/>
      <c r="V235" s="75"/>
      <c r="W235" s="213"/>
      <c r="AA235" s="75"/>
      <c r="AB235" s="75"/>
      <c r="AC235" s="213"/>
      <c r="AG235" s="75"/>
      <c r="AH235" s="75"/>
      <c r="AI235" s="213"/>
      <c r="AM235" s="75"/>
      <c r="AN235" s="75"/>
      <c r="AO235" s="213"/>
      <c r="AS235" s="75"/>
      <c r="AT235" s="75"/>
      <c r="AU235" s="213"/>
      <c r="AY235" s="75"/>
      <c r="AZ235" s="75"/>
      <c r="BA235" s="213"/>
      <c r="BE235" s="75"/>
      <c r="BF235" s="75"/>
      <c r="BG235" s="213"/>
    </row>
    <row r="236" spans="2:59" x14ac:dyDescent="0.2">
      <c r="B236" s="26"/>
      <c r="C236" s="200" t="s">
        <v>228</v>
      </c>
      <c r="D236" s="75">
        <f>'Edited Data'!IW71</f>
        <v>6</v>
      </c>
      <c r="E236" s="201">
        <f>'Edited Data'!IW73</f>
        <v>0.66666666666666663</v>
      </c>
      <c r="F236" s="34"/>
      <c r="I236" s="75"/>
      <c r="J236" s="75"/>
      <c r="K236" s="213"/>
      <c r="O236" s="75"/>
      <c r="P236" s="75"/>
      <c r="Q236" s="213"/>
      <c r="U236" s="75"/>
      <c r="V236" s="75"/>
      <c r="W236" s="213"/>
      <c r="AA236" s="75"/>
      <c r="AB236" s="75"/>
      <c r="AC236" s="213"/>
      <c r="AG236" s="75"/>
      <c r="AH236" s="75"/>
      <c r="AI236" s="213"/>
      <c r="AM236" s="75"/>
      <c r="AN236" s="75"/>
      <c r="AO236" s="213"/>
      <c r="AS236" s="75"/>
      <c r="AT236" s="75"/>
      <c r="AU236" s="213"/>
      <c r="AY236" s="75"/>
      <c r="AZ236" s="75"/>
      <c r="BA236" s="213"/>
      <c r="BE236" s="75"/>
      <c r="BF236" s="75"/>
      <c r="BG236" s="213"/>
    </row>
    <row r="237" spans="2:59" x14ac:dyDescent="0.2">
      <c r="B237" s="26"/>
      <c r="C237" s="200" t="s">
        <v>227</v>
      </c>
      <c r="D237" s="75">
        <f>'Edited Data'!IV71</f>
        <v>1</v>
      </c>
      <c r="E237" s="201">
        <f>'Edited Data'!IV73</f>
        <v>0.1111111111111111</v>
      </c>
      <c r="F237" s="34"/>
      <c r="I237" s="75"/>
      <c r="J237" s="75"/>
      <c r="K237" s="213"/>
      <c r="O237" s="75"/>
      <c r="P237" s="75"/>
      <c r="Q237" s="213"/>
      <c r="U237" s="75"/>
      <c r="V237" s="75"/>
      <c r="W237" s="213"/>
      <c r="AA237" s="75"/>
      <c r="AB237" s="75"/>
      <c r="AC237" s="213"/>
      <c r="AG237" s="75"/>
      <c r="AH237" s="75"/>
      <c r="AI237" s="213"/>
      <c r="AM237" s="75"/>
      <c r="AN237" s="75"/>
      <c r="AO237" s="213"/>
      <c r="AS237" s="75"/>
      <c r="AT237" s="75"/>
      <c r="AU237" s="213"/>
      <c r="AY237" s="75"/>
      <c r="AZ237" s="75"/>
      <c r="BA237" s="213"/>
      <c r="BE237" s="75"/>
      <c r="BF237" s="75"/>
      <c r="BG237" s="213"/>
    </row>
    <row r="238" spans="2:59" x14ac:dyDescent="0.2">
      <c r="B238" s="26"/>
      <c r="C238" s="202" t="s">
        <v>225</v>
      </c>
      <c r="D238" s="203">
        <f>'Edited Data'!IU71</f>
        <v>3</v>
      </c>
      <c r="E238" s="204">
        <f>'Edited Data'!IU73</f>
        <v>0.33333333333333331</v>
      </c>
      <c r="F238" s="34"/>
      <c r="I238" s="75"/>
      <c r="J238" s="75"/>
      <c r="K238" s="213"/>
      <c r="O238" s="75"/>
      <c r="P238" s="75"/>
      <c r="Q238" s="213"/>
      <c r="U238" s="75"/>
      <c r="V238" s="75"/>
      <c r="W238" s="213"/>
      <c r="AA238" s="75"/>
      <c r="AB238" s="75"/>
      <c r="AC238" s="213"/>
      <c r="AG238" s="75"/>
      <c r="AH238" s="75"/>
      <c r="AI238" s="213"/>
      <c r="AM238" s="75"/>
      <c r="AN238" s="75"/>
      <c r="AO238" s="213"/>
      <c r="AS238" s="75"/>
      <c r="AT238" s="75"/>
      <c r="AU238" s="213"/>
      <c r="AY238" s="75"/>
      <c r="AZ238" s="75"/>
      <c r="BA238" s="213"/>
      <c r="BE238" s="75"/>
      <c r="BF238" s="75"/>
      <c r="BG238" s="213"/>
    </row>
    <row r="239" spans="2:59" x14ac:dyDescent="0.2">
      <c r="B239" s="26"/>
      <c r="C239" s="75"/>
      <c r="E239" s="55"/>
      <c r="F239" s="34"/>
      <c r="I239" s="75"/>
      <c r="K239" s="55"/>
      <c r="O239" s="75"/>
      <c r="Q239" s="55"/>
      <c r="U239" s="75"/>
      <c r="W239" s="55"/>
      <c r="AA239" s="75"/>
      <c r="AC239" s="55"/>
      <c r="AG239" s="75"/>
      <c r="AI239" s="55"/>
      <c r="AM239" s="75"/>
      <c r="AO239" s="55"/>
      <c r="AS239" s="75"/>
      <c r="AU239" s="55"/>
      <c r="AY239" s="75"/>
      <c r="BA239" s="55"/>
      <c r="BE239" s="75"/>
      <c r="BG239" s="55"/>
    </row>
    <row r="240" spans="2:59" x14ac:dyDescent="0.2">
      <c r="B240" s="26"/>
      <c r="C240" s="180" t="s">
        <v>1509</v>
      </c>
      <c r="F240" s="34"/>
    </row>
    <row r="241" spans="2:59" x14ac:dyDescent="0.2">
      <c r="B241" s="26"/>
      <c r="C241" s="197" t="s">
        <v>1494</v>
      </c>
      <c r="D241" s="198" t="s">
        <v>1008</v>
      </c>
      <c r="E241" s="199" t="s">
        <v>1505</v>
      </c>
      <c r="F241" s="34"/>
      <c r="I241" s="180"/>
      <c r="O241" s="180"/>
      <c r="U241" s="180"/>
      <c r="AA241" s="180"/>
      <c r="AG241" s="180"/>
      <c r="AM241" s="180"/>
      <c r="AS241" s="180"/>
      <c r="AY241" s="180"/>
      <c r="BE241" s="180"/>
    </row>
    <row r="242" spans="2:59" x14ac:dyDescent="0.2">
      <c r="B242" s="26"/>
      <c r="C242" s="200" t="s">
        <v>229</v>
      </c>
      <c r="D242" s="75">
        <f>'Edited Data'!JG71</f>
        <v>11</v>
      </c>
      <c r="E242" s="201">
        <f>'Edited Data'!JG73</f>
        <v>0.36666666666666664</v>
      </c>
      <c r="F242" s="34"/>
      <c r="I242" s="75"/>
      <c r="J242" s="75"/>
      <c r="K242" s="75"/>
      <c r="O242" s="75"/>
      <c r="P242" s="75"/>
      <c r="Q242" s="75"/>
      <c r="U242" s="75"/>
      <c r="V242" s="75"/>
      <c r="W242" s="75"/>
      <c r="AA242" s="75"/>
      <c r="AB242" s="75"/>
      <c r="AC242" s="75"/>
      <c r="AG242" s="75"/>
      <c r="AH242" s="75"/>
      <c r="AI242" s="75"/>
      <c r="AM242" s="75"/>
      <c r="AN242" s="75"/>
      <c r="AO242" s="75"/>
      <c r="AS242" s="75"/>
      <c r="AT242" s="75"/>
      <c r="AU242" s="75"/>
      <c r="AY242" s="75"/>
      <c r="AZ242" s="75"/>
      <c r="BA242" s="75"/>
      <c r="BE242" s="75"/>
      <c r="BF242" s="75"/>
      <c r="BG242" s="75"/>
    </row>
    <row r="243" spans="2:59" x14ac:dyDescent="0.2">
      <c r="B243" s="26"/>
      <c r="C243" s="200" t="s">
        <v>228</v>
      </c>
      <c r="D243" s="75">
        <f>'Edited Data'!JF71</f>
        <v>14</v>
      </c>
      <c r="E243" s="201">
        <f>'Edited Data'!JF73</f>
        <v>0.46666666666666667</v>
      </c>
      <c r="F243" s="34"/>
      <c r="I243" s="75"/>
      <c r="J243" s="75"/>
      <c r="K243" s="213"/>
      <c r="O243" s="75"/>
      <c r="P243" s="75"/>
      <c r="Q243" s="213"/>
      <c r="U243" s="75"/>
      <c r="V243" s="75"/>
      <c r="W243" s="213"/>
      <c r="AA243" s="75"/>
      <c r="AB243" s="75"/>
      <c r="AC243" s="213"/>
      <c r="AG243" s="75"/>
      <c r="AH243" s="75"/>
      <c r="AI243" s="213"/>
      <c r="AM243" s="75"/>
      <c r="AN243" s="75"/>
      <c r="AO243" s="213"/>
      <c r="AS243" s="75"/>
      <c r="AT243" s="75"/>
      <c r="AU243" s="213"/>
      <c r="AY243" s="75"/>
      <c r="AZ243" s="75"/>
      <c r="BA243" s="213"/>
      <c r="BE243" s="75"/>
      <c r="BF243" s="75"/>
      <c r="BG243" s="213"/>
    </row>
    <row r="244" spans="2:59" x14ac:dyDescent="0.2">
      <c r="B244" s="26"/>
      <c r="C244" s="200" t="s">
        <v>227</v>
      </c>
      <c r="D244" s="75">
        <f>'Edited Data'!JE71</f>
        <v>4</v>
      </c>
      <c r="E244" s="201">
        <f>'Edited Data'!JE73</f>
        <v>0.13333333333333333</v>
      </c>
      <c r="F244" s="34"/>
      <c r="I244" s="75"/>
      <c r="J244" s="75"/>
      <c r="K244" s="213"/>
      <c r="O244" s="75"/>
      <c r="P244" s="75"/>
      <c r="Q244" s="213"/>
      <c r="U244" s="75"/>
      <c r="V244" s="75"/>
      <c r="W244" s="213"/>
      <c r="AA244" s="75"/>
      <c r="AB244" s="75"/>
      <c r="AC244" s="213"/>
      <c r="AG244" s="75"/>
      <c r="AH244" s="75"/>
      <c r="AI244" s="213"/>
      <c r="AM244" s="75"/>
      <c r="AN244" s="75"/>
      <c r="AO244" s="213"/>
      <c r="AS244" s="75"/>
      <c r="AT244" s="75"/>
      <c r="AU244" s="213"/>
      <c r="AY244" s="75"/>
      <c r="AZ244" s="75"/>
      <c r="BA244" s="213"/>
      <c r="BE244" s="75"/>
      <c r="BF244" s="75"/>
      <c r="BG244" s="213"/>
    </row>
    <row r="245" spans="2:59" x14ac:dyDescent="0.2">
      <c r="B245" s="26"/>
      <c r="C245" s="202" t="s">
        <v>225</v>
      </c>
      <c r="D245" s="203">
        <f>'Edited Data'!JD71</f>
        <v>12</v>
      </c>
      <c r="E245" s="204">
        <f>'Edited Data'!JD73</f>
        <v>0.4</v>
      </c>
      <c r="F245" s="34"/>
      <c r="I245" s="75"/>
      <c r="J245" s="75"/>
      <c r="K245" s="213"/>
      <c r="O245" s="75"/>
      <c r="P245" s="75"/>
      <c r="Q245" s="213"/>
      <c r="U245" s="75"/>
      <c r="V245" s="75"/>
      <c r="W245" s="213"/>
      <c r="AA245" s="75"/>
      <c r="AB245" s="75"/>
      <c r="AC245" s="213"/>
      <c r="AG245" s="75"/>
      <c r="AH245" s="75"/>
      <c r="AI245" s="213"/>
      <c r="AM245" s="75"/>
      <c r="AN245" s="75"/>
      <c r="AO245" s="213"/>
      <c r="AS245" s="75"/>
      <c r="AT245" s="75"/>
      <c r="AU245" s="213"/>
      <c r="AY245" s="75"/>
      <c r="AZ245" s="75"/>
      <c r="BA245" s="213"/>
      <c r="BE245" s="75"/>
      <c r="BF245" s="75"/>
      <c r="BG245" s="213"/>
    </row>
    <row r="246" spans="2:59" x14ac:dyDescent="0.2">
      <c r="B246" s="26"/>
      <c r="C246" s="75"/>
      <c r="D246" s="75"/>
      <c r="E246" s="213"/>
      <c r="F246" s="34"/>
      <c r="I246" s="75"/>
      <c r="J246" s="75"/>
      <c r="K246" s="213"/>
      <c r="O246" s="75"/>
      <c r="P246" s="75"/>
      <c r="Q246" s="213"/>
      <c r="U246" s="75"/>
      <c r="V246" s="75"/>
      <c r="W246" s="213"/>
      <c r="AA246" s="75"/>
      <c r="AB246" s="75"/>
      <c r="AC246" s="213"/>
      <c r="AG246" s="75"/>
      <c r="AH246" s="75"/>
      <c r="AI246" s="213"/>
      <c r="AM246" s="75"/>
      <c r="AN246" s="75"/>
      <c r="AO246" s="213"/>
      <c r="AS246" s="75"/>
      <c r="AT246" s="75"/>
      <c r="AU246" s="213"/>
      <c r="AY246" s="75"/>
      <c r="AZ246" s="75"/>
      <c r="BA246" s="213"/>
      <c r="BE246" s="75"/>
      <c r="BF246" s="75"/>
      <c r="BG246" s="213"/>
    </row>
    <row r="247" spans="2:59" x14ac:dyDescent="0.2">
      <c r="B247" s="26"/>
      <c r="C247" s="180" t="s">
        <v>952</v>
      </c>
      <c r="F247" s="34"/>
      <c r="I247" s="75"/>
      <c r="J247" s="75"/>
      <c r="K247" s="213"/>
      <c r="O247" s="75"/>
      <c r="P247" s="75"/>
      <c r="Q247" s="213"/>
      <c r="U247" s="75"/>
      <c r="V247" s="75"/>
      <c r="W247" s="213"/>
      <c r="AA247" s="75"/>
      <c r="AB247" s="75"/>
      <c r="AC247" s="213"/>
      <c r="AG247" s="75"/>
      <c r="AH247" s="75"/>
      <c r="AI247" s="213"/>
      <c r="AM247" s="75"/>
      <c r="AN247" s="75"/>
      <c r="AO247" s="213"/>
      <c r="AS247" s="75"/>
      <c r="AT247" s="75"/>
      <c r="AU247" s="213"/>
      <c r="AY247" s="75"/>
      <c r="AZ247" s="75"/>
      <c r="BA247" s="213"/>
      <c r="BE247" s="75"/>
      <c r="BF247" s="75"/>
      <c r="BG247" s="213"/>
    </row>
    <row r="248" spans="2:59" x14ac:dyDescent="0.2">
      <c r="B248" s="26"/>
      <c r="C248" s="197" t="s">
        <v>1508</v>
      </c>
      <c r="D248" s="198" t="s">
        <v>1008</v>
      </c>
      <c r="E248" s="199" t="s">
        <v>1505</v>
      </c>
      <c r="F248" s="34"/>
      <c r="I248" s="75"/>
      <c r="K248" s="55"/>
      <c r="O248" s="75"/>
      <c r="Q248" s="55"/>
      <c r="U248" s="75"/>
      <c r="W248" s="55"/>
      <c r="AA248" s="75"/>
      <c r="AC248" s="55"/>
      <c r="AG248" s="75"/>
      <c r="AI248" s="55"/>
      <c r="AM248" s="75"/>
      <c r="AO248" s="55"/>
      <c r="AS248" s="75"/>
      <c r="AU248" s="55"/>
      <c r="AY248" s="75"/>
      <c r="BA248" s="55"/>
      <c r="BE248" s="75"/>
      <c r="BG248" s="55"/>
    </row>
    <row r="249" spans="2:59" x14ac:dyDescent="0.2">
      <c r="B249" s="26"/>
      <c r="C249" s="200" t="s">
        <v>229</v>
      </c>
      <c r="D249" s="75">
        <f>'Edited Data'!JO71</f>
        <v>20</v>
      </c>
      <c r="E249" s="201">
        <f>'Edited Data'!JO73</f>
        <v>0.47619047619047616</v>
      </c>
      <c r="F249" s="34"/>
    </row>
    <row r="250" spans="2:59" x14ac:dyDescent="0.2">
      <c r="B250" s="26"/>
      <c r="C250" s="200" t="s">
        <v>228</v>
      </c>
      <c r="D250" s="75">
        <f>'Edited Data'!JN71</f>
        <v>19</v>
      </c>
      <c r="E250" s="201">
        <f>'Edited Data'!JN73</f>
        <v>0.45238095238095238</v>
      </c>
      <c r="F250" s="34"/>
      <c r="I250" s="180"/>
      <c r="O250" s="180"/>
      <c r="U250" s="180"/>
      <c r="AA250" s="180"/>
      <c r="AG250" s="180"/>
      <c r="AM250" s="180"/>
      <c r="AS250" s="180"/>
      <c r="AY250" s="180"/>
      <c r="BE250" s="180"/>
    </row>
    <row r="251" spans="2:59" x14ac:dyDescent="0.2">
      <c r="B251" s="26"/>
      <c r="C251" s="202" t="s">
        <v>225</v>
      </c>
      <c r="D251" s="203">
        <f>'Edited Data'!JM71</f>
        <v>7</v>
      </c>
      <c r="E251" s="204">
        <f>'Edited Data'!JM73</f>
        <v>0.16666666666666666</v>
      </c>
      <c r="F251" s="34"/>
      <c r="I251" s="75"/>
      <c r="J251" s="75"/>
      <c r="K251" s="75"/>
      <c r="O251" s="75"/>
      <c r="P251" s="75"/>
      <c r="Q251" s="75"/>
      <c r="U251" s="75"/>
      <c r="V251" s="75"/>
      <c r="W251" s="75"/>
      <c r="AA251" s="75"/>
      <c r="AB251" s="75"/>
      <c r="AC251" s="75"/>
      <c r="AG251" s="75"/>
      <c r="AH251" s="75"/>
      <c r="AI251" s="75"/>
      <c r="AM251" s="75"/>
      <c r="AN251" s="75"/>
      <c r="AO251" s="75"/>
      <c r="AS251" s="75"/>
      <c r="AT251" s="75"/>
      <c r="AU251" s="75"/>
      <c r="AY251" s="75"/>
      <c r="AZ251" s="75"/>
      <c r="BA251" s="75"/>
      <c r="BE251" s="75"/>
      <c r="BF251" s="75"/>
      <c r="BG251" s="75"/>
    </row>
    <row r="252" spans="2:59" x14ac:dyDescent="0.2">
      <c r="B252" s="26"/>
      <c r="F252" s="34"/>
      <c r="I252" s="75"/>
      <c r="J252" s="75"/>
      <c r="K252" s="213"/>
      <c r="O252" s="75"/>
      <c r="P252" s="75"/>
      <c r="Q252" s="213"/>
      <c r="U252" s="75"/>
      <c r="V252" s="75"/>
      <c r="W252" s="213"/>
      <c r="AA252" s="75"/>
      <c r="AB252" s="75"/>
      <c r="AC252" s="213"/>
      <c r="AG252" s="75"/>
      <c r="AH252" s="75"/>
      <c r="AI252" s="213"/>
      <c r="AM252" s="75"/>
      <c r="AN252" s="75"/>
      <c r="AO252" s="213"/>
      <c r="AS252" s="75"/>
      <c r="AT252" s="75"/>
      <c r="AU252" s="213"/>
      <c r="AY252" s="75"/>
      <c r="AZ252" s="75"/>
      <c r="BA252" s="213"/>
      <c r="BE252" s="75"/>
      <c r="BF252" s="75"/>
      <c r="BG252" s="213"/>
    </row>
    <row r="253" spans="2:59" x14ac:dyDescent="0.2">
      <c r="B253" s="26"/>
      <c r="C253" s="180" t="s">
        <v>1510</v>
      </c>
      <c r="F253" s="34"/>
      <c r="I253" s="75"/>
      <c r="J253" s="75"/>
      <c r="K253" s="213"/>
      <c r="O253" s="75"/>
      <c r="P253" s="75"/>
      <c r="Q253" s="213"/>
      <c r="U253" s="75"/>
      <c r="V253" s="75"/>
      <c r="W253" s="213"/>
      <c r="AA253" s="75"/>
      <c r="AB253" s="75"/>
      <c r="AC253" s="213"/>
      <c r="AG253" s="75"/>
      <c r="AH253" s="75"/>
      <c r="AI253" s="213"/>
      <c r="AM253" s="75"/>
      <c r="AN253" s="75"/>
      <c r="AO253" s="213"/>
      <c r="AS253" s="75"/>
      <c r="AT253" s="75"/>
      <c r="AU253" s="213"/>
      <c r="AY253" s="75"/>
      <c r="AZ253" s="75"/>
      <c r="BA253" s="213"/>
      <c r="BE253" s="75"/>
      <c r="BF253" s="75"/>
      <c r="BG253" s="213"/>
    </row>
    <row r="254" spans="2:59" x14ac:dyDescent="0.2">
      <c r="B254" s="26"/>
      <c r="C254" s="197" t="s">
        <v>1483</v>
      </c>
      <c r="D254" s="198" t="s">
        <v>1008</v>
      </c>
      <c r="E254" s="199" t="s">
        <v>1505</v>
      </c>
      <c r="F254" s="34"/>
      <c r="I254" s="75"/>
      <c r="J254" s="75"/>
      <c r="K254" s="213"/>
      <c r="O254" s="75"/>
      <c r="P254" s="75"/>
      <c r="Q254" s="213"/>
      <c r="U254" s="75"/>
      <c r="V254" s="75"/>
      <c r="W254" s="213"/>
      <c r="AA254" s="75"/>
      <c r="AB254" s="75"/>
      <c r="AC254" s="213"/>
      <c r="AG254" s="75"/>
      <c r="AH254" s="75"/>
      <c r="AI254" s="213"/>
      <c r="AM254" s="75"/>
      <c r="AN254" s="75"/>
      <c r="AO254" s="213"/>
      <c r="AS254" s="75"/>
      <c r="AT254" s="75"/>
      <c r="AU254" s="213"/>
      <c r="AY254" s="75"/>
      <c r="AZ254" s="75"/>
      <c r="BA254" s="213"/>
      <c r="BE254" s="75"/>
      <c r="BF254" s="75"/>
      <c r="BG254" s="213"/>
    </row>
    <row r="255" spans="2:59" x14ac:dyDescent="0.2">
      <c r="B255" s="26"/>
      <c r="C255" s="200" t="s">
        <v>229</v>
      </c>
      <c r="D255" s="75">
        <f>'Edited Data'!JZ71</f>
        <v>19</v>
      </c>
      <c r="E255" s="201">
        <f>'Edited Data'!JZ73</f>
        <v>0.59375</v>
      </c>
      <c r="F255" s="34"/>
      <c r="I255" s="75"/>
      <c r="J255" s="75"/>
      <c r="K255" s="213"/>
      <c r="O255" s="75"/>
      <c r="P255" s="75"/>
      <c r="Q255" s="213"/>
      <c r="U255" s="75"/>
      <c r="V255" s="75"/>
      <c r="W255" s="213"/>
      <c r="AA255" s="75"/>
      <c r="AB255" s="75"/>
      <c r="AC255" s="213"/>
      <c r="AG255" s="75"/>
      <c r="AH255" s="75"/>
      <c r="AI255" s="213"/>
      <c r="AM255" s="75"/>
      <c r="AN255" s="75"/>
      <c r="AO255" s="213"/>
      <c r="AS255" s="75"/>
      <c r="AT255" s="75"/>
      <c r="AU255" s="213"/>
      <c r="AY255" s="75"/>
      <c r="AZ255" s="75"/>
      <c r="BA255" s="213"/>
      <c r="BE255" s="75"/>
      <c r="BF255" s="75"/>
      <c r="BG255" s="213"/>
    </row>
    <row r="256" spans="2:59" x14ac:dyDescent="0.2">
      <c r="B256" s="26"/>
      <c r="C256" s="200" t="s">
        <v>228</v>
      </c>
      <c r="D256" s="75">
        <f>'Edited Data'!JY71</f>
        <v>9</v>
      </c>
      <c r="E256" s="201">
        <f>'Edited Data'!JY73</f>
        <v>0.28125</v>
      </c>
      <c r="F256" s="34"/>
      <c r="I256" s="75"/>
      <c r="J256" s="75"/>
      <c r="K256" s="213"/>
      <c r="O256" s="75"/>
      <c r="P256" s="75"/>
      <c r="Q256" s="213"/>
      <c r="U256" s="75"/>
      <c r="V256" s="75"/>
      <c r="W256" s="213"/>
      <c r="AA256" s="75"/>
      <c r="AB256" s="75"/>
      <c r="AC256" s="213"/>
      <c r="AG256" s="75"/>
      <c r="AH256" s="75"/>
      <c r="AI256" s="213"/>
      <c r="AM256" s="75"/>
      <c r="AN256" s="75"/>
      <c r="AO256" s="213"/>
      <c r="AS256" s="75"/>
      <c r="AT256" s="75"/>
      <c r="AU256" s="213"/>
      <c r="AY256" s="75"/>
      <c r="AZ256" s="75"/>
      <c r="BA256" s="213"/>
      <c r="BE256" s="75"/>
      <c r="BF256" s="75"/>
      <c r="BG256" s="213"/>
    </row>
    <row r="257" spans="2:59" x14ac:dyDescent="0.2">
      <c r="B257" s="26"/>
      <c r="C257" s="200" t="s">
        <v>227</v>
      </c>
      <c r="D257" s="75">
        <f>'Edited Data'!JX71</f>
        <v>2</v>
      </c>
      <c r="E257" s="201">
        <f>'Edited Data'!JX73</f>
        <v>6.25E-2</v>
      </c>
      <c r="F257" s="34"/>
      <c r="I257" s="75"/>
      <c r="K257" s="55"/>
      <c r="O257" s="75"/>
      <c r="Q257" s="55"/>
      <c r="U257" s="75"/>
      <c r="W257" s="55"/>
      <c r="AA257" s="75"/>
      <c r="AC257" s="55"/>
      <c r="AG257" s="75"/>
      <c r="AI257" s="55"/>
      <c r="AM257" s="75"/>
      <c r="AO257" s="55"/>
      <c r="AS257" s="75"/>
      <c r="AU257" s="55"/>
      <c r="AY257" s="75"/>
      <c r="BA257" s="55"/>
      <c r="BE257" s="75"/>
      <c r="BG257" s="55"/>
    </row>
    <row r="258" spans="2:59" x14ac:dyDescent="0.2">
      <c r="B258" s="26"/>
      <c r="C258" s="200" t="s">
        <v>225</v>
      </c>
      <c r="D258" s="75">
        <f>'Edited Data'!JW71</f>
        <v>6</v>
      </c>
      <c r="E258" s="201">
        <f>'Edited Data'!JW73</f>
        <v>0.1875</v>
      </c>
      <c r="F258" s="34"/>
    </row>
    <row r="259" spans="2:59" x14ac:dyDescent="0.2">
      <c r="B259" s="26"/>
      <c r="C259" s="202" t="s">
        <v>1365</v>
      </c>
      <c r="D259" s="52">
        <f>'Edited Data'!KA71</f>
        <v>3</v>
      </c>
      <c r="E259" s="193">
        <f>'Edited Data'!KA73</f>
        <v>9.375E-2</v>
      </c>
      <c r="F259" s="34"/>
      <c r="I259" s="180"/>
      <c r="O259" s="180"/>
      <c r="U259" s="180"/>
      <c r="AA259" s="180"/>
      <c r="AG259" s="180"/>
      <c r="AM259" s="180"/>
      <c r="AS259" s="180"/>
      <c r="AY259" s="180"/>
      <c r="BE259" s="180"/>
    </row>
    <row r="260" spans="2:59" x14ac:dyDescent="0.2">
      <c r="B260" s="26"/>
      <c r="F260" s="34"/>
      <c r="I260" s="75"/>
      <c r="J260" s="75"/>
      <c r="K260" s="75"/>
      <c r="O260" s="75"/>
      <c r="P260" s="75"/>
      <c r="Q260" s="75"/>
      <c r="U260" s="75"/>
      <c r="V260" s="75"/>
      <c r="W260" s="75"/>
      <c r="AA260" s="75"/>
      <c r="AB260" s="75"/>
      <c r="AC260" s="75"/>
      <c r="AG260" s="75"/>
      <c r="AH260" s="75"/>
      <c r="AI260" s="75"/>
      <c r="AM260" s="75"/>
      <c r="AN260" s="75"/>
      <c r="AO260" s="75"/>
      <c r="AS260" s="75"/>
      <c r="AT260" s="75"/>
      <c r="AU260" s="75"/>
      <c r="AY260" s="75"/>
      <c r="AZ260" s="75"/>
      <c r="BA260" s="75"/>
      <c r="BE260" s="75"/>
      <c r="BF260" s="75"/>
      <c r="BG260" s="75"/>
    </row>
    <row r="261" spans="2:59" x14ac:dyDescent="0.2">
      <c r="B261" s="26"/>
      <c r="C261" s="180" t="s">
        <v>990</v>
      </c>
      <c r="F261" s="34"/>
      <c r="I261" s="75"/>
      <c r="J261" s="75"/>
      <c r="K261" s="213"/>
      <c r="O261" s="75"/>
      <c r="P261" s="75"/>
      <c r="Q261" s="213"/>
      <c r="U261" s="75"/>
      <c r="V261" s="75"/>
      <c r="W261" s="213"/>
      <c r="AA261" s="75"/>
      <c r="AB261" s="75"/>
      <c r="AC261" s="213"/>
      <c r="AG261" s="75"/>
      <c r="AH261" s="75"/>
      <c r="AI261" s="213"/>
      <c r="AM261" s="75"/>
      <c r="AN261" s="75"/>
      <c r="AO261" s="213"/>
      <c r="AS261" s="75"/>
      <c r="AT261" s="75"/>
      <c r="AU261" s="213"/>
      <c r="AY261" s="75"/>
      <c r="AZ261" s="75"/>
      <c r="BA261" s="213"/>
      <c r="BE261" s="75"/>
      <c r="BF261" s="75"/>
      <c r="BG261" s="213"/>
    </row>
    <row r="262" spans="2:59" x14ac:dyDescent="0.2">
      <c r="B262" s="26"/>
      <c r="C262" s="197" t="s">
        <v>1512</v>
      </c>
      <c r="D262" s="198" t="s">
        <v>1008</v>
      </c>
      <c r="E262" s="199" t="s">
        <v>1505</v>
      </c>
      <c r="F262" s="34"/>
      <c r="I262" s="75"/>
      <c r="J262" s="75"/>
      <c r="K262" s="213"/>
      <c r="O262" s="75"/>
      <c r="P262" s="75"/>
      <c r="Q262" s="213"/>
      <c r="U262" s="75"/>
      <c r="V262" s="75"/>
      <c r="W262" s="213"/>
      <c r="AA262" s="75"/>
      <c r="AB262" s="75"/>
      <c r="AC262" s="213"/>
      <c r="AG262" s="75"/>
      <c r="AH262" s="75"/>
      <c r="AI262" s="213"/>
      <c r="AM262" s="75"/>
      <c r="AN262" s="75"/>
      <c r="AO262" s="213"/>
      <c r="AS262" s="75"/>
      <c r="AT262" s="75"/>
      <c r="AU262" s="213"/>
      <c r="AY262" s="75"/>
      <c r="AZ262" s="75"/>
      <c r="BA262" s="213"/>
      <c r="BE262" s="75"/>
      <c r="BF262" s="75"/>
      <c r="BG262" s="213"/>
    </row>
    <row r="263" spans="2:59" x14ac:dyDescent="0.2">
      <c r="B263" s="26"/>
      <c r="C263" s="202" t="s">
        <v>229</v>
      </c>
      <c r="D263" s="203">
        <f>'Edited Data'!KI71</f>
        <v>6</v>
      </c>
      <c r="E263" s="204">
        <f>'Edited Data'!KI73</f>
        <v>1</v>
      </c>
      <c r="F263" s="34"/>
      <c r="I263" s="75"/>
      <c r="J263" s="75"/>
      <c r="K263" s="213"/>
      <c r="O263" s="75"/>
      <c r="P263" s="75"/>
      <c r="Q263" s="213"/>
      <c r="U263" s="75"/>
      <c r="V263" s="75"/>
      <c r="W263" s="213"/>
      <c r="AA263" s="75"/>
      <c r="AB263" s="75"/>
      <c r="AC263" s="213"/>
      <c r="AG263" s="75"/>
      <c r="AH263" s="75"/>
      <c r="AI263" s="213"/>
      <c r="AM263" s="75"/>
      <c r="AN263" s="75"/>
      <c r="AO263" s="213"/>
      <c r="AS263" s="75"/>
      <c r="AT263" s="75"/>
      <c r="AU263" s="213"/>
      <c r="AY263" s="75"/>
      <c r="AZ263" s="75"/>
      <c r="BA263" s="213"/>
      <c r="BE263" s="75"/>
      <c r="BF263" s="75"/>
      <c r="BG263" s="213"/>
    </row>
    <row r="264" spans="2:59" x14ac:dyDescent="0.2">
      <c r="B264" s="26"/>
      <c r="C264" s="75"/>
      <c r="D264" s="75"/>
      <c r="E264" s="213"/>
      <c r="F264" s="34"/>
      <c r="I264" s="75"/>
      <c r="J264" s="75"/>
      <c r="K264" s="213"/>
      <c r="O264" s="75"/>
      <c r="P264" s="75"/>
      <c r="Q264" s="213"/>
      <c r="U264" s="75"/>
      <c r="V264" s="75"/>
      <c r="W264" s="213"/>
      <c r="AA264" s="75"/>
      <c r="AB264" s="75"/>
      <c r="AC264" s="213"/>
      <c r="AG264" s="75"/>
      <c r="AH264" s="75"/>
      <c r="AI264" s="213"/>
      <c r="AM264" s="75"/>
      <c r="AN264" s="75"/>
      <c r="AO264" s="213"/>
      <c r="AS264" s="75"/>
      <c r="AT264" s="75"/>
      <c r="AU264" s="213"/>
      <c r="AY264" s="75"/>
      <c r="AZ264" s="75"/>
      <c r="BA264" s="213"/>
      <c r="BE264" s="75"/>
      <c r="BF264" s="75"/>
      <c r="BG264" s="213"/>
    </row>
    <row r="265" spans="2:59" x14ac:dyDescent="0.2">
      <c r="B265" s="26"/>
      <c r="C265" s="180" t="s">
        <v>1003</v>
      </c>
      <c r="F265" s="34"/>
      <c r="I265" s="75"/>
      <c r="J265" s="75"/>
      <c r="K265" s="213"/>
      <c r="O265" s="75"/>
      <c r="P265" s="75"/>
      <c r="Q265" s="213"/>
      <c r="U265" s="75"/>
      <c r="V265" s="75"/>
      <c r="W265" s="213"/>
      <c r="AA265" s="75"/>
      <c r="AB265" s="75"/>
      <c r="AC265" s="213"/>
      <c r="AG265" s="75"/>
      <c r="AH265" s="75"/>
      <c r="AI265" s="213"/>
      <c r="AM265" s="75"/>
      <c r="AN265" s="75"/>
      <c r="AO265" s="213"/>
      <c r="AS265" s="75"/>
      <c r="AT265" s="75"/>
      <c r="AU265" s="213"/>
      <c r="AY265" s="75"/>
      <c r="AZ265" s="75"/>
      <c r="BA265" s="213"/>
      <c r="BE265" s="75"/>
      <c r="BF265" s="75"/>
      <c r="BG265" s="213"/>
    </row>
    <row r="266" spans="2:59" x14ac:dyDescent="0.2">
      <c r="B266" s="26"/>
      <c r="C266" s="197" t="s">
        <v>1513</v>
      </c>
      <c r="D266" s="198" t="s">
        <v>1008</v>
      </c>
      <c r="E266" s="199" t="s">
        <v>1505</v>
      </c>
      <c r="F266" s="34"/>
      <c r="I266" s="75"/>
      <c r="K266" s="55"/>
      <c r="O266" s="75"/>
      <c r="Q266" s="55"/>
      <c r="U266" s="75"/>
      <c r="W266" s="55"/>
      <c r="AA266" s="75"/>
      <c r="AC266" s="55"/>
      <c r="AG266" s="75"/>
      <c r="AI266" s="55"/>
      <c r="AM266" s="75"/>
      <c r="AO266" s="55"/>
      <c r="AS266" s="75"/>
      <c r="AU266" s="55"/>
      <c r="AY266" s="75"/>
      <c r="BA266" s="55"/>
      <c r="BE266" s="75"/>
      <c r="BG266" s="55"/>
    </row>
    <row r="267" spans="2:59" x14ac:dyDescent="0.2">
      <c r="B267" s="26"/>
      <c r="C267" s="202" t="s">
        <v>225</v>
      </c>
      <c r="D267" s="203">
        <f>COUNTIF('Edited Data'!KP:KP,"Results of risk and needs assessment")</f>
        <v>2</v>
      </c>
      <c r="E267" s="204">
        <f>D267/2</f>
        <v>1</v>
      </c>
      <c r="F267" s="34"/>
    </row>
    <row r="268" spans="2:59" x14ac:dyDescent="0.2">
      <c r="B268" s="26"/>
      <c r="F268" s="34"/>
      <c r="I268" s="180"/>
      <c r="O268" s="180"/>
      <c r="U268" s="180"/>
      <c r="AA268" s="180"/>
      <c r="AG268" s="180"/>
      <c r="AM268" s="180"/>
      <c r="AS268" s="180"/>
      <c r="AY268" s="180"/>
      <c r="BE268" s="180"/>
    </row>
    <row r="269" spans="2:59" x14ac:dyDescent="0.2">
      <c r="B269" s="26"/>
      <c r="C269" s="180" t="s">
        <v>1514</v>
      </c>
      <c r="F269" s="34"/>
      <c r="I269" s="75"/>
      <c r="J269" s="75"/>
      <c r="K269" s="75"/>
      <c r="O269" s="75"/>
      <c r="P269" s="75"/>
      <c r="Q269" s="75"/>
      <c r="U269" s="75"/>
      <c r="V269" s="75"/>
      <c r="W269" s="75"/>
      <c r="AA269" s="75"/>
      <c r="AB269" s="75"/>
      <c r="AC269" s="75"/>
      <c r="AG269" s="75"/>
      <c r="AH269" s="75"/>
      <c r="AI269" s="75"/>
      <c r="AM269" s="75"/>
      <c r="AN269" s="75"/>
      <c r="AO269" s="75"/>
      <c r="AS269" s="75"/>
      <c r="AT269" s="75"/>
      <c r="AU269" s="75"/>
      <c r="AY269" s="75"/>
      <c r="AZ269" s="75"/>
      <c r="BA269" s="75"/>
      <c r="BE269" s="75"/>
      <c r="BF269" s="75"/>
      <c r="BG269" s="75"/>
    </row>
    <row r="270" spans="2:59" x14ac:dyDescent="0.2">
      <c r="B270" s="26"/>
      <c r="C270" s="197" t="s">
        <v>1513</v>
      </c>
      <c r="D270" s="198" t="s">
        <v>1008</v>
      </c>
      <c r="E270" s="199" t="s">
        <v>1505</v>
      </c>
      <c r="F270" s="34"/>
      <c r="I270" s="75"/>
      <c r="J270" s="75"/>
      <c r="K270" s="213"/>
      <c r="O270" s="75"/>
      <c r="P270" s="75"/>
      <c r="Q270" s="213"/>
      <c r="U270" s="75"/>
      <c r="V270" s="75"/>
      <c r="W270" s="213"/>
      <c r="AA270" s="75"/>
      <c r="AB270" s="75"/>
      <c r="AC270" s="213"/>
      <c r="AG270" s="75"/>
      <c r="AH270" s="75"/>
      <c r="AI270" s="213"/>
      <c r="AM270" s="75"/>
      <c r="AN270" s="75"/>
      <c r="AO270" s="213"/>
      <c r="AS270" s="75"/>
      <c r="AT270" s="75"/>
      <c r="AU270" s="213"/>
      <c r="AY270" s="75"/>
      <c r="AZ270" s="75"/>
      <c r="BA270" s="213"/>
      <c r="BE270" s="75"/>
      <c r="BF270" s="75"/>
      <c r="BG270" s="213"/>
    </row>
    <row r="271" spans="2:59" x14ac:dyDescent="0.2">
      <c r="B271" s="26"/>
      <c r="C271" s="200" t="s">
        <v>228</v>
      </c>
      <c r="D271" s="75">
        <f>COUNTIF('Edited Data'!KU:KU,"Caseload specific standards")</f>
        <v>1</v>
      </c>
      <c r="E271" s="201">
        <f>D271/2</f>
        <v>0.5</v>
      </c>
      <c r="F271" s="34"/>
      <c r="I271" s="75"/>
      <c r="J271" s="75"/>
      <c r="K271" s="213"/>
      <c r="O271" s="75"/>
      <c r="P271" s="75"/>
      <c r="Q271" s="213"/>
      <c r="U271" s="75"/>
      <c r="V271" s="75"/>
      <c r="W271" s="213"/>
      <c r="AA271" s="75"/>
      <c r="AB271" s="75"/>
      <c r="AC271" s="213"/>
      <c r="AG271" s="75"/>
      <c r="AH271" s="75"/>
      <c r="AI271" s="213"/>
      <c r="AM271" s="75"/>
      <c r="AN271" s="75"/>
      <c r="AO271" s="213"/>
      <c r="AS271" s="75"/>
      <c r="AT271" s="75"/>
      <c r="AU271" s="213"/>
      <c r="AY271" s="75"/>
      <c r="AZ271" s="75"/>
      <c r="BA271" s="213"/>
      <c r="BE271" s="75"/>
      <c r="BF271" s="75"/>
      <c r="BG271" s="213"/>
    </row>
    <row r="272" spans="2:59" x14ac:dyDescent="0.2">
      <c r="B272" s="26"/>
      <c r="C272" s="202" t="s">
        <v>225</v>
      </c>
      <c r="D272" s="203">
        <f>COUNTIF('Edited Data'!KU:KU,"Results of risk and needs assessment")</f>
        <v>1</v>
      </c>
      <c r="E272" s="204">
        <f>D272/2</f>
        <v>0.5</v>
      </c>
      <c r="F272" s="34"/>
      <c r="I272" s="75"/>
      <c r="J272" s="75"/>
      <c r="K272" s="213"/>
      <c r="O272" s="75"/>
      <c r="P272" s="75"/>
      <c r="Q272" s="213"/>
      <c r="U272" s="75"/>
      <c r="V272" s="75"/>
      <c r="W272" s="213"/>
      <c r="AA272" s="75"/>
      <c r="AB272" s="75"/>
      <c r="AC272" s="213"/>
      <c r="AG272" s="75"/>
      <c r="AH272" s="75"/>
      <c r="AI272" s="213"/>
      <c r="AM272" s="75"/>
      <c r="AN272" s="75"/>
      <c r="AO272" s="213"/>
      <c r="AS272" s="75"/>
      <c r="AT272" s="75"/>
      <c r="AU272" s="213"/>
      <c r="AY272" s="75"/>
      <c r="AZ272" s="75"/>
      <c r="BA272" s="213"/>
      <c r="BE272" s="75"/>
      <c r="BF272" s="75"/>
      <c r="BG272" s="213"/>
    </row>
    <row r="273" spans="1:59" x14ac:dyDescent="0.2">
      <c r="B273" s="26"/>
      <c r="C273" s="75"/>
      <c r="D273" s="75"/>
      <c r="E273" s="213"/>
      <c r="F273" s="34"/>
      <c r="I273" s="75"/>
      <c r="J273" s="75"/>
      <c r="K273" s="213"/>
      <c r="O273" s="75"/>
      <c r="P273" s="75"/>
      <c r="Q273" s="213"/>
      <c r="U273" s="75"/>
      <c r="V273" s="75"/>
      <c r="W273" s="213"/>
      <c r="AA273" s="75"/>
      <c r="AB273" s="75"/>
      <c r="AC273" s="213"/>
      <c r="AG273" s="75"/>
      <c r="AH273" s="75"/>
      <c r="AI273" s="213"/>
      <c r="AM273" s="75"/>
      <c r="AN273" s="75"/>
      <c r="AO273" s="213"/>
      <c r="AS273" s="75"/>
      <c r="AT273" s="75"/>
      <c r="AU273" s="213"/>
      <c r="AY273" s="75"/>
      <c r="AZ273" s="75"/>
      <c r="BA273" s="213"/>
      <c r="BE273" s="75"/>
      <c r="BF273" s="75"/>
      <c r="BG273" s="213"/>
    </row>
    <row r="274" spans="1:59" x14ac:dyDescent="0.2">
      <c r="B274" s="26"/>
      <c r="C274" s="180" t="s">
        <v>1515</v>
      </c>
      <c r="F274" s="34"/>
      <c r="I274" s="75"/>
      <c r="J274" s="75"/>
      <c r="K274" s="213"/>
      <c r="O274" s="75"/>
      <c r="P274" s="75"/>
      <c r="Q274" s="213"/>
      <c r="U274" s="75"/>
      <c r="V274" s="75"/>
      <c r="W274" s="213"/>
      <c r="AA274" s="75"/>
      <c r="AB274" s="75"/>
      <c r="AC274" s="213"/>
      <c r="AG274" s="75"/>
      <c r="AH274" s="75"/>
      <c r="AI274" s="213"/>
      <c r="AM274" s="75"/>
      <c r="AN274" s="75"/>
      <c r="AO274" s="213"/>
      <c r="AS274" s="75"/>
      <c r="AT274" s="75"/>
      <c r="AU274" s="213"/>
      <c r="AY274" s="75"/>
      <c r="AZ274" s="75"/>
      <c r="BA274" s="213"/>
      <c r="BE274" s="75"/>
      <c r="BF274" s="75"/>
      <c r="BG274" s="213"/>
    </row>
    <row r="275" spans="1:59" x14ac:dyDescent="0.2">
      <c r="B275" s="26"/>
      <c r="C275" s="197" t="s">
        <v>1493</v>
      </c>
      <c r="D275" s="198" t="s">
        <v>1008</v>
      </c>
      <c r="E275" s="199" t="s">
        <v>1505</v>
      </c>
      <c r="F275" s="34"/>
      <c r="I275" s="75"/>
      <c r="K275" s="55"/>
      <c r="O275" s="75"/>
      <c r="Q275" s="55"/>
      <c r="U275" s="75"/>
      <c r="W275" s="55"/>
      <c r="AA275" s="75"/>
      <c r="AC275" s="55"/>
      <c r="AG275" s="75"/>
      <c r="AI275" s="55"/>
      <c r="AM275" s="75"/>
      <c r="AO275" s="55"/>
      <c r="AS275" s="75"/>
      <c r="AU275" s="55"/>
      <c r="AY275" s="75"/>
      <c r="BA275" s="55"/>
      <c r="BE275" s="75"/>
      <c r="BG275" s="55"/>
    </row>
    <row r="276" spans="1:59" x14ac:dyDescent="0.2">
      <c r="B276" s="26"/>
      <c r="C276" s="202" t="s">
        <v>228</v>
      </c>
      <c r="D276" s="203">
        <f>COUNTIF('Edited Data'!KZ:KZ,"Caseload specific standards")</f>
        <v>1</v>
      </c>
      <c r="E276" s="204">
        <f>D276/1</f>
        <v>1</v>
      </c>
      <c r="F276" s="34"/>
    </row>
    <row r="277" spans="1:59" x14ac:dyDescent="0.2">
      <c r="B277" s="26"/>
      <c r="F277" s="34"/>
      <c r="I277" s="180"/>
      <c r="O277" s="180"/>
      <c r="U277" s="180"/>
      <c r="AA277" s="180"/>
      <c r="AG277" s="180"/>
      <c r="AM277" s="180"/>
      <c r="AS277" s="180"/>
      <c r="AY277" s="180"/>
      <c r="BE277" s="180"/>
    </row>
    <row r="278" spans="1:59" x14ac:dyDescent="0.2">
      <c r="B278" s="26"/>
      <c r="C278" s="180" t="s">
        <v>1360</v>
      </c>
      <c r="F278" s="34"/>
      <c r="I278" s="75"/>
      <c r="J278" s="75"/>
      <c r="K278" s="75"/>
      <c r="O278" s="75"/>
      <c r="P278" s="75"/>
      <c r="Q278" s="75"/>
      <c r="U278" s="75"/>
      <c r="V278" s="75"/>
      <c r="W278" s="75"/>
      <c r="AA278" s="75"/>
      <c r="AB278" s="75"/>
      <c r="AC278" s="75"/>
      <c r="AG278" s="75"/>
      <c r="AH278" s="75"/>
      <c r="AI278" s="75"/>
      <c r="AM278" s="75"/>
      <c r="AN278" s="75"/>
      <c r="AO278" s="75"/>
      <c r="AS278" s="75"/>
      <c r="AT278" s="75"/>
      <c r="AU278" s="75"/>
      <c r="AY278" s="75"/>
      <c r="AZ278" s="75"/>
      <c r="BA278" s="75"/>
      <c r="BE278" s="75"/>
      <c r="BF278" s="75"/>
      <c r="BG278" s="75"/>
    </row>
    <row r="279" spans="1:59" x14ac:dyDescent="0.2">
      <c r="B279" s="26"/>
      <c r="C279" s="197" t="s">
        <v>1493</v>
      </c>
      <c r="D279" s="198" t="s">
        <v>1008</v>
      </c>
      <c r="E279" s="199" t="s">
        <v>1505</v>
      </c>
      <c r="F279" s="34"/>
      <c r="I279" s="75"/>
      <c r="J279" s="75"/>
      <c r="K279" s="213"/>
      <c r="O279" s="75"/>
      <c r="P279" s="75"/>
      <c r="Q279" s="213"/>
      <c r="U279" s="75"/>
      <c r="V279" s="75"/>
      <c r="W279" s="213"/>
      <c r="AA279" s="75"/>
      <c r="AB279" s="75"/>
      <c r="AC279" s="213"/>
      <c r="AG279" s="75"/>
      <c r="AH279" s="75"/>
      <c r="AI279" s="213"/>
      <c r="AM279" s="75"/>
      <c r="AN279" s="75"/>
      <c r="AO279" s="213"/>
      <c r="AS279" s="75"/>
      <c r="AT279" s="75"/>
      <c r="AU279" s="213"/>
      <c r="AY279" s="75"/>
      <c r="AZ279" s="75"/>
      <c r="BA279" s="213"/>
      <c r="BE279" s="75"/>
      <c r="BF279" s="75"/>
      <c r="BG279" s="213"/>
    </row>
    <row r="280" spans="1:59" x14ac:dyDescent="0.2">
      <c r="B280" s="26"/>
      <c r="C280" s="202" t="s">
        <v>225</v>
      </c>
      <c r="D280" s="203">
        <f>COUNTIF('Edited Data'!LE:LE,"Results of risk and needs assessment")</f>
        <v>1</v>
      </c>
      <c r="E280" s="204">
        <f>D280/1</f>
        <v>1</v>
      </c>
      <c r="F280" s="34"/>
      <c r="I280" s="75"/>
      <c r="J280" s="75"/>
      <c r="K280" s="213"/>
      <c r="O280" s="75"/>
      <c r="P280" s="75"/>
      <c r="Q280" s="213"/>
      <c r="U280" s="75"/>
      <c r="V280" s="75"/>
      <c r="W280" s="213"/>
      <c r="AA280" s="75"/>
      <c r="AB280" s="75"/>
      <c r="AC280" s="213"/>
      <c r="AG280" s="75"/>
      <c r="AH280" s="75"/>
      <c r="AI280" s="213"/>
      <c r="AM280" s="75"/>
      <c r="AN280" s="75"/>
      <c r="AO280" s="213"/>
      <c r="AS280" s="75"/>
      <c r="AT280" s="75"/>
      <c r="AU280" s="213"/>
      <c r="AY280" s="75"/>
      <c r="AZ280" s="75"/>
      <c r="BA280" s="213"/>
      <c r="BE280" s="75"/>
      <c r="BF280" s="75"/>
      <c r="BG280" s="213"/>
    </row>
    <row r="281" spans="1:59" x14ac:dyDescent="0.2">
      <c r="B281" s="26"/>
      <c r="F281" s="34"/>
      <c r="I281" s="75"/>
      <c r="J281" s="75"/>
      <c r="K281" s="213"/>
      <c r="O281" s="75"/>
      <c r="P281" s="75"/>
      <c r="Q281" s="213"/>
      <c r="U281" s="75"/>
      <c r="V281" s="75"/>
      <c r="W281" s="213"/>
      <c r="AA281" s="75"/>
      <c r="AB281" s="75"/>
      <c r="AC281" s="213"/>
      <c r="AG281" s="75"/>
      <c r="AH281" s="75"/>
      <c r="AI281" s="213"/>
      <c r="AM281" s="75"/>
      <c r="AN281" s="75"/>
      <c r="AO281" s="213"/>
      <c r="AS281" s="75"/>
      <c r="AT281" s="75"/>
      <c r="AU281" s="213"/>
      <c r="AY281" s="75"/>
      <c r="AZ281" s="75"/>
      <c r="BA281" s="213"/>
      <c r="BE281" s="75"/>
      <c r="BF281" s="75"/>
      <c r="BG281" s="213"/>
    </row>
    <row r="282" spans="1:59" x14ac:dyDescent="0.2">
      <c r="B282" s="26"/>
      <c r="C282" s="180" t="s">
        <v>1516</v>
      </c>
      <c r="F282" s="34"/>
      <c r="I282" s="75"/>
      <c r="J282" s="75"/>
      <c r="K282" s="213"/>
      <c r="O282" s="75"/>
      <c r="P282" s="75"/>
      <c r="Q282" s="213"/>
      <c r="U282" s="75"/>
      <c r="V282" s="75"/>
      <c r="W282" s="213"/>
      <c r="AA282" s="75"/>
      <c r="AB282" s="75"/>
      <c r="AC282" s="213"/>
      <c r="AG282" s="75"/>
      <c r="AH282" s="75"/>
      <c r="AI282" s="213"/>
      <c r="AM282" s="75"/>
      <c r="AN282" s="75"/>
      <c r="AO282" s="213"/>
      <c r="AS282" s="75"/>
      <c r="AT282" s="75"/>
      <c r="AU282" s="213"/>
      <c r="AY282" s="75"/>
      <c r="AZ282" s="75"/>
      <c r="BA282" s="213"/>
      <c r="BE282" s="75"/>
      <c r="BF282" s="75"/>
      <c r="BG282" s="213"/>
    </row>
    <row r="283" spans="1:59" x14ac:dyDescent="0.2">
      <c r="B283" s="26"/>
      <c r="C283" s="197" t="s">
        <v>1493</v>
      </c>
      <c r="D283" s="198" t="s">
        <v>1008</v>
      </c>
      <c r="E283" s="199" t="s">
        <v>1505</v>
      </c>
      <c r="F283" s="34"/>
      <c r="I283" s="75"/>
      <c r="J283" s="75"/>
      <c r="K283" s="213"/>
      <c r="O283" s="75"/>
      <c r="P283" s="75"/>
      <c r="Q283" s="213"/>
      <c r="U283" s="75"/>
      <c r="V283" s="75"/>
      <c r="W283" s="213"/>
      <c r="AA283" s="75"/>
      <c r="AB283" s="75"/>
      <c r="AC283" s="213"/>
      <c r="AG283" s="75"/>
      <c r="AH283" s="75"/>
      <c r="AI283" s="213"/>
      <c r="AM283" s="75"/>
      <c r="AN283" s="75"/>
      <c r="AO283" s="213"/>
      <c r="AS283" s="75"/>
      <c r="AT283" s="75"/>
      <c r="AU283" s="213"/>
      <c r="AY283" s="75"/>
      <c r="AZ283" s="75"/>
      <c r="BA283" s="213"/>
      <c r="BE283" s="75"/>
      <c r="BF283" s="75"/>
      <c r="BG283" s="213"/>
    </row>
    <row r="284" spans="1:59" x14ac:dyDescent="0.2">
      <c r="B284" s="26"/>
      <c r="C284" s="202" t="s">
        <v>225</v>
      </c>
      <c r="D284" s="203">
        <f>COUNTIF('Edited Data'!LJ:LJ,"Results of risk and needs assessment")</f>
        <v>1</v>
      </c>
      <c r="E284" s="204">
        <f>D284/1</f>
        <v>1</v>
      </c>
      <c r="F284" s="34"/>
      <c r="I284" s="75"/>
      <c r="K284" s="55"/>
      <c r="O284" s="75"/>
      <c r="Q284" s="55"/>
      <c r="U284" s="75"/>
      <c r="W284" s="55"/>
      <c r="AA284" s="75"/>
      <c r="AC284" s="55"/>
      <c r="AG284" s="75"/>
      <c r="AI284" s="55"/>
      <c r="AM284" s="75"/>
      <c r="AO284" s="55"/>
      <c r="AS284" s="75"/>
      <c r="AU284" s="55"/>
      <c r="AY284" s="75"/>
      <c r="BA284" s="55"/>
      <c r="BE284" s="75"/>
      <c r="BG284" s="55"/>
    </row>
    <row r="285" spans="1:59" x14ac:dyDescent="0.2">
      <c r="B285" s="26"/>
      <c r="F285" s="34"/>
    </row>
    <row r="286" spans="1:59" x14ac:dyDescent="0.2">
      <c r="A286" s="34"/>
      <c r="B286" s="26"/>
      <c r="C286" s="180" t="s">
        <v>1584</v>
      </c>
      <c r="F286" s="34"/>
      <c r="I286" s="180"/>
      <c r="O286" s="180"/>
      <c r="U286" s="180"/>
      <c r="AA286" s="180"/>
      <c r="AG286" s="180"/>
      <c r="AM286" s="180"/>
      <c r="AS286" s="180"/>
      <c r="AY286" s="180"/>
      <c r="BE286" s="180"/>
    </row>
    <row r="287" spans="1:59" x14ac:dyDescent="0.2">
      <c r="A287" s="34"/>
      <c r="B287" s="26"/>
      <c r="C287" s="30" t="s">
        <v>1586</v>
      </c>
      <c r="D287" s="48" t="s">
        <v>1008</v>
      </c>
      <c r="E287" s="33" t="s">
        <v>983</v>
      </c>
      <c r="F287" s="34"/>
      <c r="I287" s="75"/>
      <c r="J287" s="75"/>
      <c r="K287" s="75"/>
      <c r="O287" s="75"/>
      <c r="P287" s="75"/>
      <c r="Q287" s="75"/>
      <c r="U287" s="75"/>
      <c r="V287" s="75"/>
      <c r="W287" s="75"/>
      <c r="AA287" s="75"/>
      <c r="AB287" s="75"/>
      <c r="AC287" s="75"/>
      <c r="AG287" s="75"/>
      <c r="AH287" s="75"/>
      <c r="AI287" s="75"/>
      <c r="AM287" s="75"/>
      <c r="AN287" s="75"/>
      <c r="AO287" s="75"/>
      <c r="AS287" s="75"/>
      <c r="AT287" s="75"/>
      <c r="AU287" s="75"/>
      <c r="AY287" s="75"/>
      <c r="AZ287" s="75"/>
      <c r="BA287" s="75"/>
      <c r="BE287" s="75"/>
      <c r="BF287" s="75"/>
      <c r="BG287" s="75"/>
    </row>
    <row r="288" spans="1:59" x14ac:dyDescent="0.2">
      <c r="A288" s="34"/>
      <c r="B288" s="26"/>
      <c r="C288" s="36" t="s">
        <v>225</v>
      </c>
      <c r="D288" s="75">
        <f>SUMIF(C169:C241,"Results of risk and needs assessment",D169:D241)+(SUMIF(C263:C280,"Results of risk and needs assessment",D263:D280))</f>
        <v>65</v>
      </c>
      <c r="E288" s="50">
        <f t="shared" ref="E288:E293" si="0">D288/258</f>
        <v>0.25193798449612403</v>
      </c>
      <c r="F288" s="34"/>
      <c r="I288" s="75"/>
      <c r="J288" s="75"/>
      <c r="K288" s="213"/>
      <c r="O288" s="75"/>
      <c r="P288" s="75"/>
      <c r="Q288" s="213"/>
      <c r="U288" s="75"/>
      <c r="V288" s="75"/>
      <c r="W288" s="213"/>
      <c r="AA288" s="75"/>
      <c r="AB288" s="75"/>
      <c r="AC288" s="213"/>
      <c r="AG288" s="75"/>
      <c r="AH288" s="75"/>
      <c r="AI288" s="213"/>
      <c r="AM288" s="75"/>
      <c r="AN288" s="75"/>
      <c r="AO288" s="213"/>
      <c r="AS288" s="75"/>
      <c r="AT288" s="75"/>
      <c r="AU288" s="213"/>
      <c r="AY288" s="75"/>
      <c r="AZ288" s="75"/>
      <c r="BA288" s="213"/>
      <c r="BE288" s="75"/>
      <c r="BF288" s="75"/>
      <c r="BG288" s="213"/>
    </row>
    <row r="289" spans="1:59" x14ac:dyDescent="0.2">
      <c r="A289" s="34"/>
      <c r="B289" s="26"/>
      <c r="C289" s="36" t="s">
        <v>1585</v>
      </c>
      <c r="D289">
        <f>SUMIF(C174:C246,"as needed or required",D174:D246)+(SUMIF(C268:C285,"as needed or required",D268:D285))</f>
        <v>59</v>
      </c>
      <c r="E289" s="50">
        <f t="shared" si="0"/>
        <v>0.22868217054263565</v>
      </c>
      <c r="F289" s="34"/>
      <c r="I289" s="75"/>
      <c r="J289" s="75"/>
      <c r="K289" s="213"/>
      <c r="O289" s="75"/>
      <c r="P289" s="75"/>
      <c r="Q289" s="213"/>
      <c r="U289" s="75"/>
      <c r="V289" s="75"/>
      <c r="W289" s="213"/>
      <c r="AA289" s="75"/>
      <c r="AB289" s="75"/>
      <c r="AC289" s="213"/>
      <c r="AG289" s="75"/>
      <c r="AH289" s="75"/>
      <c r="AI289" s="213"/>
      <c r="AM289" s="75"/>
      <c r="AN289" s="75"/>
      <c r="AO289" s="213"/>
      <c r="AS289" s="75"/>
      <c r="AT289" s="75"/>
      <c r="AU289" s="213"/>
      <c r="AY289" s="75"/>
      <c r="AZ289" s="75"/>
      <c r="BA289" s="213"/>
      <c r="BE289" s="75"/>
      <c r="BF289" s="75"/>
      <c r="BG289" s="213"/>
    </row>
    <row r="290" spans="1:59" x14ac:dyDescent="0.2">
      <c r="A290" s="34"/>
      <c r="B290" s="26"/>
      <c r="C290" s="36" t="s">
        <v>228</v>
      </c>
      <c r="D290">
        <f>SUMIF(C174:C246,"Caseload specific standards",D174:D246)+(SUMIF(C268:C285,"Caseload specific standards",D268:D285))</f>
        <v>56</v>
      </c>
      <c r="E290" s="50">
        <f t="shared" si="0"/>
        <v>0.21705426356589147</v>
      </c>
      <c r="F290" s="34"/>
      <c r="I290" s="75"/>
      <c r="J290" s="75"/>
      <c r="K290" s="213"/>
      <c r="O290" s="75"/>
      <c r="P290" s="75"/>
      <c r="Q290" s="213"/>
      <c r="U290" s="75"/>
      <c r="V290" s="75"/>
      <c r="W290" s="213"/>
      <c r="AA290" s="75"/>
      <c r="AB290" s="75"/>
      <c r="AC290" s="213"/>
      <c r="AG290" s="75"/>
      <c r="AH290" s="75"/>
      <c r="AI290" s="213"/>
      <c r="AM290" s="75"/>
      <c r="AN290" s="75"/>
      <c r="AO290" s="213"/>
      <c r="AS290" s="75"/>
      <c r="AT290" s="75"/>
      <c r="AU290" s="213"/>
      <c r="AY290" s="75"/>
      <c r="AZ290" s="75"/>
      <c r="BA290" s="213"/>
      <c r="BE290" s="75"/>
      <c r="BF290" s="75"/>
      <c r="BG290" s="213"/>
    </row>
    <row r="291" spans="1:59" x14ac:dyDescent="0.2">
      <c r="A291" s="34"/>
      <c r="B291" s="26"/>
      <c r="C291" s="36" t="s">
        <v>227</v>
      </c>
      <c r="D291">
        <f>SUMIF(C174:C246,"Combination of risk and needs assessment and specialized assessment",D174:D246)+(SUMIF(C268:C285,"Combination of risk and needs assessment and specialized assessment",D268:D285))</f>
        <v>36</v>
      </c>
      <c r="E291" s="50">
        <f t="shared" si="0"/>
        <v>0.13953488372093023</v>
      </c>
      <c r="F291" s="34"/>
      <c r="I291" s="75"/>
      <c r="J291" s="75"/>
      <c r="K291" s="213"/>
      <c r="O291" s="75"/>
      <c r="P291" s="75"/>
      <c r="Q291" s="213"/>
      <c r="U291" s="75"/>
      <c r="V291" s="75"/>
      <c r="W291" s="213"/>
      <c r="AA291" s="75"/>
      <c r="AB291" s="75"/>
      <c r="AC291" s="213"/>
      <c r="AG291" s="75"/>
      <c r="AH291" s="75"/>
      <c r="AI291" s="213"/>
      <c r="AM291" s="75"/>
      <c r="AN291" s="75"/>
      <c r="AO291" s="213"/>
      <c r="AS291" s="75"/>
      <c r="AT291" s="75"/>
      <c r="AU291" s="213"/>
      <c r="AY291" s="75"/>
      <c r="AZ291" s="75"/>
      <c r="BA291" s="213"/>
      <c r="BE291" s="75"/>
      <c r="BF291" s="75"/>
      <c r="BG291" s="213"/>
    </row>
    <row r="292" spans="1:59" x14ac:dyDescent="0.2">
      <c r="A292" s="34"/>
      <c r="B292" s="26"/>
      <c r="C292" s="36" t="s">
        <v>1063</v>
      </c>
      <c r="D292" s="75">
        <f>SUMIF(C174:C246,"Other",D174:D246)+(SUMIF(C268:C285,"Other",D268:D285))</f>
        <v>9</v>
      </c>
      <c r="E292" s="50">
        <f t="shared" si="0"/>
        <v>3.4883720930232558E-2</v>
      </c>
      <c r="F292" s="34"/>
      <c r="I292" s="75"/>
      <c r="J292" s="75"/>
      <c r="K292" s="213"/>
      <c r="O292" s="75"/>
      <c r="P292" s="75"/>
      <c r="Q292" s="213"/>
      <c r="U292" s="75"/>
      <c r="V292" s="75"/>
      <c r="W292" s="213"/>
      <c r="AA292" s="75"/>
      <c r="AB292" s="75"/>
      <c r="AC292" s="213"/>
      <c r="AG292" s="75"/>
      <c r="AH292" s="75"/>
      <c r="AI292" s="213"/>
      <c r="AM292" s="75"/>
      <c r="AN292" s="75"/>
      <c r="AO292" s="213"/>
      <c r="AS292" s="75"/>
      <c r="AT292" s="75"/>
      <c r="AU292" s="213"/>
      <c r="AY292" s="75"/>
      <c r="AZ292" s="75"/>
      <c r="BA292" s="213"/>
      <c r="BE292" s="75"/>
      <c r="BF292" s="75"/>
      <c r="BG292" s="213"/>
    </row>
    <row r="293" spans="1:59" x14ac:dyDescent="0.2">
      <c r="A293" s="34"/>
      <c r="B293" s="26"/>
      <c r="C293" s="202" t="s">
        <v>1487</v>
      </c>
      <c r="D293" s="52">
        <f>SUMIF(C173:C245,"Results of specialized assessment",D173:D245)+(SUMIF(C267:C284,"Results of specialized assessment",D267:D284))</f>
        <v>8</v>
      </c>
      <c r="E293" s="53">
        <f t="shared" si="0"/>
        <v>3.1007751937984496E-2</v>
      </c>
      <c r="F293" s="34"/>
      <c r="I293" s="75"/>
      <c r="K293" s="55"/>
      <c r="O293" s="75"/>
      <c r="Q293" s="55"/>
      <c r="U293" s="75"/>
      <c r="W293" s="55"/>
      <c r="AA293" s="75"/>
      <c r="AC293" s="55"/>
      <c r="AG293" s="75"/>
      <c r="AI293" s="55"/>
      <c r="AM293" s="75"/>
      <c r="AO293" s="55"/>
      <c r="AS293" s="75"/>
      <c r="AU293" s="55"/>
      <c r="AY293" s="75"/>
      <c r="BA293" s="55"/>
      <c r="BE293" s="75"/>
      <c r="BG293" s="55"/>
    </row>
    <row r="294" spans="1:59" ht="16" thickBot="1" x14ac:dyDescent="0.25">
      <c r="A294" s="34"/>
      <c r="B294" s="57"/>
      <c r="C294" s="58"/>
      <c r="D294" s="58"/>
      <c r="E294" s="58"/>
      <c r="F294" s="59"/>
    </row>
    <row r="295" spans="1:59" x14ac:dyDescent="0.2">
      <c r="I295" s="180"/>
      <c r="O295" s="180"/>
      <c r="U295" s="180"/>
      <c r="AA295" s="180"/>
      <c r="AG295" s="180"/>
      <c r="AM295" s="180"/>
      <c r="AS295" s="180"/>
      <c r="AY295" s="180"/>
      <c r="BE295" s="180"/>
    </row>
    <row r="296" spans="1:59" x14ac:dyDescent="0.2">
      <c r="I296" s="75"/>
      <c r="J296" s="75"/>
      <c r="K296" s="75"/>
      <c r="O296" s="75"/>
      <c r="P296" s="75"/>
      <c r="Q296" s="75"/>
      <c r="U296" s="75"/>
      <c r="V296" s="75"/>
      <c r="W296" s="75"/>
      <c r="AA296" s="75"/>
      <c r="AB296" s="75"/>
      <c r="AC296" s="75"/>
      <c r="AG296" s="75"/>
      <c r="AH296" s="75"/>
      <c r="AI296" s="75"/>
      <c r="AM296" s="75"/>
      <c r="AN296" s="75"/>
      <c r="AO296" s="75"/>
      <c r="AS296" s="75"/>
      <c r="AT296" s="75"/>
      <c r="AU296" s="75"/>
      <c r="AY296" s="75"/>
      <c r="AZ296" s="75"/>
      <c r="BA296" s="75"/>
      <c r="BE296" s="75"/>
      <c r="BF296" s="75"/>
      <c r="BG296" s="75"/>
    </row>
    <row r="297" spans="1:59" x14ac:dyDescent="0.2">
      <c r="C297" s="75"/>
      <c r="D297" s="75"/>
      <c r="E297" s="213"/>
      <c r="I297" s="75"/>
      <c r="J297" s="75"/>
      <c r="K297" s="213"/>
      <c r="O297" s="75"/>
      <c r="P297" s="75"/>
      <c r="Q297" s="213"/>
      <c r="U297" s="75"/>
      <c r="V297" s="75"/>
      <c r="W297" s="213"/>
      <c r="AA297" s="75"/>
      <c r="AB297" s="75"/>
      <c r="AC297" s="213"/>
      <c r="AG297" s="75"/>
      <c r="AH297" s="75"/>
      <c r="AI297" s="213"/>
      <c r="AM297" s="75"/>
      <c r="AN297" s="75"/>
      <c r="AO297" s="213"/>
      <c r="AS297" s="75"/>
      <c r="AT297" s="75"/>
      <c r="AU297" s="213"/>
      <c r="AY297" s="75"/>
      <c r="AZ297" s="75"/>
      <c r="BA297" s="213"/>
      <c r="BE297" s="75"/>
      <c r="BF297" s="75"/>
      <c r="BG297" s="213"/>
    </row>
    <row r="298" spans="1:59" x14ac:dyDescent="0.2">
      <c r="C298" s="75"/>
      <c r="D298" s="75"/>
      <c r="E298" s="213"/>
      <c r="I298" s="75"/>
      <c r="J298" s="75"/>
      <c r="K298" s="213"/>
      <c r="O298" s="75"/>
      <c r="P298" s="75"/>
      <c r="Q298" s="213"/>
      <c r="U298" s="75"/>
      <c r="V298" s="75"/>
      <c r="W298" s="213"/>
      <c r="AA298" s="75"/>
      <c r="AB298" s="75"/>
      <c r="AC298" s="213"/>
      <c r="AG298" s="75"/>
      <c r="AH298" s="75"/>
      <c r="AI298" s="213"/>
      <c r="AM298" s="75"/>
      <c r="AN298" s="75"/>
      <c r="AO298" s="213"/>
      <c r="AS298" s="75"/>
      <c r="AT298" s="75"/>
      <c r="AU298" s="213"/>
      <c r="AY298" s="75"/>
      <c r="AZ298" s="75"/>
      <c r="BA298" s="213"/>
      <c r="BE298" s="75"/>
      <c r="BF298" s="75"/>
      <c r="BG298" s="213"/>
    </row>
    <row r="299" spans="1:59" x14ac:dyDescent="0.2">
      <c r="C299" s="75"/>
      <c r="D299" s="75"/>
      <c r="E299" s="213"/>
      <c r="I299" s="75"/>
      <c r="J299" s="75"/>
      <c r="K299" s="213"/>
      <c r="O299" s="75"/>
      <c r="P299" s="75"/>
      <c r="Q299" s="213"/>
      <c r="U299" s="75"/>
      <c r="V299" s="75"/>
      <c r="W299" s="213"/>
      <c r="AA299" s="75"/>
      <c r="AB299" s="75"/>
      <c r="AC299" s="213"/>
      <c r="AG299" s="75"/>
      <c r="AH299" s="75"/>
      <c r="AI299" s="213"/>
      <c r="AM299" s="75"/>
      <c r="AN299" s="75"/>
      <c r="AO299" s="213"/>
      <c r="AS299" s="75"/>
      <c r="AT299" s="75"/>
      <c r="AU299" s="213"/>
      <c r="AY299" s="75"/>
      <c r="AZ299" s="75"/>
      <c r="BA299" s="213"/>
      <c r="BE299" s="75"/>
      <c r="BF299" s="75"/>
      <c r="BG299" s="213"/>
    </row>
    <row r="300" spans="1:59" x14ac:dyDescent="0.2">
      <c r="C300" s="75"/>
      <c r="D300" s="75"/>
      <c r="E300" s="213"/>
      <c r="I300" s="75"/>
      <c r="J300" s="75"/>
      <c r="K300" s="213"/>
      <c r="O300" s="75"/>
      <c r="P300" s="75"/>
      <c r="Q300" s="213"/>
      <c r="U300" s="75"/>
      <c r="V300" s="75"/>
      <c r="W300" s="213"/>
      <c r="AA300" s="75"/>
      <c r="AB300" s="75"/>
      <c r="AC300" s="213"/>
      <c r="AG300" s="75"/>
      <c r="AH300" s="75"/>
      <c r="AI300" s="213"/>
      <c r="AM300" s="75"/>
      <c r="AN300" s="75"/>
      <c r="AO300" s="213"/>
      <c r="AS300" s="75"/>
      <c r="AT300" s="75"/>
      <c r="AU300" s="213"/>
      <c r="AY300" s="75"/>
      <c r="AZ300" s="75"/>
      <c r="BA300" s="213"/>
      <c r="BE300" s="75"/>
      <c r="BF300" s="75"/>
      <c r="BG300" s="213"/>
    </row>
    <row r="301" spans="1:59" x14ac:dyDescent="0.2">
      <c r="I301" s="75"/>
      <c r="J301" s="75"/>
      <c r="K301" s="213"/>
      <c r="O301" s="75"/>
      <c r="P301" s="75"/>
      <c r="Q301" s="213"/>
      <c r="U301" s="75"/>
      <c r="V301" s="75"/>
      <c r="W301" s="213"/>
      <c r="AA301" s="75"/>
      <c r="AB301" s="75"/>
      <c r="AC301" s="213"/>
      <c r="AG301" s="75"/>
      <c r="AH301" s="75"/>
      <c r="AI301" s="213"/>
      <c r="AM301" s="75"/>
      <c r="AN301" s="75"/>
      <c r="AO301" s="213"/>
      <c r="AS301" s="75"/>
      <c r="AT301" s="75"/>
      <c r="AU301" s="213"/>
      <c r="AY301" s="75"/>
      <c r="AZ301" s="75"/>
      <c r="BA301" s="213"/>
      <c r="BE301" s="75"/>
      <c r="BF301" s="75"/>
      <c r="BG301" s="213"/>
    </row>
    <row r="302" spans="1:59" x14ac:dyDescent="0.2">
      <c r="C302" s="75"/>
      <c r="E302" s="55"/>
      <c r="I302" s="75"/>
      <c r="K302" s="55"/>
      <c r="O302" s="75"/>
      <c r="Q302" s="55"/>
      <c r="U302" s="75"/>
      <c r="W302" s="55"/>
      <c r="AA302" s="75"/>
      <c r="AC302" s="55"/>
      <c r="AG302" s="75"/>
      <c r="AI302" s="55"/>
      <c r="AM302" s="75"/>
      <c r="AO302" s="55"/>
      <c r="AS302" s="75"/>
      <c r="AU302" s="55"/>
      <c r="AY302" s="75"/>
      <c r="BA302" s="55"/>
      <c r="BE302" s="75"/>
      <c r="BG302" s="55"/>
    </row>
    <row r="304" spans="1:59" x14ac:dyDescent="0.2">
      <c r="I304" s="180"/>
      <c r="O304" s="180"/>
      <c r="U304" s="180"/>
      <c r="AA304" s="180"/>
      <c r="AG304" s="180"/>
      <c r="AM304" s="180"/>
      <c r="AS304" s="180"/>
      <c r="AY304" s="180"/>
      <c r="BE304" s="180"/>
    </row>
    <row r="305" spans="3:59" x14ac:dyDescent="0.2">
      <c r="I305" s="75"/>
      <c r="J305" s="75"/>
      <c r="K305" s="75"/>
      <c r="O305" s="75"/>
      <c r="P305" s="75"/>
      <c r="Q305" s="75"/>
      <c r="U305" s="75"/>
      <c r="V305" s="75"/>
      <c r="W305" s="75"/>
      <c r="AA305" s="75"/>
      <c r="AB305" s="75"/>
      <c r="AC305" s="75"/>
      <c r="AG305" s="75"/>
      <c r="AH305" s="75"/>
      <c r="AI305" s="75"/>
      <c r="AM305" s="75"/>
      <c r="AN305" s="75"/>
      <c r="AO305" s="75"/>
      <c r="AS305" s="75"/>
      <c r="AT305" s="75"/>
      <c r="AU305" s="75"/>
      <c r="AY305" s="75"/>
      <c r="AZ305" s="75"/>
      <c r="BA305" s="75"/>
      <c r="BE305" s="75"/>
      <c r="BF305" s="75"/>
      <c r="BG305" s="75"/>
    </row>
    <row r="306" spans="3:59" x14ac:dyDescent="0.2">
      <c r="I306" s="75"/>
      <c r="J306" s="75"/>
      <c r="K306" s="213"/>
      <c r="O306" s="75"/>
      <c r="P306" s="75"/>
      <c r="Q306" s="213"/>
      <c r="U306" s="75"/>
      <c r="V306" s="75"/>
      <c r="W306" s="213"/>
      <c r="AA306" s="75"/>
      <c r="AB306" s="75"/>
      <c r="AC306" s="213"/>
      <c r="AG306" s="75"/>
      <c r="AH306" s="75"/>
      <c r="AI306" s="213"/>
      <c r="AM306" s="75"/>
      <c r="AN306" s="75"/>
      <c r="AO306" s="213"/>
      <c r="AS306" s="75"/>
      <c r="AT306" s="75"/>
      <c r="AU306" s="213"/>
      <c r="AY306" s="75"/>
      <c r="AZ306" s="75"/>
      <c r="BA306" s="213"/>
      <c r="BE306" s="75"/>
      <c r="BF306" s="75"/>
      <c r="BG306" s="213"/>
    </row>
    <row r="307" spans="3:59" x14ac:dyDescent="0.2">
      <c r="I307" s="75"/>
      <c r="J307" s="75"/>
      <c r="K307" s="213"/>
      <c r="O307" s="75"/>
      <c r="P307" s="75"/>
      <c r="Q307" s="213"/>
      <c r="U307" s="75"/>
      <c r="V307" s="75"/>
      <c r="W307" s="213"/>
      <c r="AA307" s="75"/>
      <c r="AB307" s="75"/>
      <c r="AC307" s="213"/>
      <c r="AG307" s="75"/>
      <c r="AH307" s="75"/>
      <c r="AI307" s="213"/>
      <c r="AM307" s="75"/>
      <c r="AN307" s="75"/>
      <c r="AO307" s="213"/>
      <c r="AS307" s="75"/>
      <c r="AT307" s="75"/>
      <c r="AU307" s="213"/>
      <c r="AY307" s="75"/>
      <c r="AZ307" s="75"/>
      <c r="BA307" s="213"/>
      <c r="BE307" s="75"/>
      <c r="BF307" s="75"/>
      <c r="BG307" s="213"/>
    </row>
    <row r="308" spans="3:59" x14ac:dyDescent="0.2">
      <c r="C308" s="75"/>
      <c r="D308" s="75"/>
      <c r="E308" s="213"/>
      <c r="I308" s="75"/>
      <c r="J308" s="75"/>
      <c r="K308" s="213"/>
      <c r="O308" s="75"/>
      <c r="P308" s="75"/>
      <c r="Q308" s="213"/>
      <c r="U308" s="75"/>
      <c r="V308" s="75"/>
      <c r="W308" s="213"/>
      <c r="AA308" s="75"/>
      <c r="AB308" s="75"/>
      <c r="AC308" s="213"/>
      <c r="AG308" s="75"/>
      <c r="AH308" s="75"/>
      <c r="AI308" s="213"/>
      <c r="AM308" s="75"/>
      <c r="AN308" s="75"/>
      <c r="AO308" s="213"/>
      <c r="AS308" s="75"/>
      <c r="AT308" s="75"/>
      <c r="AU308" s="213"/>
      <c r="AY308" s="75"/>
      <c r="AZ308" s="75"/>
      <c r="BA308" s="213"/>
      <c r="BE308" s="75"/>
      <c r="BF308" s="75"/>
      <c r="BG308" s="213"/>
    </row>
    <row r="309" spans="3:59" x14ac:dyDescent="0.2">
      <c r="C309" s="75"/>
      <c r="D309" s="75"/>
      <c r="E309" s="213"/>
      <c r="I309" s="75"/>
      <c r="J309" s="75"/>
      <c r="K309" s="213"/>
      <c r="O309" s="75"/>
      <c r="P309" s="75"/>
      <c r="Q309" s="213"/>
      <c r="U309" s="75"/>
      <c r="V309" s="75"/>
      <c r="W309" s="213"/>
      <c r="AA309" s="75"/>
      <c r="AB309" s="75"/>
      <c r="AC309" s="213"/>
      <c r="AG309" s="75"/>
      <c r="AH309" s="75"/>
      <c r="AI309" s="213"/>
      <c r="AM309" s="75"/>
      <c r="AN309" s="75"/>
      <c r="AO309" s="213"/>
      <c r="AS309" s="75"/>
      <c r="AT309" s="75"/>
      <c r="AU309" s="213"/>
      <c r="AY309" s="75"/>
      <c r="AZ309" s="75"/>
      <c r="BA309" s="213"/>
      <c r="BE309" s="75"/>
      <c r="BF309" s="75"/>
      <c r="BG309" s="213"/>
    </row>
    <row r="310" spans="3:59" x14ac:dyDescent="0.2">
      <c r="I310" s="75"/>
      <c r="J310" s="75"/>
      <c r="K310" s="213"/>
      <c r="O310" s="75"/>
      <c r="P310" s="75"/>
      <c r="Q310" s="213"/>
      <c r="U310" s="75"/>
      <c r="V310" s="75"/>
      <c r="W310" s="213"/>
      <c r="AA310" s="75"/>
      <c r="AB310" s="75"/>
      <c r="AC310" s="213"/>
      <c r="AG310" s="75"/>
      <c r="AH310" s="75"/>
      <c r="AI310" s="213"/>
      <c r="AM310" s="75"/>
      <c r="AN310" s="75"/>
      <c r="AO310" s="213"/>
      <c r="AS310" s="75"/>
      <c r="AT310" s="75"/>
      <c r="AU310" s="213"/>
      <c r="AY310" s="75"/>
      <c r="AZ310" s="75"/>
      <c r="BA310" s="213"/>
      <c r="BE310" s="75"/>
      <c r="BF310" s="75"/>
      <c r="BG310" s="213"/>
    </row>
    <row r="311" spans="3:59" x14ac:dyDescent="0.2">
      <c r="C311" s="75"/>
      <c r="E311" s="55"/>
      <c r="I311" s="75"/>
      <c r="K311" s="55"/>
      <c r="O311" s="75"/>
      <c r="Q311" s="55"/>
      <c r="U311" s="75"/>
      <c r="W311" s="55"/>
      <c r="AA311" s="75"/>
      <c r="AC311" s="55"/>
      <c r="AG311" s="75"/>
      <c r="AI311" s="55"/>
      <c r="AM311" s="75"/>
      <c r="AO311" s="55"/>
      <c r="AS311" s="75"/>
      <c r="AU311" s="55"/>
      <c r="AY311" s="75"/>
      <c r="BA311" s="55"/>
      <c r="BE311" s="75"/>
      <c r="BG311" s="55"/>
    </row>
    <row r="313" spans="3:59" x14ac:dyDescent="0.2">
      <c r="I313" s="180"/>
      <c r="O313" s="180"/>
      <c r="U313" s="180"/>
      <c r="AA313" s="180"/>
      <c r="AG313" s="180"/>
      <c r="AM313" s="180"/>
      <c r="AS313" s="180"/>
      <c r="AY313" s="180"/>
      <c r="BE313" s="180"/>
    </row>
    <row r="314" spans="3:59" x14ac:dyDescent="0.2">
      <c r="I314" s="75"/>
      <c r="J314" s="75"/>
      <c r="K314" s="75"/>
      <c r="O314" s="75"/>
      <c r="P314" s="75"/>
      <c r="Q314" s="75"/>
      <c r="U314" s="75"/>
      <c r="V314" s="75"/>
      <c r="W314" s="75"/>
      <c r="AA314" s="75"/>
      <c r="AB314" s="75"/>
      <c r="AC314" s="75"/>
      <c r="AG314" s="75"/>
      <c r="AH314" s="75"/>
      <c r="AI314" s="75"/>
      <c r="AM314" s="75"/>
      <c r="AN314" s="75"/>
      <c r="AO314" s="75"/>
      <c r="AS314" s="75"/>
      <c r="AT314" s="75"/>
      <c r="AU314" s="75"/>
      <c r="AY314" s="75"/>
      <c r="AZ314" s="75"/>
      <c r="BA314" s="75"/>
      <c r="BE314" s="75"/>
      <c r="BF314" s="75"/>
      <c r="BG314" s="75"/>
    </row>
    <row r="315" spans="3:59" x14ac:dyDescent="0.2">
      <c r="I315" s="75"/>
      <c r="J315" s="75"/>
      <c r="K315" s="213"/>
      <c r="O315" s="75"/>
      <c r="P315" s="75"/>
      <c r="Q315" s="213"/>
      <c r="U315" s="75"/>
      <c r="V315" s="75"/>
      <c r="W315" s="213"/>
      <c r="AA315" s="75"/>
      <c r="AB315" s="75"/>
      <c r="AC315" s="213"/>
      <c r="AG315" s="75"/>
      <c r="AH315" s="75"/>
      <c r="AI315" s="213"/>
      <c r="AM315" s="75"/>
      <c r="AN315" s="75"/>
      <c r="AO315" s="213"/>
      <c r="AS315" s="75"/>
      <c r="AT315" s="75"/>
      <c r="AU315" s="213"/>
      <c r="AY315" s="75"/>
      <c r="AZ315" s="75"/>
      <c r="BA315" s="213"/>
      <c r="BE315" s="75"/>
      <c r="BF315" s="75"/>
      <c r="BG315" s="213"/>
    </row>
    <row r="316" spans="3:59" x14ac:dyDescent="0.2">
      <c r="I316" s="75"/>
      <c r="J316" s="75"/>
      <c r="K316" s="213"/>
      <c r="O316" s="75"/>
      <c r="P316" s="75"/>
      <c r="Q316" s="213"/>
      <c r="U316" s="75"/>
      <c r="V316" s="75"/>
      <c r="W316" s="213"/>
      <c r="AA316" s="75"/>
      <c r="AB316" s="75"/>
      <c r="AC316" s="213"/>
      <c r="AG316" s="75"/>
      <c r="AH316" s="75"/>
      <c r="AI316" s="213"/>
      <c r="AM316" s="75"/>
      <c r="AN316" s="75"/>
      <c r="AO316" s="213"/>
      <c r="AS316" s="75"/>
      <c r="AT316" s="75"/>
      <c r="AU316" s="213"/>
      <c r="AY316" s="75"/>
      <c r="AZ316" s="75"/>
      <c r="BA316" s="213"/>
      <c r="BE316" s="75"/>
      <c r="BF316" s="75"/>
      <c r="BG316" s="213"/>
    </row>
    <row r="317" spans="3:59" x14ac:dyDescent="0.2">
      <c r="C317" s="75"/>
      <c r="D317" s="75"/>
      <c r="E317" s="213"/>
      <c r="I317" s="75"/>
      <c r="J317" s="75"/>
      <c r="K317" s="213"/>
      <c r="O317" s="75"/>
      <c r="P317" s="75"/>
      <c r="Q317" s="213"/>
      <c r="U317" s="75"/>
      <c r="V317" s="75"/>
      <c r="W317" s="213"/>
      <c r="AA317" s="75"/>
      <c r="AB317" s="75"/>
      <c r="AC317" s="213"/>
      <c r="AG317" s="75"/>
      <c r="AH317" s="75"/>
      <c r="AI317" s="213"/>
      <c r="AM317" s="75"/>
      <c r="AN317" s="75"/>
      <c r="AO317" s="213"/>
      <c r="AS317" s="75"/>
      <c r="AT317" s="75"/>
      <c r="AU317" s="213"/>
      <c r="AY317" s="75"/>
      <c r="AZ317" s="75"/>
      <c r="BA317" s="213"/>
      <c r="BE317" s="75"/>
      <c r="BF317" s="75"/>
      <c r="BG317" s="213"/>
    </row>
    <row r="318" spans="3:59" x14ac:dyDescent="0.2">
      <c r="C318" s="75"/>
      <c r="D318" s="75"/>
      <c r="E318" s="213"/>
      <c r="I318" s="75"/>
      <c r="J318" s="75"/>
      <c r="K318" s="213"/>
      <c r="O318" s="75"/>
      <c r="P318" s="75"/>
      <c r="Q318" s="213"/>
      <c r="U318" s="75"/>
      <c r="V318" s="75"/>
      <c r="W318" s="213"/>
      <c r="AA318" s="75"/>
      <c r="AB318" s="75"/>
      <c r="AC318" s="213"/>
      <c r="AG318" s="75"/>
      <c r="AH318" s="75"/>
      <c r="AI318" s="213"/>
      <c r="AM318" s="75"/>
      <c r="AN318" s="75"/>
      <c r="AO318" s="213"/>
      <c r="AS318" s="75"/>
      <c r="AT318" s="75"/>
      <c r="AU318" s="213"/>
      <c r="AY318" s="75"/>
      <c r="AZ318" s="75"/>
      <c r="BA318" s="213"/>
      <c r="BE318" s="75"/>
      <c r="BF318" s="75"/>
      <c r="BG318" s="213"/>
    </row>
    <row r="319" spans="3:59" x14ac:dyDescent="0.2">
      <c r="C319" s="75"/>
      <c r="D319" s="75"/>
      <c r="E319" s="213"/>
      <c r="I319" s="75"/>
      <c r="J319" s="75"/>
      <c r="K319" s="213"/>
      <c r="O319" s="75"/>
      <c r="P319" s="75"/>
      <c r="Q319" s="213"/>
      <c r="U319" s="75"/>
      <c r="V319" s="75"/>
      <c r="W319" s="213"/>
      <c r="AA319" s="75"/>
      <c r="AB319" s="75"/>
      <c r="AC319" s="213"/>
      <c r="AG319" s="75"/>
      <c r="AH319" s="75"/>
      <c r="AI319" s="213"/>
      <c r="AM319" s="75"/>
      <c r="AN319" s="75"/>
      <c r="AO319" s="213"/>
      <c r="AS319" s="75"/>
      <c r="AT319" s="75"/>
      <c r="AU319" s="213"/>
      <c r="AY319" s="75"/>
      <c r="AZ319" s="75"/>
      <c r="BA319" s="213"/>
      <c r="BE319" s="75"/>
      <c r="BF319" s="75"/>
      <c r="BG319" s="213"/>
    </row>
    <row r="320" spans="3:59" x14ac:dyDescent="0.2">
      <c r="C320" s="75"/>
      <c r="E320" s="55"/>
      <c r="I320" s="75"/>
      <c r="K320" s="55"/>
      <c r="O320" s="75"/>
      <c r="Q320" s="55"/>
      <c r="U320" s="75"/>
      <c r="W320" s="55"/>
      <c r="AA320" s="75"/>
      <c r="AC320" s="55"/>
      <c r="AG320" s="75"/>
      <c r="AI320" s="55"/>
      <c r="AM320" s="75"/>
      <c r="AO320" s="55"/>
      <c r="AS320" s="75"/>
      <c r="AU320" s="55"/>
      <c r="AY320" s="75"/>
      <c r="BA320" s="55"/>
      <c r="BE320" s="75"/>
      <c r="BG320" s="55"/>
    </row>
    <row r="322" spans="3:59" x14ac:dyDescent="0.2">
      <c r="I322" s="180"/>
      <c r="O322" s="180"/>
      <c r="U322" s="180"/>
      <c r="AA322" s="180"/>
      <c r="AG322" s="180"/>
      <c r="AM322" s="180"/>
      <c r="AS322" s="180"/>
      <c r="AY322" s="180"/>
      <c r="BE322" s="180"/>
    </row>
    <row r="323" spans="3:59" x14ac:dyDescent="0.2">
      <c r="I323" s="75"/>
      <c r="J323" s="75"/>
      <c r="K323" s="75"/>
      <c r="O323" s="75"/>
      <c r="P323" s="75"/>
      <c r="Q323" s="75"/>
      <c r="U323" s="75"/>
      <c r="V323" s="75"/>
      <c r="W323" s="75"/>
      <c r="AA323" s="75"/>
      <c r="AB323" s="75"/>
      <c r="AC323" s="75"/>
      <c r="AG323" s="75"/>
      <c r="AH323" s="75"/>
      <c r="AI323" s="75"/>
      <c r="AM323" s="75"/>
      <c r="AN323" s="75"/>
      <c r="AO323" s="75"/>
      <c r="AS323" s="75"/>
      <c r="AT323" s="75"/>
      <c r="AU323" s="75"/>
      <c r="AY323" s="75"/>
      <c r="AZ323" s="75"/>
      <c r="BA323" s="75"/>
      <c r="BE323" s="75"/>
      <c r="BF323" s="75"/>
      <c r="BG323" s="75"/>
    </row>
    <row r="324" spans="3:59" x14ac:dyDescent="0.2">
      <c r="I324" s="75"/>
      <c r="J324" s="75"/>
      <c r="K324" s="213"/>
      <c r="O324" s="75"/>
      <c r="P324" s="75"/>
      <c r="Q324" s="213"/>
      <c r="U324" s="75"/>
      <c r="V324" s="75"/>
      <c r="W324" s="213"/>
      <c r="AA324" s="75"/>
      <c r="AB324" s="75"/>
      <c r="AC324" s="213"/>
      <c r="AG324" s="75"/>
      <c r="AH324" s="75"/>
      <c r="AI324" s="213"/>
      <c r="AM324" s="75"/>
      <c r="AN324" s="75"/>
      <c r="AO324" s="213"/>
      <c r="AS324" s="75"/>
      <c r="AT324" s="75"/>
      <c r="AU324" s="213"/>
      <c r="AY324" s="75"/>
      <c r="AZ324" s="75"/>
      <c r="BA324" s="213"/>
      <c r="BE324" s="75"/>
      <c r="BF324" s="75"/>
      <c r="BG324" s="213"/>
    </row>
    <row r="325" spans="3:59" x14ac:dyDescent="0.2">
      <c r="C325" s="75"/>
      <c r="D325" s="75"/>
      <c r="E325" s="213"/>
      <c r="I325" s="75"/>
      <c r="J325" s="75"/>
      <c r="K325" s="213"/>
      <c r="O325" s="75"/>
      <c r="P325" s="75"/>
      <c r="Q325" s="213"/>
      <c r="U325" s="75"/>
      <c r="V325" s="75"/>
      <c r="W325" s="213"/>
      <c r="AA325" s="75"/>
      <c r="AB325" s="75"/>
      <c r="AC325" s="213"/>
      <c r="AG325" s="75"/>
      <c r="AH325" s="75"/>
      <c r="AI325" s="213"/>
      <c r="AM325" s="75"/>
      <c r="AN325" s="75"/>
      <c r="AO325" s="213"/>
      <c r="AS325" s="75"/>
      <c r="AT325" s="75"/>
      <c r="AU325" s="213"/>
      <c r="AY325" s="75"/>
      <c r="AZ325" s="75"/>
      <c r="BA325" s="213"/>
      <c r="BE325" s="75"/>
      <c r="BF325" s="75"/>
      <c r="BG325" s="213"/>
    </row>
    <row r="326" spans="3:59" x14ac:dyDescent="0.2">
      <c r="C326" s="75"/>
      <c r="D326" s="75"/>
      <c r="E326" s="213"/>
      <c r="I326" s="75"/>
      <c r="J326" s="75"/>
      <c r="K326" s="213"/>
      <c r="O326" s="75"/>
      <c r="P326" s="75"/>
      <c r="Q326" s="213"/>
      <c r="U326" s="75"/>
      <c r="V326" s="75"/>
      <c r="W326" s="213"/>
      <c r="AA326" s="75"/>
      <c r="AB326" s="75"/>
      <c r="AC326" s="213"/>
      <c r="AG326" s="75"/>
      <c r="AH326" s="75"/>
      <c r="AI326" s="213"/>
      <c r="AM326" s="75"/>
      <c r="AN326" s="75"/>
      <c r="AO326" s="213"/>
      <c r="AS326" s="75"/>
      <c r="AT326" s="75"/>
      <c r="AU326" s="213"/>
      <c r="AY326" s="75"/>
      <c r="AZ326" s="75"/>
      <c r="BA326" s="213"/>
      <c r="BE326" s="75"/>
      <c r="BF326" s="75"/>
      <c r="BG326" s="213"/>
    </row>
    <row r="327" spans="3:59" x14ac:dyDescent="0.2">
      <c r="C327" s="75"/>
      <c r="D327" s="75"/>
      <c r="E327" s="213"/>
      <c r="I327" s="75"/>
      <c r="J327" s="75"/>
      <c r="K327" s="213"/>
      <c r="O327" s="75"/>
      <c r="P327" s="75"/>
      <c r="Q327" s="213"/>
      <c r="U327" s="75"/>
      <c r="V327" s="75"/>
      <c r="W327" s="213"/>
      <c r="AA327" s="75"/>
      <c r="AB327" s="75"/>
      <c r="AC327" s="213"/>
      <c r="AG327" s="75"/>
      <c r="AH327" s="75"/>
      <c r="AI327" s="213"/>
      <c r="AM327" s="75"/>
      <c r="AN327" s="75"/>
      <c r="AO327" s="213"/>
      <c r="AS327" s="75"/>
      <c r="AT327" s="75"/>
      <c r="AU327" s="213"/>
      <c r="AY327" s="75"/>
      <c r="AZ327" s="75"/>
      <c r="BA327" s="213"/>
      <c r="BE327" s="75"/>
      <c r="BF327" s="75"/>
      <c r="BG327" s="213"/>
    </row>
    <row r="328" spans="3:59" x14ac:dyDescent="0.2">
      <c r="I328" s="75"/>
      <c r="J328" s="75"/>
      <c r="K328" s="213"/>
      <c r="O328" s="75"/>
      <c r="P328" s="75"/>
      <c r="Q328" s="213"/>
      <c r="U328" s="75"/>
      <c r="V328" s="75"/>
      <c r="W328" s="213"/>
      <c r="AA328" s="75"/>
      <c r="AB328" s="75"/>
      <c r="AC328" s="213"/>
      <c r="AG328" s="75"/>
      <c r="AH328" s="75"/>
      <c r="AI328" s="213"/>
      <c r="AM328" s="75"/>
      <c r="AN328" s="75"/>
      <c r="AO328" s="213"/>
      <c r="AS328" s="75"/>
      <c r="AT328" s="75"/>
      <c r="AU328" s="213"/>
      <c r="AY328" s="75"/>
      <c r="AZ328" s="75"/>
      <c r="BA328" s="213"/>
      <c r="BE328" s="75"/>
      <c r="BF328" s="75"/>
      <c r="BG328" s="213"/>
    </row>
    <row r="329" spans="3:59" x14ac:dyDescent="0.2">
      <c r="C329" s="75"/>
      <c r="E329" s="55"/>
      <c r="I329" s="75"/>
      <c r="K329" s="55"/>
      <c r="O329" s="75"/>
      <c r="Q329" s="55"/>
      <c r="U329" s="75"/>
      <c r="W329" s="55"/>
      <c r="AA329" s="75"/>
      <c r="AC329" s="55"/>
      <c r="AG329" s="75"/>
      <c r="AI329" s="55"/>
      <c r="AM329" s="75"/>
      <c r="AO329" s="55"/>
      <c r="AS329" s="75"/>
      <c r="AU329" s="55"/>
      <c r="AY329" s="75"/>
      <c r="BA329" s="55"/>
      <c r="BE329" s="75"/>
      <c r="BG329" s="55"/>
    </row>
    <row r="332" spans="3:59" x14ac:dyDescent="0.2">
      <c r="I332" s="180"/>
      <c r="O332" s="180"/>
      <c r="U332" s="180"/>
      <c r="AA332" s="180"/>
      <c r="AG332" s="180"/>
      <c r="AM332" s="180"/>
      <c r="AS332" s="180"/>
      <c r="AY332" s="180"/>
      <c r="BE332" s="180"/>
    </row>
    <row r="333" spans="3:59" x14ac:dyDescent="0.2">
      <c r="I333" s="75"/>
      <c r="J333" s="75"/>
      <c r="K333" s="75"/>
      <c r="O333" s="75"/>
      <c r="P333" s="75"/>
      <c r="Q333" s="75"/>
      <c r="U333" s="75"/>
      <c r="V333" s="75"/>
      <c r="W333" s="75"/>
      <c r="AA333" s="75"/>
      <c r="AB333" s="75"/>
      <c r="AC333" s="75"/>
      <c r="AG333" s="75"/>
      <c r="AH333" s="75"/>
      <c r="AI333" s="75"/>
      <c r="AM333" s="75"/>
      <c r="AN333" s="75"/>
      <c r="AO333" s="75"/>
      <c r="AS333" s="75"/>
      <c r="AT333" s="75"/>
      <c r="AU333" s="75"/>
      <c r="AY333" s="75"/>
      <c r="AZ333" s="75"/>
      <c r="BA333" s="75"/>
      <c r="BE333" s="75"/>
      <c r="BF333" s="75"/>
      <c r="BG333" s="75"/>
    </row>
    <row r="334" spans="3:59" x14ac:dyDescent="0.2">
      <c r="I334" s="75"/>
      <c r="J334" s="75"/>
      <c r="K334" s="213"/>
      <c r="O334" s="75"/>
      <c r="P334" s="75"/>
      <c r="Q334" s="213"/>
      <c r="U334" s="75"/>
      <c r="V334" s="75"/>
      <c r="W334" s="213"/>
      <c r="AA334" s="75"/>
      <c r="AB334" s="75"/>
      <c r="AC334" s="213"/>
      <c r="AG334" s="75"/>
      <c r="AH334" s="75"/>
      <c r="AI334" s="213"/>
      <c r="AM334" s="75"/>
      <c r="AN334" s="75"/>
      <c r="AO334" s="213"/>
      <c r="AS334" s="75"/>
      <c r="AT334" s="75"/>
      <c r="AU334" s="213"/>
      <c r="AY334" s="75"/>
      <c r="AZ334" s="75"/>
      <c r="BA334" s="213"/>
      <c r="BE334" s="75"/>
      <c r="BF334" s="75"/>
      <c r="BG334" s="213"/>
    </row>
    <row r="335" spans="3:59" x14ac:dyDescent="0.2">
      <c r="C335" s="75"/>
      <c r="D335" s="75"/>
      <c r="E335" s="213"/>
      <c r="I335" s="75"/>
      <c r="J335" s="75"/>
      <c r="K335" s="213"/>
      <c r="O335" s="75"/>
      <c r="P335" s="75"/>
      <c r="Q335" s="213"/>
      <c r="U335" s="75"/>
      <c r="V335" s="75"/>
      <c r="W335" s="213"/>
      <c r="AA335" s="75"/>
      <c r="AB335" s="75"/>
      <c r="AC335" s="213"/>
      <c r="AG335" s="75"/>
      <c r="AH335" s="75"/>
      <c r="AI335" s="213"/>
      <c r="AM335" s="75"/>
      <c r="AN335" s="75"/>
      <c r="AO335" s="213"/>
      <c r="AS335" s="75"/>
      <c r="AT335" s="75"/>
      <c r="AU335" s="213"/>
      <c r="AY335" s="75"/>
      <c r="AZ335" s="75"/>
      <c r="BA335" s="213"/>
      <c r="BE335" s="75"/>
      <c r="BF335" s="75"/>
      <c r="BG335" s="213"/>
    </row>
    <row r="336" spans="3:59" x14ac:dyDescent="0.2">
      <c r="C336" s="75"/>
      <c r="D336" s="75"/>
      <c r="E336" s="213"/>
      <c r="I336" s="75"/>
      <c r="J336" s="75"/>
      <c r="K336" s="213"/>
      <c r="O336" s="75"/>
      <c r="P336" s="75"/>
      <c r="Q336" s="213"/>
      <c r="U336" s="75"/>
      <c r="V336" s="75"/>
      <c r="W336" s="213"/>
      <c r="AA336" s="75"/>
      <c r="AB336" s="75"/>
      <c r="AC336" s="213"/>
      <c r="AG336" s="75"/>
      <c r="AH336" s="75"/>
      <c r="AI336" s="213"/>
      <c r="AM336" s="75"/>
      <c r="AN336" s="75"/>
      <c r="AO336" s="213"/>
      <c r="AS336" s="75"/>
      <c r="AT336" s="75"/>
      <c r="AU336" s="213"/>
      <c r="AY336" s="75"/>
      <c r="AZ336" s="75"/>
      <c r="BA336" s="213"/>
      <c r="BE336" s="75"/>
      <c r="BF336" s="75"/>
      <c r="BG336" s="213"/>
    </row>
    <row r="337" spans="3:59" x14ac:dyDescent="0.2">
      <c r="C337" s="75"/>
      <c r="D337" s="75"/>
      <c r="E337" s="213"/>
      <c r="I337" s="75"/>
      <c r="J337" s="75"/>
      <c r="K337" s="213"/>
      <c r="O337" s="75"/>
      <c r="P337" s="75"/>
      <c r="Q337" s="213"/>
      <c r="U337" s="75"/>
      <c r="V337" s="75"/>
      <c r="W337" s="213"/>
      <c r="AA337" s="75"/>
      <c r="AB337" s="75"/>
      <c r="AC337" s="213"/>
      <c r="AG337" s="75"/>
      <c r="AH337" s="75"/>
      <c r="AI337" s="213"/>
      <c r="AM337" s="75"/>
      <c r="AN337" s="75"/>
      <c r="AO337" s="213"/>
      <c r="AS337" s="75"/>
      <c r="AT337" s="75"/>
      <c r="AU337" s="213"/>
      <c r="AY337" s="75"/>
      <c r="AZ337" s="75"/>
      <c r="BA337" s="213"/>
      <c r="BE337" s="75"/>
      <c r="BF337" s="75"/>
      <c r="BG337" s="213"/>
    </row>
    <row r="338" spans="3:59" x14ac:dyDescent="0.2">
      <c r="I338" s="75"/>
      <c r="J338" s="75"/>
      <c r="K338" s="213"/>
      <c r="O338" s="75"/>
      <c r="P338" s="75"/>
      <c r="Q338" s="213"/>
      <c r="U338" s="75"/>
      <c r="V338" s="75"/>
      <c r="W338" s="213"/>
      <c r="AA338" s="75"/>
      <c r="AB338" s="75"/>
      <c r="AC338" s="213"/>
      <c r="AG338" s="75"/>
      <c r="AH338" s="75"/>
      <c r="AI338" s="213"/>
      <c r="AM338" s="75"/>
      <c r="AN338" s="75"/>
      <c r="AO338" s="213"/>
      <c r="AS338" s="75"/>
      <c r="AT338" s="75"/>
      <c r="AU338" s="213"/>
      <c r="AY338" s="75"/>
      <c r="AZ338" s="75"/>
      <c r="BA338" s="213"/>
      <c r="BE338" s="75"/>
      <c r="BF338" s="75"/>
      <c r="BG338" s="213"/>
    </row>
    <row r="339" spans="3:59" x14ac:dyDescent="0.2">
      <c r="C339" s="75"/>
      <c r="E339" s="55"/>
      <c r="I339" s="75"/>
      <c r="K339" s="55"/>
      <c r="O339" s="75"/>
      <c r="Q339" s="55"/>
      <c r="U339" s="75"/>
      <c r="W339" s="55"/>
      <c r="AA339" s="75"/>
      <c r="AC339" s="55"/>
      <c r="AG339" s="75"/>
      <c r="AI339" s="55"/>
      <c r="AM339" s="75"/>
      <c r="AO339" s="55"/>
      <c r="AS339" s="75"/>
      <c r="AU339" s="55"/>
      <c r="AY339" s="75"/>
      <c r="BA339" s="55"/>
      <c r="BE339" s="75"/>
      <c r="BG339" s="55"/>
    </row>
  </sheetData>
  <sortState xmlns:xlrd2="http://schemas.microsoft.com/office/spreadsheetml/2017/richdata2" ref="C288:E293">
    <sortCondition descending="1" ref="E288:E293"/>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DAFCD-957D-8741-AE94-1436D2F324EF}">
  <dimension ref="A1:CI102"/>
  <sheetViews>
    <sheetView showGridLines="0" zoomScale="65" zoomScaleNormal="90" workbookViewId="0">
      <pane ySplit="2" topLeftCell="A3" activePane="bottomLeft" state="frozen"/>
      <selection activeCell="MH16" sqref="MH16"/>
      <selection pane="bottomLeft" activeCell="BA135" sqref="BA135"/>
    </sheetView>
  </sheetViews>
  <sheetFormatPr baseColWidth="10" defaultColWidth="8.83203125" defaultRowHeight="15" x14ac:dyDescent="0.2"/>
  <sheetData>
    <row r="1" spans="1:87" s="80" customFormat="1" ht="19" x14ac:dyDescent="0.25">
      <c r="A1" s="80" t="s">
        <v>1208</v>
      </c>
    </row>
    <row r="2" spans="1:87" ht="24" x14ac:dyDescent="0.3">
      <c r="B2" s="234" t="s">
        <v>1131</v>
      </c>
      <c r="C2" s="234"/>
      <c r="D2" s="234"/>
      <c r="E2" s="234"/>
      <c r="F2" s="234"/>
      <c r="G2" s="234"/>
      <c r="H2" s="234"/>
      <c r="J2" s="234" t="s">
        <v>1011</v>
      </c>
      <c r="K2" s="234"/>
      <c r="L2" s="234"/>
      <c r="M2" s="234"/>
      <c r="N2" s="234"/>
      <c r="O2" s="234"/>
      <c r="P2" s="234"/>
      <c r="R2" s="234" t="s">
        <v>1014</v>
      </c>
      <c r="S2" s="234"/>
      <c r="T2" s="234"/>
      <c r="U2" s="234"/>
      <c r="V2" s="234"/>
      <c r="W2" s="234"/>
      <c r="X2" s="234"/>
      <c r="Y2" s="74"/>
      <c r="Z2" s="74"/>
      <c r="AA2" s="234" t="s">
        <v>1016</v>
      </c>
      <c r="AB2" s="234"/>
      <c r="AC2" s="234"/>
      <c r="AD2" s="234"/>
      <c r="AE2" s="234"/>
      <c r="AF2" s="234"/>
      <c r="AG2" s="234"/>
      <c r="AJ2" s="234" t="s">
        <v>1019</v>
      </c>
      <c r="AK2" s="234"/>
      <c r="AL2" s="234"/>
      <c r="AM2" s="234"/>
      <c r="AN2" s="234"/>
      <c r="AO2" s="234"/>
      <c r="AP2" s="234"/>
      <c r="AS2" s="234" t="s">
        <v>1020</v>
      </c>
      <c r="AT2" s="234"/>
      <c r="AU2" s="234"/>
      <c r="AV2" s="234"/>
      <c r="AW2" s="234"/>
      <c r="AX2" s="234"/>
      <c r="AY2" s="234"/>
      <c r="AZ2" s="74"/>
      <c r="BB2" s="234" t="s">
        <v>1024</v>
      </c>
      <c r="BC2" s="234"/>
      <c r="BD2" s="234"/>
      <c r="BE2" s="234"/>
      <c r="BF2" s="234"/>
      <c r="BG2" s="234"/>
      <c r="BH2" s="234"/>
      <c r="BJ2" s="74"/>
      <c r="BK2" s="234" t="s">
        <v>1027</v>
      </c>
      <c r="BL2" s="234"/>
      <c r="BM2" s="234"/>
      <c r="BN2" s="234"/>
      <c r="BO2" s="234"/>
      <c r="BP2" s="234"/>
      <c r="BQ2" s="234"/>
      <c r="BT2" s="234" t="s">
        <v>1028</v>
      </c>
      <c r="BU2" s="234"/>
      <c r="BV2" s="234"/>
      <c r="BW2" s="234"/>
      <c r="BX2" s="234"/>
      <c r="BY2" s="234"/>
      <c r="BZ2" s="234"/>
      <c r="CC2" s="234" t="s">
        <v>1130</v>
      </c>
      <c r="CD2" s="234"/>
      <c r="CE2" s="234"/>
      <c r="CF2" s="234"/>
      <c r="CG2" s="234"/>
      <c r="CH2" s="234"/>
      <c r="CI2" s="234"/>
    </row>
    <row r="3" spans="1:87" ht="24" x14ac:dyDescent="0.3">
      <c r="B3" s="235" t="s">
        <v>1209</v>
      </c>
      <c r="C3" s="235"/>
      <c r="D3" s="235"/>
      <c r="E3" s="235"/>
      <c r="F3" s="235"/>
      <c r="G3" s="235"/>
      <c r="H3" s="235"/>
      <c r="J3" s="235" t="s">
        <v>1209</v>
      </c>
      <c r="K3" s="235"/>
      <c r="L3" s="235"/>
      <c r="M3" s="235"/>
      <c r="N3" s="235"/>
      <c r="O3" s="235"/>
      <c r="P3" s="235"/>
      <c r="S3" s="235" t="s">
        <v>1209</v>
      </c>
      <c r="T3" s="235"/>
      <c r="U3" s="235"/>
      <c r="V3" s="235"/>
      <c r="W3" s="235"/>
      <c r="X3" s="235"/>
      <c r="Y3" s="235"/>
      <c r="Z3" s="74"/>
      <c r="AA3" s="235" t="s">
        <v>1209</v>
      </c>
      <c r="AB3" s="235"/>
      <c r="AC3" s="235"/>
      <c r="AD3" s="235"/>
      <c r="AE3" s="235"/>
      <c r="AF3" s="235"/>
      <c r="AG3" s="235"/>
      <c r="AJ3" s="235" t="s">
        <v>1209</v>
      </c>
      <c r="AK3" s="235"/>
      <c r="AL3" s="235"/>
      <c r="AM3" s="235"/>
      <c r="AN3" s="235"/>
      <c r="AO3" s="235"/>
      <c r="AP3" s="235"/>
      <c r="AS3" s="235" t="s">
        <v>1209</v>
      </c>
      <c r="AT3" s="235"/>
      <c r="AU3" s="235"/>
      <c r="AV3" s="235"/>
      <c r="AW3" s="235"/>
      <c r="AX3" s="235"/>
      <c r="AY3" s="235"/>
      <c r="BB3" s="235" t="s">
        <v>1209</v>
      </c>
      <c r="BC3" s="235"/>
      <c r="BD3" s="235"/>
      <c r="BE3" s="235"/>
      <c r="BF3" s="235"/>
      <c r="BG3" s="235"/>
      <c r="BH3" s="235"/>
      <c r="BJ3" s="74"/>
      <c r="BK3" s="235" t="s">
        <v>1209</v>
      </c>
      <c r="BL3" s="235"/>
      <c r="BM3" s="235"/>
      <c r="BN3" s="235"/>
      <c r="BO3" s="235"/>
      <c r="BP3" s="235"/>
      <c r="BQ3" s="235"/>
      <c r="BT3" s="235" t="s">
        <v>1209</v>
      </c>
      <c r="BU3" s="235"/>
      <c r="BV3" s="235"/>
      <c r="BW3" s="235"/>
      <c r="BX3" s="235"/>
      <c r="BY3" s="235"/>
      <c r="BZ3" s="235"/>
      <c r="CC3" s="235" t="s">
        <v>1209</v>
      </c>
      <c r="CD3" s="235"/>
      <c r="CE3" s="235"/>
      <c r="CF3" s="235"/>
      <c r="CG3" s="235"/>
      <c r="CH3" s="235"/>
      <c r="CI3" s="235"/>
    </row>
    <row r="102" spans="2:87" ht="19" x14ac:dyDescent="0.25">
      <c r="B102" s="235" t="s">
        <v>1210</v>
      </c>
      <c r="C102" s="235"/>
      <c r="D102" s="235"/>
      <c r="E102" s="235"/>
      <c r="F102" s="235"/>
      <c r="G102" s="235"/>
      <c r="H102" s="235"/>
      <c r="J102" s="235" t="s">
        <v>1210</v>
      </c>
      <c r="K102" s="235"/>
      <c r="L102" s="235"/>
      <c r="M102" s="235"/>
      <c r="N102" s="235"/>
      <c r="O102" s="235"/>
      <c r="P102" s="235"/>
      <c r="R102" s="235" t="s">
        <v>1210</v>
      </c>
      <c r="S102" s="235"/>
      <c r="T102" s="235"/>
      <c r="U102" s="235"/>
      <c r="V102" s="235"/>
      <c r="W102" s="235"/>
      <c r="X102" s="235"/>
      <c r="AA102" s="235" t="s">
        <v>1210</v>
      </c>
      <c r="AB102" s="235"/>
      <c r="AC102" s="235"/>
      <c r="AD102" s="235"/>
      <c r="AE102" s="235"/>
      <c r="AF102" s="235"/>
      <c r="AG102" s="235"/>
      <c r="AJ102" s="235" t="s">
        <v>1210</v>
      </c>
      <c r="AK102" s="235"/>
      <c r="AL102" s="235"/>
      <c r="AM102" s="235"/>
      <c r="AN102" s="235"/>
      <c r="AO102" s="235"/>
      <c r="AP102" s="235"/>
      <c r="AS102" s="235" t="s">
        <v>1210</v>
      </c>
      <c r="AT102" s="235"/>
      <c r="AU102" s="235"/>
      <c r="AV102" s="235"/>
      <c r="AW102" s="235"/>
      <c r="AX102" s="235"/>
      <c r="AY102" s="235"/>
      <c r="BB102" s="235" t="s">
        <v>1210</v>
      </c>
      <c r="BC102" s="235"/>
      <c r="BD102" s="235"/>
      <c r="BE102" s="235"/>
      <c r="BF102" s="235"/>
      <c r="BG102" s="235"/>
      <c r="BH102" s="235"/>
      <c r="BK102" s="235" t="s">
        <v>1210</v>
      </c>
      <c r="BL102" s="235"/>
      <c r="BM102" s="235"/>
      <c r="BN102" s="235"/>
      <c r="BO102" s="235"/>
      <c r="BP102" s="235"/>
      <c r="BQ102" s="235"/>
      <c r="BT102" s="235" t="s">
        <v>1210</v>
      </c>
      <c r="BU102" s="235"/>
      <c r="BV102" s="235"/>
      <c r="BW102" s="235"/>
      <c r="BX102" s="235"/>
      <c r="BY102" s="235"/>
      <c r="BZ102" s="235"/>
      <c r="CC102" s="235" t="s">
        <v>1210</v>
      </c>
      <c r="CD102" s="235"/>
      <c r="CE102" s="235"/>
      <c r="CF102" s="235"/>
      <c r="CG102" s="235"/>
      <c r="CH102" s="235"/>
      <c r="CI102" s="235"/>
    </row>
  </sheetData>
  <mergeCells count="30">
    <mergeCell ref="B102:H102"/>
    <mergeCell ref="J102:P102"/>
    <mergeCell ref="R102:X102"/>
    <mergeCell ref="AA102:AG102"/>
    <mergeCell ref="AJ102:AP102"/>
    <mergeCell ref="AS102:AY102"/>
    <mergeCell ref="BB2:BH2"/>
    <mergeCell ref="BK2:BQ2"/>
    <mergeCell ref="BT2:BZ2"/>
    <mergeCell ref="CC2:CI2"/>
    <mergeCell ref="AS3:AY3"/>
    <mergeCell ref="AS2:AY2"/>
    <mergeCell ref="BB102:BH102"/>
    <mergeCell ref="BK102:BQ102"/>
    <mergeCell ref="BT102:BZ102"/>
    <mergeCell ref="CC102:CI102"/>
    <mergeCell ref="BB3:BH3"/>
    <mergeCell ref="BK3:BQ3"/>
    <mergeCell ref="BT3:BZ3"/>
    <mergeCell ref="CC3:CI3"/>
    <mergeCell ref="B3:H3"/>
    <mergeCell ref="J3:P3"/>
    <mergeCell ref="S3:Y3"/>
    <mergeCell ref="AA3:AG3"/>
    <mergeCell ref="AJ3:AP3"/>
    <mergeCell ref="B2:H2"/>
    <mergeCell ref="J2:P2"/>
    <mergeCell ref="R2:X2"/>
    <mergeCell ref="AA2:AG2"/>
    <mergeCell ref="AJ2:AP2"/>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C2CC3-D2EF-D14C-BD55-D5CC960290CA}">
  <dimension ref="C1:BO105"/>
  <sheetViews>
    <sheetView topLeftCell="D1" zoomScale="115" zoomScaleNormal="115" workbookViewId="0">
      <pane ySplit="2" topLeftCell="A3" activePane="bottomLeft" state="frozen"/>
      <selection activeCell="E192" sqref="E192"/>
      <selection pane="bottomLeft" activeCell="F8" sqref="F8"/>
    </sheetView>
  </sheetViews>
  <sheetFormatPr baseColWidth="10" defaultColWidth="9.1640625" defaultRowHeight="15" x14ac:dyDescent="0.2"/>
  <cols>
    <col min="3" max="3" width="56" bestFit="1" customWidth="1"/>
    <col min="4" max="4" width="25.83203125" bestFit="1" customWidth="1"/>
    <col min="5" max="5" width="26.5" bestFit="1" customWidth="1"/>
    <col min="6" max="6" width="26.5" customWidth="1"/>
    <col min="7" max="7" width="19.1640625" bestFit="1" customWidth="1"/>
    <col min="11" max="11" width="53.5" bestFit="1" customWidth="1"/>
    <col min="12" max="12" width="25.83203125" bestFit="1" customWidth="1"/>
    <col min="13" max="13" width="26.5" bestFit="1" customWidth="1"/>
    <col min="14" max="14" width="15" bestFit="1" customWidth="1"/>
    <col min="15" max="15" width="15.1640625" bestFit="1" customWidth="1"/>
    <col min="17" max="17" width="53.5" bestFit="1" customWidth="1"/>
    <col min="18" max="18" width="25.83203125" bestFit="1" customWidth="1"/>
    <col min="19" max="19" width="26.5" bestFit="1" customWidth="1"/>
    <col min="20" max="21" width="15.5" bestFit="1" customWidth="1"/>
    <col min="23" max="23" width="53.5" bestFit="1" customWidth="1"/>
    <col min="24" max="24" width="25.83203125" bestFit="1" customWidth="1"/>
    <col min="25" max="25" width="26.5" bestFit="1" customWidth="1"/>
    <col min="26" max="27" width="15.1640625" bestFit="1" customWidth="1"/>
    <col min="30" max="30" width="53.5" bestFit="1" customWidth="1"/>
    <col min="31" max="31" width="25.83203125" bestFit="1" customWidth="1"/>
    <col min="32" max="32" width="26.5" bestFit="1" customWidth="1"/>
    <col min="33" max="34" width="15.1640625" bestFit="1" customWidth="1"/>
    <col min="37" max="37" width="53.5" bestFit="1" customWidth="1"/>
    <col min="38" max="38" width="25.83203125" bestFit="1" customWidth="1"/>
    <col min="39" max="39" width="26.5" bestFit="1" customWidth="1"/>
    <col min="40" max="41" width="15.1640625" bestFit="1" customWidth="1"/>
    <col min="44" max="44" width="53.5" bestFit="1" customWidth="1"/>
    <col min="45" max="45" width="25.83203125" bestFit="1" customWidth="1"/>
    <col min="46" max="46" width="26.5" bestFit="1" customWidth="1"/>
    <col min="47" max="48" width="15.1640625" bestFit="1" customWidth="1"/>
    <col min="51" max="51" width="53.5" bestFit="1" customWidth="1"/>
    <col min="52" max="52" width="25.83203125" bestFit="1" customWidth="1"/>
    <col min="53" max="53" width="26.5" bestFit="1" customWidth="1"/>
    <col min="54" max="55" width="15.1640625" bestFit="1" customWidth="1"/>
    <col min="58" max="58" width="53.5" bestFit="1" customWidth="1"/>
    <col min="59" max="59" width="25.83203125" bestFit="1" customWidth="1"/>
    <col min="60" max="60" width="26.5" bestFit="1" customWidth="1"/>
    <col min="61" max="62" width="15.1640625" bestFit="1" customWidth="1"/>
    <col min="65" max="65" width="53.5" bestFit="1" customWidth="1"/>
    <col min="66" max="66" width="25.83203125" bestFit="1" customWidth="1"/>
    <col min="67" max="67" width="26.5" bestFit="1" customWidth="1"/>
    <col min="68" max="69" width="15.1640625" bestFit="1" customWidth="1"/>
  </cols>
  <sheetData>
    <row r="1" spans="3:67" ht="24" x14ac:dyDescent="0.3">
      <c r="C1" s="234" t="s">
        <v>934</v>
      </c>
      <c r="D1" s="234"/>
      <c r="E1" s="234"/>
      <c r="F1" s="234"/>
      <c r="G1" s="234"/>
      <c r="H1" s="234"/>
      <c r="K1" s="74" t="s">
        <v>1011</v>
      </c>
      <c r="L1" s="74"/>
      <c r="Q1" s="74" t="s">
        <v>1014</v>
      </c>
      <c r="R1" s="74"/>
      <c r="W1" s="74" t="s">
        <v>1016</v>
      </c>
      <c r="AD1" s="74" t="s">
        <v>1019</v>
      </c>
      <c r="AK1" s="74" t="s">
        <v>1020</v>
      </c>
      <c r="AR1" s="74" t="s">
        <v>1024</v>
      </c>
      <c r="AY1" s="74" t="s">
        <v>1027</v>
      </c>
      <c r="BF1" s="74" t="s">
        <v>1028</v>
      </c>
      <c r="BM1" s="74" t="s">
        <v>1130</v>
      </c>
    </row>
    <row r="3" spans="3:67" x14ac:dyDescent="0.2">
      <c r="C3" s="30" t="s">
        <v>1211</v>
      </c>
      <c r="D3" s="48" t="s">
        <v>1297</v>
      </c>
      <c r="E3" s="48" t="s">
        <v>1298</v>
      </c>
      <c r="F3" s="48" t="s">
        <v>1212</v>
      </c>
      <c r="G3" s="33" t="s">
        <v>1214</v>
      </c>
      <c r="K3" s="30" t="s">
        <v>1215</v>
      </c>
      <c r="L3" s="48" t="s">
        <v>1297</v>
      </c>
      <c r="M3" s="33" t="s">
        <v>1213</v>
      </c>
      <c r="Q3" s="30" t="s">
        <v>1216</v>
      </c>
      <c r="R3" s="48" t="s">
        <v>1297</v>
      </c>
      <c r="S3" s="33" t="s">
        <v>1213</v>
      </c>
      <c r="W3" s="30" t="s">
        <v>1217</v>
      </c>
      <c r="X3" s="48" t="s">
        <v>1297</v>
      </c>
      <c r="Y3" s="33" t="s">
        <v>1213</v>
      </c>
      <c r="AD3" s="30" t="s">
        <v>1218</v>
      </c>
      <c r="AE3" s="48" t="s">
        <v>985</v>
      </c>
      <c r="AF3" s="33" t="s">
        <v>1213</v>
      </c>
      <c r="AK3" s="30" t="s">
        <v>1219</v>
      </c>
      <c r="AL3" s="48" t="s">
        <v>985</v>
      </c>
      <c r="AM3" s="33" t="s">
        <v>1213</v>
      </c>
      <c r="AR3" s="30" t="s">
        <v>1220</v>
      </c>
      <c r="AS3" s="48" t="s">
        <v>985</v>
      </c>
      <c r="AT3" s="33" t="s">
        <v>1213</v>
      </c>
      <c r="AY3" s="30" t="s">
        <v>1221</v>
      </c>
      <c r="AZ3" s="48" t="s">
        <v>985</v>
      </c>
      <c r="BA3" s="33" t="s">
        <v>1213</v>
      </c>
      <c r="BF3" s="30" t="s">
        <v>1222</v>
      </c>
      <c r="BG3" s="48" t="s">
        <v>985</v>
      </c>
      <c r="BH3" s="33" t="s">
        <v>1213</v>
      </c>
      <c r="BM3" s="30" t="s">
        <v>1223</v>
      </c>
      <c r="BN3" s="48" t="s">
        <v>985</v>
      </c>
      <c r="BO3" s="33" t="s">
        <v>1213</v>
      </c>
    </row>
    <row r="4" spans="3:67" x14ac:dyDescent="0.2">
      <c r="C4" s="36" t="s">
        <v>1226</v>
      </c>
      <c r="D4">
        <f>'Edited Data'!MH71</f>
        <v>15</v>
      </c>
      <c r="E4" s="22">
        <f>'Edited Data'!MH73</f>
        <v>0.234375</v>
      </c>
      <c r="F4">
        <v>18</v>
      </c>
      <c r="G4" s="42">
        <v>13</v>
      </c>
      <c r="K4" s="36" t="s">
        <v>238</v>
      </c>
      <c r="L4">
        <f>'Class 1'!ME8</f>
        <v>1</v>
      </c>
      <c r="M4" s="43">
        <f>'Class 1'!ME10</f>
        <v>1</v>
      </c>
      <c r="Q4" s="36" t="s">
        <v>238</v>
      </c>
      <c r="R4">
        <f>'Class 2'!ME8</f>
        <v>1</v>
      </c>
      <c r="S4" s="43">
        <f>'Class 2'!ME10</f>
        <v>1</v>
      </c>
      <c r="W4" s="36" t="s">
        <v>238</v>
      </c>
      <c r="X4">
        <f>'Class 2'!ME8</f>
        <v>1</v>
      </c>
      <c r="Y4" s="43">
        <f>'Class 2'!ME8</f>
        <v>1</v>
      </c>
      <c r="AD4" s="36" t="s">
        <v>238</v>
      </c>
      <c r="AE4">
        <f>'Class 3'!ME18</f>
        <v>8</v>
      </c>
      <c r="AF4" s="43">
        <f>'Class 3'!ME20</f>
        <v>0.72727272727272729</v>
      </c>
      <c r="AK4" s="36" t="s">
        <v>238</v>
      </c>
      <c r="AL4">
        <f>'Class 4'!ME16</f>
        <v>6</v>
      </c>
      <c r="AM4" s="43">
        <f>'Class 4'!ME18</f>
        <v>0.66666666666666663</v>
      </c>
      <c r="AR4" s="36" t="s">
        <v>238</v>
      </c>
      <c r="AS4">
        <f>'Class 5'!ME13</f>
        <v>6</v>
      </c>
      <c r="AT4" s="43">
        <f>'Class 5'!ME15</f>
        <v>1</v>
      </c>
      <c r="AY4" s="36" t="s">
        <v>238</v>
      </c>
      <c r="AZ4">
        <f>'Class 6'!ME30</f>
        <v>21</v>
      </c>
      <c r="BA4" s="43">
        <f>'Class 6'!ME32</f>
        <v>0.91304347826086951</v>
      </c>
      <c r="BF4" s="36" t="s">
        <v>238</v>
      </c>
      <c r="BG4">
        <f>'Class 7'!ME11</f>
        <v>4</v>
      </c>
      <c r="BH4" s="43">
        <f>'Class 7'!ME13</f>
        <v>1</v>
      </c>
      <c r="BM4" s="36" t="s">
        <v>238</v>
      </c>
      <c r="BN4">
        <f>'Class 8'!ME12</f>
        <v>5</v>
      </c>
      <c r="BO4" s="43">
        <f>'Class 8'!ME14</f>
        <v>1</v>
      </c>
    </row>
    <row r="5" spans="3:67" x14ac:dyDescent="0.2">
      <c r="C5" s="36" t="s">
        <v>1236</v>
      </c>
      <c r="D5">
        <f>'Edited Data'!MS71</f>
        <v>17</v>
      </c>
      <c r="E5" s="22">
        <f>'Edited Data'!MS73</f>
        <v>0.265625</v>
      </c>
      <c r="F5">
        <v>16</v>
      </c>
      <c r="G5" s="42">
        <v>13</v>
      </c>
      <c r="K5" s="36" t="s">
        <v>1224</v>
      </c>
      <c r="L5">
        <f>'Class 1'!MF8</f>
        <v>1</v>
      </c>
      <c r="M5" s="43">
        <f>'Class 1'!MF10</f>
        <v>1</v>
      </c>
      <c r="Q5" s="36" t="s">
        <v>1224</v>
      </c>
      <c r="R5">
        <f>'Class 2'!MF8</f>
        <v>0</v>
      </c>
      <c r="S5" s="43">
        <f>'Class 2'!MF10</f>
        <v>0</v>
      </c>
      <c r="W5" s="36" t="s">
        <v>1224</v>
      </c>
      <c r="X5">
        <f>'Class 2A'!MF11</f>
        <v>1</v>
      </c>
      <c r="Y5" s="43">
        <f>'Class 2A'!MF13</f>
        <v>0.25</v>
      </c>
      <c r="AD5" s="36" t="s">
        <v>1224</v>
      </c>
      <c r="AE5">
        <f>'Class 3'!MF18</f>
        <v>7</v>
      </c>
      <c r="AF5" s="43">
        <f>'Class 3'!MF20</f>
        <v>0.63636363636363635</v>
      </c>
      <c r="AK5" s="36" t="s">
        <v>1224</v>
      </c>
      <c r="AL5">
        <f>'Class 4'!MF16</f>
        <v>5</v>
      </c>
      <c r="AM5" s="43">
        <f>'Class 4'!MF18</f>
        <v>0.55555555555555558</v>
      </c>
      <c r="AR5" s="36" t="s">
        <v>1224</v>
      </c>
      <c r="AS5">
        <f>'Class 5'!MF13</f>
        <v>4</v>
      </c>
      <c r="AT5" s="43">
        <f>'Class 5'!MF15</f>
        <v>0.66666666666666663</v>
      </c>
      <c r="AY5" s="36" t="s">
        <v>1224</v>
      </c>
      <c r="AZ5">
        <f>'Class 6'!MF30</f>
        <v>20</v>
      </c>
      <c r="BA5" s="43">
        <f>'Class 6'!MF32</f>
        <v>0.86956521739130432</v>
      </c>
      <c r="BF5" s="36" t="s">
        <v>1224</v>
      </c>
      <c r="BG5">
        <f>'Class 7'!MF11</f>
        <v>4</v>
      </c>
      <c r="BH5" s="43">
        <f>'Class 7'!MF13</f>
        <v>1</v>
      </c>
      <c r="BM5" s="36" t="s">
        <v>1224</v>
      </c>
      <c r="BN5">
        <f>'Class 8'!MF12</f>
        <v>5</v>
      </c>
      <c r="BO5" s="43">
        <f>'Class 8'!MF14</f>
        <v>1</v>
      </c>
    </row>
    <row r="6" spans="3:67" x14ac:dyDescent="0.2">
      <c r="C6" s="36" t="s">
        <v>1227</v>
      </c>
      <c r="D6">
        <f>'Edited Data'!MI71</f>
        <v>27</v>
      </c>
      <c r="E6" s="22">
        <f>'Edited Data'!MI73</f>
        <v>0.421875</v>
      </c>
      <c r="F6">
        <v>24</v>
      </c>
      <c r="G6" s="42">
        <v>29</v>
      </c>
      <c r="K6" s="36" t="s">
        <v>1226</v>
      </c>
      <c r="M6" s="43"/>
      <c r="Q6" s="36" t="s">
        <v>1226</v>
      </c>
      <c r="R6">
        <f>'Class 2'!MH8</f>
        <v>0</v>
      </c>
      <c r="S6" s="43">
        <f>'Class 2'!MH10</f>
        <v>0</v>
      </c>
      <c r="W6" s="36" t="s">
        <v>1226</v>
      </c>
      <c r="X6">
        <f>'Class 2A'!MH11</f>
        <v>0</v>
      </c>
      <c r="Y6" s="43">
        <f>'Class 2A'!MH13</f>
        <v>0</v>
      </c>
      <c r="AD6" s="36" t="s">
        <v>1226</v>
      </c>
      <c r="AE6">
        <f>'Class 3'!MH18</f>
        <v>0</v>
      </c>
      <c r="AF6" s="43">
        <f>'Class 3'!MH20</f>
        <v>0</v>
      </c>
      <c r="AK6" s="36" t="s">
        <v>1226</v>
      </c>
      <c r="AL6">
        <f>'Class 4'!MH16</f>
        <v>0</v>
      </c>
      <c r="AM6" s="43">
        <f>'Class 4'!MH18</f>
        <v>0</v>
      </c>
      <c r="AR6" s="36" t="s">
        <v>1226</v>
      </c>
      <c r="AS6">
        <f>'Class 5'!MH13</f>
        <v>2</v>
      </c>
      <c r="AT6" s="43">
        <f>'Class 5'!MH15</f>
        <v>0.33333333333333331</v>
      </c>
      <c r="AY6" s="36" t="s">
        <v>1226</v>
      </c>
      <c r="AZ6">
        <f>'Class 6'!MH30</f>
        <v>9</v>
      </c>
      <c r="BA6" s="43">
        <f>'Class 6'!MH32</f>
        <v>0.39130434782608697</v>
      </c>
      <c r="BF6" s="36" t="s">
        <v>1226</v>
      </c>
      <c r="BG6">
        <f>'Class 7'!MH11</f>
        <v>2</v>
      </c>
      <c r="BH6" s="43">
        <f>'Class 7'!MH13</f>
        <v>0.5</v>
      </c>
      <c r="BM6" s="36" t="s">
        <v>1226</v>
      </c>
      <c r="BN6">
        <f>'Class 8'!MH12</f>
        <v>2</v>
      </c>
      <c r="BO6" s="43">
        <f>'Class 8'!MH14</f>
        <v>0.4</v>
      </c>
    </row>
    <row r="7" spans="3:67" x14ac:dyDescent="0.2">
      <c r="C7" s="36" t="s">
        <v>1233</v>
      </c>
      <c r="D7">
        <f>'Edited Data'!MO71</f>
        <v>29</v>
      </c>
      <c r="E7" s="22">
        <f>'Edited Data'!MO73</f>
        <v>0.453125</v>
      </c>
      <c r="F7">
        <v>22</v>
      </c>
      <c r="G7" s="42">
        <v>27</v>
      </c>
      <c r="K7" s="36" t="s">
        <v>1227</v>
      </c>
      <c r="M7" s="43"/>
      <c r="Q7" s="36" t="s">
        <v>1227</v>
      </c>
      <c r="R7">
        <f>'Class 2'!MI8</f>
        <v>0</v>
      </c>
      <c r="S7" s="43">
        <f>'Class 2'!MI10</f>
        <v>0</v>
      </c>
      <c r="W7" s="36" t="s">
        <v>1227</v>
      </c>
      <c r="X7">
        <f>'Class 2A'!MI11</f>
        <v>1</v>
      </c>
      <c r="Y7" s="43">
        <f>'Class 2A'!MI13</f>
        <v>0.25</v>
      </c>
      <c r="AD7" s="36" t="s">
        <v>1227</v>
      </c>
      <c r="AE7">
        <f>'Class 3'!MI18</f>
        <v>4</v>
      </c>
      <c r="AF7" s="43">
        <f>'Class 3'!MI20</f>
        <v>0.36363636363636365</v>
      </c>
      <c r="AK7" s="36" t="s">
        <v>1227</v>
      </c>
      <c r="AL7" s="172">
        <f>'Class 4'!MI16</f>
        <v>1</v>
      </c>
      <c r="AM7" s="43">
        <f>'Class 4'!MI18</f>
        <v>0.1111111111111111</v>
      </c>
      <c r="AR7" s="36" t="s">
        <v>1227</v>
      </c>
      <c r="AS7">
        <f>'Class 5'!MI13</f>
        <v>1</v>
      </c>
      <c r="AT7" s="43">
        <f>'Class 5'!MI15</f>
        <v>0.16666666666666666</v>
      </c>
      <c r="AY7" s="36" t="s">
        <v>1227</v>
      </c>
      <c r="AZ7">
        <f>'Class 6'!MI30</f>
        <v>12</v>
      </c>
      <c r="BA7" s="43">
        <f>'Class 6'!MI32</f>
        <v>0.52173913043478259</v>
      </c>
      <c r="BF7" s="36" t="s">
        <v>1227</v>
      </c>
      <c r="BG7">
        <f>'Class 7'!MI11</f>
        <v>4</v>
      </c>
      <c r="BH7" s="43">
        <f>'Class 7'!MI13</f>
        <v>1</v>
      </c>
      <c r="BM7" s="36" t="s">
        <v>1227</v>
      </c>
      <c r="BN7">
        <f>'Class 8'!MI12</f>
        <v>4</v>
      </c>
      <c r="BO7" s="43">
        <f>'Class 8'!MI14</f>
        <v>0.8</v>
      </c>
    </row>
    <row r="8" spans="3:67" x14ac:dyDescent="0.2">
      <c r="C8" s="36" t="s">
        <v>1237</v>
      </c>
      <c r="D8">
        <f>'Edited Data'!MG71</f>
        <v>30</v>
      </c>
      <c r="E8" s="22">
        <f>'Edited Data'!MG73</f>
        <v>0.46875</v>
      </c>
      <c r="F8">
        <v>29</v>
      </c>
      <c r="G8" s="42">
        <v>43</v>
      </c>
      <c r="K8" s="36" t="s">
        <v>1228</v>
      </c>
      <c r="L8">
        <f>'Class 1'!MJ8</f>
        <v>1</v>
      </c>
      <c r="M8" s="43">
        <f>'Class 1'!MJ10</f>
        <v>1</v>
      </c>
      <c r="Q8" s="36" t="s">
        <v>1228</v>
      </c>
      <c r="R8">
        <f>'Class 2'!MJ8</f>
        <v>1</v>
      </c>
      <c r="S8" s="43">
        <f>'Class 2'!MJ10</f>
        <v>1</v>
      </c>
      <c r="W8" s="36" t="s">
        <v>1228</v>
      </c>
      <c r="X8">
        <f>'Class 2A'!MJ11</f>
        <v>4</v>
      </c>
      <c r="Y8" s="43">
        <f>'Class 2A'!MJ13</f>
        <v>1</v>
      </c>
      <c r="AD8" s="36" t="s">
        <v>1228</v>
      </c>
      <c r="AE8">
        <f>'Class 3'!MJ18</f>
        <v>8</v>
      </c>
      <c r="AF8" s="43">
        <f>'Class 3'!MJ20</f>
        <v>0.72727272727272729</v>
      </c>
      <c r="AK8" s="36" t="s">
        <v>1228</v>
      </c>
      <c r="AL8" s="172">
        <f>'Class 4'!MJ16</f>
        <v>6</v>
      </c>
      <c r="AM8" s="43">
        <f>'Class 4'!MJ18</f>
        <v>0.66666666666666663</v>
      </c>
      <c r="AR8" s="36" t="s">
        <v>1228</v>
      </c>
      <c r="AS8">
        <f>'Class 5'!MJ13</f>
        <v>6</v>
      </c>
      <c r="AT8" s="43">
        <f>'Class 5'!MJ15</f>
        <v>1</v>
      </c>
      <c r="AY8" s="36" t="s">
        <v>1228</v>
      </c>
      <c r="AZ8">
        <f>'Class 6'!MJ30</f>
        <v>16</v>
      </c>
      <c r="BA8" s="43">
        <f>'Class 6'!MJ32</f>
        <v>0.69565217391304346</v>
      </c>
      <c r="BF8" s="36" t="s">
        <v>1228</v>
      </c>
      <c r="BG8">
        <f>'Class 7'!MJ11</f>
        <v>4</v>
      </c>
      <c r="BH8" s="43">
        <f>'Class 7'!MJ13</f>
        <v>1</v>
      </c>
      <c r="BM8" s="36" t="s">
        <v>1228</v>
      </c>
      <c r="BN8">
        <f>'Class 8'!MJ12</f>
        <v>1</v>
      </c>
      <c r="BO8" s="43">
        <f>'Class 8'!MJ14</f>
        <v>0.2</v>
      </c>
    </row>
    <row r="9" spans="3:67" x14ac:dyDescent="0.2">
      <c r="C9" s="36" t="s">
        <v>1235</v>
      </c>
      <c r="D9">
        <f>'Edited Data'!MR71</f>
        <v>31</v>
      </c>
      <c r="E9" s="22">
        <f>'Edited Data'!MR73</f>
        <v>0.484375</v>
      </c>
      <c r="F9">
        <v>29</v>
      </c>
      <c r="G9" s="42"/>
      <c r="K9" s="36" t="s">
        <v>244</v>
      </c>
      <c r="M9" s="43"/>
      <c r="Q9" s="36" t="s">
        <v>244</v>
      </c>
      <c r="R9">
        <f>'Class 2'!MK8</f>
        <v>1</v>
      </c>
      <c r="S9" s="43">
        <f>'Class 2'!MK10</f>
        <v>1</v>
      </c>
      <c r="W9" s="36" t="s">
        <v>244</v>
      </c>
      <c r="X9">
        <f>'Class 2A'!MK11</f>
        <v>4</v>
      </c>
      <c r="Y9" s="43">
        <f>'Class 2A'!MK13</f>
        <v>1</v>
      </c>
      <c r="AD9" s="36" t="s">
        <v>244</v>
      </c>
      <c r="AE9">
        <f>'Class 3'!MK18</f>
        <v>11</v>
      </c>
      <c r="AF9" s="43">
        <f>'Class 3'!MK20</f>
        <v>1</v>
      </c>
      <c r="AK9" s="36" t="s">
        <v>244</v>
      </c>
      <c r="AL9" s="172">
        <f>'Class 4'!MK16</f>
        <v>4</v>
      </c>
      <c r="AM9" s="43">
        <f>'Class 4'!MK18</f>
        <v>0.44444444444444442</v>
      </c>
      <c r="AR9" s="36" t="s">
        <v>244</v>
      </c>
      <c r="AS9">
        <f>'Class 5'!MK13</f>
        <v>4</v>
      </c>
      <c r="AT9" s="43">
        <f>'Class 5'!MK15</f>
        <v>0.66666666666666663</v>
      </c>
      <c r="AY9" s="36" t="s">
        <v>244</v>
      </c>
      <c r="AZ9">
        <f>'Class 6'!MK30</f>
        <v>20</v>
      </c>
      <c r="BA9" s="43">
        <f>'Class 6'!MK32</f>
        <v>0.86956521739130432</v>
      </c>
      <c r="BF9" s="36" t="s">
        <v>244</v>
      </c>
      <c r="BG9">
        <f>'Class 7'!MK11</f>
        <v>4</v>
      </c>
      <c r="BH9" s="43">
        <f>'Class 7'!MK13</f>
        <v>1</v>
      </c>
      <c r="BM9" s="36" t="s">
        <v>244</v>
      </c>
      <c r="BN9">
        <f>'Class 8'!MK12</f>
        <v>5</v>
      </c>
      <c r="BO9" s="43">
        <f>'Class 8'!MK14</f>
        <v>1</v>
      </c>
    </row>
    <row r="10" spans="3:67" x14ac:dyDescent="0.2">
      <c r="C10" s="36" t="s">
        <v>1232</v>
      </c>
      <c r="D10">
        <f>'Edited Data'!MN71</f>
        <v>36</v>
      </c>
      <c r="E10" s="22">
        <f>'Edited Data'!MN73</f>
        <v>0.5625</v>
      </c>
      <c r="F10">
        <v>43</v>
      </c>
      <c r="G10" s="42"/>
      <c r="K10" s="36" t="s">
        <v>1225</v>
      </c>
      <c r="M10" s="43"/>
      <c r="Q10" s="36" t="s">
        <v>1225</v>
      </c>
      <c r="R10">
        <f>'Class 2'!ML8</f>
        <v>1</v>
      </c>
      <c r="S10" s="43">
        <f>'Class 2'!ML10</f>
        <v>1</v>
      </c>
      <c r="W10" s="36" t="s">
        <v>1225</v>
      </c>
      <c r="X10">
        <f>'Class 2A'!ML11</f>
        <v>4</v>
      </c>
      <c r="Y10" s="43">
        <f>'Class 2A'!ML13</f>
        <v>1</v>
      </c>
      <c r="AD10" s="36" t="s">
        <v>1225</v>
      </c>
      <c r="AE10">
        <f>'Class 3'!ML18</f>
        <v>4</v>
      </c>
      <c r="AF10" s="43">
        <f>'Class 3'!ML20</f>
        <v>0.36363636363636365</v>
      </c>
      <c r="AK10" s="36" t="s">
        <v>1225</v>
      </c>
      <c r="AL10" s="172">
        <f>'Class 4'!ML16</f>
        <v>7</v>
      </c>
      <c r="AM10" s="43">
        <f>'Class 4'!ML18</f>
        <v>0.77777777777777779</v>
      </c>
      <c r="AR10" s="36" t="s">
        <v>1225</v>
      </c>
      <c r="AS10">
        <f>'Class 5'!ML13</f>
        <v>5</v>
      </c>
      <c r="AT10" s="43">
        <f>'Class 5'!ML15</f>
        <v>0.83333333333333337</v>
      </c>
      <c r="AY10" s="36" t="s">
        <v>1225</v>
      </c>
      <c r="AZ10">
        <f>'Class 6'!ML30</f>
        <v>22</v>
      </c>
      <c r="BA10" s="43">
        <f>'Class 6'!ML32</f>
        <v>0.95652173913043481</v>
      </c>
      <c r="BF10" s="36" t="s">
        <v>1225</v>
      </c>
      <c r="BG10">
        <f>'Class 7'!ML11</f>
        <v>3</v>
      </c>
      <c r="BH10" s="43">
        <f>'Class 7'!ML13</f>
        <v>0.75</v>
      </c>
      <c r="BM10" s="36" t="s">
        <v>1225</v>
      </c>
      <c r="BN10">
        <f>'Class 8'!ML12</f>
        <v>5</v>
      </c>
      <c r="BO10" s="43">
        <f>'Class 8'!ML14</f>
        <v>1</v>
      </c>
    </row>
    <row r="11" spans="3:67" x14ac:dyDescent="0.2">
      <c r="C11" s="36" t="s">
        <v>246</v>
      </c>
      <c r="D11">
        <f>'Edited Data'!MM71</f>
        <v>37</v>
      </c>
      <c r="E11" s="22">
        <f>'Edited Data'!MM73</f>
        <v>0.578125</v>
      </c>
      <c r="F11">
        <v>34</v>
      </c>
      <c r="G11" s="42">
        <v>40</v>
      </c>
      <c r="K11" s="36" t="s">
        <v>246</v>
      </c>
      <c r="L11">
        <f>'Class 1'!MM8</f>
        <v>1</v>
      </c>
      <c r="M11" s="43">
        <f>'Class 1'!MM10</f>
        <v>1</v>
      </c>
      <c r="Q11" s="36" t="s">
        <v>246</v>
      </c>
      <c r="R11">
        <f>'Class 2'!MM8</f>
        <v>1</v>
      </c>
      <c r="S11" s="43">
        <f>'Class 2'!MM10</f>
        <v>1</v>
      </c>
      <c r="W11" s="36" t="s">
        <v>246</v>
      </c>
      <c r="X11">
        <f>'Class 2A'!MM11</f>
        <v>3</v>
      </c>
      <c r="Y11" s="43">
        <f>'Class 2A'!MM13</f>
        <v>0.75</v>
      </c>
      <c r="AD11" s="36" t="s">
        <v>246</v>
      </c>
      <c r="AE11">
        <f>'Class 3'!MM18</f>
        <v>10</v>
      </c>
      <c r="AF11" s="43">
        <f>'Class 3'!MM20</f>
        <v>0.90909090909090906</v>
      </c>
      <c r="AK11" s="36" t="s">
        <v>246</v>
      </c>
      <c r="AL11" s="172">
        <f>'Class 4'!MM16</f>
        <v>4</v>
      </c>
      <c r="AM11" s="43">
        <f>'Class 4'!MM18</f>
        <v>0.44444444444444442</v>
      </c>
      <c r="AR11" s="36" t="s">
        <v>246</v>
      </c>
      <c r="AS11">
        <f>'Class 5'!MM13</f>
        <v>4</v>
      </c>
      <c r="AT11" s="43">
        <f>'Class 5'!MM15</f>
        <v>0.66666666666666663</v>
      </c>
      <c r="AY11" s="36" t="s">
        <v>246</v>
      </c>
      <c r="AZ11">
        <f>'Class 6'!MM30</f>
        <v>13</v>
      </c>
      <c r="BA11" s="43">
        <f>'Class 6'!MM32</f>
        <v>0.56521739130434778</v>
      </c>
      <c r="BF11" s="36" t="s">
        <v>246</v>
      </c>
      <c r="BG11">
        <f>'Class 7'!MM11</f>
        <v>0</v>
      </c>
      <c r="BH11" s="43">
        <f>'Class 7'!MM13</f>
        <v>0</v>
      </c>
      <c r="BM11" s="36" t="s">
        <v>246</v>
      </c>
      <c r="BN11">
        <f>'Class 8'!MM12</f>
        <v>1</v>
      </c>
      <c r="BO11" s="43">
        <f>'Class 8'!MM14</f>
        <v>0.2</v>
      </c>
    </row>
    <row r="12" spans="3:67" x14ac:dyDescent="0.2">
      <c r="C12" s="36" t="s">
        <v>1234</v>
      </c>
      <c r="D12">
        <f>'Edited Data'!MW71</f>
        <v>41</v>
      </c>
      <c r="E12" s="22">
        <f>'Edited Data'!MW73</f>
        <v>0.640625</v>
      </c>
      <c r="F12">
        <v>42</v>
      </c>
      <c r="G12" s="42">
        <v>58</v>
      </c>
      <c r="K12" s="36" t="s">
        <v>1232</v>
      </c>
      <c r="L12">
        <f>'Class 1'!MN8</f>
        <v>1</v>
      </c>
      <c r="M12" s="43">
        <f>'Class 1'!MN10</f>
        <v>1</v>
      </c>
      <c r="Q12" s="36" t="s">
        <v>1232</v>
      </c>
      <c r="R12">
        <f>'Class 2'!MN8</f>
        <v>0</v>
      </c>
      <c r="S12" s="43">
        <f>'Class 2'!MN10</f>
        <v>0</v>
      </c>
      <c r="W12" s="36" t="s">
        <v>1232</v>
      </c>
      <c r="X12">
        <f>'Class 2A'!MN11</f>
        <v>2</v>
      </c>
      <c r="Y12" s="43">
        <f>'Class 2A'!MN13</f>
        <v>0.5</v>
      </c>
      <c r="AD12" s="36" t="s">
        <v>1232</v>
      </c>
      <c r="AE12">
        <f>'Class 3'!MN18</f>
        <v>3</v>
      </c>
      <c r="AF12" s="43">
        <f>'Class 3'!MN20</f>
        <v>0.27272727272727271</v>
      </c>
      <c r="AK12" s="36" t="s">
        <v>1232</v>
      </c>
      <c r="AL12" s="172">
        <f>'Class 4'!MN16</f>
        <v>3</v>
      </c>
      <c r="AM12" s="43">
        <f>'Class 4'!MN18</f>
        <v>0.33333333333333331</v>
      </c>
      <c r="AR12" s="36" t="s">
        <v>1232</v>
      </c>
      <c r="AS12">
        <f>'Class 5'!MN13</f>
        <v>4</v>
      </c>
      <c r="AT12" s="43">
        <f>'Class 5'!MN15</f>
        <v>0.66666666666666663</v>
      </c>
      <c r="AY12" s="36" t="s">
        <v>1232</v>
      </c>
      <c r="AZ12">
        <f>'Class 6'!MN30</f>
        <v>15</v>
      </c>
      <c r="BA12" s="43">
        <f>'Class 6'!MN32</f>
        <v>0.65217391304347827</v>
      </c>
      <c r="BF12" s="36" t="s">
        <v>1232</v>
      </c>
      <c r="BG12">
        <f>'Class 7'!MN11</f>
        <v>4</v>
      </c>
      <c r="BH12" s="43">
        <f>'Class 7'!MN13</f>
        <v>1</v>
      </c>
      <c r="BM12" s="36" t="s">
        <v>1232</v>
      </c>
      <c r="BN12">
        <f>'Class 8'!MN12</f>
        <v>4</v>
      </c>
      <c r="BO12" s="43">
        <f>'Class 8'!MN14</f>
        <v>0.8</v>
      </c>
    </row>
    <row r="13" spans="3:67" x14ac:dyDescent="0.2">
      <c r="C13" s="36" t="s">
        <v>254</v>
      </c>
      <c r="D13">
        <f>'Edited Data'!MU71</f>
        <v>43</v>
      </c>
      <c r="E13" s="22">
        <f>'Edited Data'!MU73</f>
        <v>0.671875</v>
      </c>
      <c r="F13">
        <v>43</v>
      </c>
      <c r="G13" s="42">
        <v>55</v>
      </c>
      <c r="K13" s="36" t="s">
        <v>1233</v>
      </c>
      <c r="L13">
        <f>'Class 1'!MO8</f>
        <v>1</v>
      </c>
      <c r="M13" s="43">
        <f>'Class 1'!MO10</f>
        <v>1</v>
      </c>
      <c r="Q13" s="36" t="s">
        <v>1233</v>
      </c>
      <c r="R13">
        <f>'Class 2'!MO8</f>
        <v>1</v>
      </c>
      <c r="S13" s="43">
        <f>'Class 2'!MO10</f>
        <v>1</v>
      </c>
      <c r="W13" s="36" t="s">
        <v>1233</v>
      </c>
      <c r="X13">
        <f>'Class 2A'!MO11</f>
        <v>1</v>
      </c>
      <c r="Y13" s="43">
        <f>'Class 2A'!MO13</f>
        <v>0.25</v>
      </c>
      <c r="AD13" s="36" t="s">
        <v>1233</v>
      </c>
      <c r="AE13">
        <f>'Class 3'!MO18</f>
        <v>5</v>
      </c>
      <c r="AF13" s="43">
        <f>'Class 3'!MO20</f>
        <v>0.45454545454545453</v>
      </c>
      <c r="AK13" s="36" t="s">
        <v>1233</v>
      </c>
      <c r="AL13" s="172">
        <f>'Class 4'!MO16</f>
        <v>0</v>
      </c>
      <c r="AM13" s="43">
        <f>'Class 4'!MO18</f>
        <v>0</v>
      </c>
      <c r="AR13" s="36" t="s">
        <v>1233</v>
      </c>
      <c r="AS13">
        <f>'Class 5'!MO13</f>
        <v>2</v>
      </c>
      <c r="AT13" s="43">
        <f>'Class 5'!MO15</f>
        <v>0.33333333333333331</v>
      </c>
      <c r="AY13" s="36" t="s">
        <v>1233</v>
      </c>
      <c r="AZ13">
        <f>'Class 6'!MO30</f>
        <v>13</v>
      </c>
      <c r="BA13" s="43">
        <f>'Class 6'!MO32</f>
        <v>0.56521739130434778</v>
      </c>
      <c r="BF13" s="36" t="s">
        <v>1233</v>
      </c>
      <c r="BG13">
        <f>'Class 7'!MO11</f>
        <v>4</v>
      </c>
      <c r="BH13" s="43">
        <f>'Class 7'!MO13</f>
        <v>1</v>
      </c>
      <c r="BM13" s="36" t="s">
        <v>1233</v>
      </c>
      <c r="BN13">
        <f>'Class 8'!MO12</f>
        <v>2</v>
      </c>
      <c r="BO13" s="43">
        <f>'Class 8'!MO14</f>
        <v>0.4</v>
      </c>
    </row>
    <row r="14" spans="3:67" x14ac:dyDescent="0.2">
      <c r="C14" s="36" t="s">
        <v>1231</v>
      </c>
      <c r="D14">
        <f>'Edited Data'!MV71</f>
        <v>45</v>
      </c>
      <c r="E14" s="22">
        <f>'Edited Data'!MV73</f>
        <v>0.703125</v>
      </c>
      <c r="F14">
        <v>47</v>
      </c>
      <c r="G14" s="42">
        <v>45</v>
      </c>
      <c r="K14" s="36" t="s">
        <v>1230</v>
      </c>
      <c r="L14">
        <f>'Class 1'!MP8</f>
        <v>1</v>
      </c>
      <c r="M14" s="43">
        <f>'Class 1'!MP10</f>
        <v>1</v>
      </c>
      <c r="Q14" s="36" t="s">
        <v>1230</v>
      </c>
      <c r="R14">
        <f>'Class 2'!MP8</f>
        <v>1</v>
      </c>
      <c r="S14" s="43">
        <f>'Class 2'!MP10</f>
        <v>1</v>
      </c>
      <c r="W14" s="36" t="s">
        <v>1230</v>
      </c>
      <c r="X14">
        <f>'Class 2A'!MP11</f>
        <v>3</v>
      </c>
      <c r="Y14" s="43">
        <f>'Class 2A'!MP13</f>
        <v>0.75</v>
      </c>
      <c r="AD14" s="36" t="s">
        <v>1230</v>
      </c>
      <c r="AE14">
        <f>'Class 3'!MP18</f>
        <v>6</v>
      </c>
      <c r="AF14" s="43">
        <f>'Class 3'!MP20</f>
        <v>0.54545454545454541</v>
      </c>
      <c r="AK14" s="36" t="s">
        <v>1230</v>
      </c>
      <c r="AL14" s="172">
        <f>'Class 4'!MP16</f>
        <v>3</v>
      </c>
      <c r="AM14" s="43">
        <f>'Class 4'!MP18</f>
        <v>0.33333333333333331</v>
      </c>
      <c r="AR14" s="36" t="s">
        <v>1230</v>
      </c>
      <c r="AS14">
        <f>'Class 5'!MP13</f>
        <v>4</v>
      </c>
      <c r="AT14" s="43">
        <f>'Class 5'!MP15</f>
        <v>0.66666666666666663</v>
      </c>
      <c r="AY14" s="36" t="s">
        <v>1230</v>
      </c>
      <c r="AZ14">
        <f>'Class 6'!MP30</f>
        <v>19</v>
      </c>
      <c r="BA14" s="43">
        <f>'Class 6'!MP32</f>
        <v>0.82608695652173914</v>
      </c>
      <c r="BF14" s="36" t="s">
        <v>1230</v>
      </c>
      <c r="BG14">
        <f>'Class 7'!MP11</f>
        <v>4</v>
      </c>
      <c r="BH14" s="43">
        <f>'Class 7'!MP13</f>
        <v>1</v>
      </c>
      <c r="BM14" s="36" t="s">
        <v>1230</v>
      </c>
      <c r="BN14">
        <f>'Class 8'!MP12</f>
        <v>5</v>
      </c>
      <c r="BO14" s="43">
        <f>'Class 8'!MP14</f>
        <v>1</v>
      </c>
    </row>
    <row r="15" spans="3:67" x14ac:dyDescent="0.2">
      <c r="C15" s="36" t="s">
        <v>1230</v>
      </c>
      <c r="D15">
        <f>'Edited Data'!MP71</f>
        <v>46</v>
      </c>
      <c r="E15" s="22">
        <f>'Edited Data'!MP73</f>
        <v>0.71875</v>
      </c>
      <c r="F15">
        <v>49</v>
      </c>
      <c r="G15" s="42"/>
      <c r="K15" s="36" t="s">
        <v>250</v>
      </c>
      <c r="L15">
        <f>'Class 1'!MQ8</f>
        <v>1</v>
      </c>
      <c r="M15" s="43">
        <f>'Class 1'!MQ10</f>
        <v>1</v>
      </c>
      <c r="Q15" s="36" t="s">
        <v>250</v>
      </c>
      <c r="R15">
        <f>'Class 2'!MQ8</f>
        <v>0</v>
      </c>
      <c r="S15" s="43">
        <f>'Class 2'!MQ10</f>
        <v>0</v>
      </c>
      <c r="W15" s="36" t="s">
        <v>250</v>
      </c>
      <c r="X15">
        <f>'Class 2A'!MQ11</f>
        <v>2</v>
      </c>
      <c r="Y15" s="43">
        <f>'Class 2A'!MQ13</f>
        <v>0.5</v>
      </c>
      <c r="AD15" s="36" t="s">
        <v>250</v>
      </c>
      <c r="AE15">
        <f>'Class 3'!MQ18</f>
        <v>5</v>
      </c>
      <c r="AF15" s="43">
        <f>'Class 3'!MQ20</f>
        <v>0.45454545454545453</v>
      </c>
      <c r="AK15" s="36" t="s">
        <v>250</v>
      </c>
      <c r="AL15" s="172">
        <f>'Class 4'!MQ16</f>
        <v>5</v>
      </c>
      <c r="AM15" s="43">
        <f>'Class 4'!MQ18</f>
        <v>0.55555555555555558</v>
      </c>
      <c r="AR15" s="36" t="s">
        <v>250</v>
      </c>
      <c r="AS15">
        <f>'Class 5'!MQ13</f>
        <v>4</v>
      </c>
      <c r="AT15" s="43">
        <f>'Class 5'!MQ15</f>
        <v>0.66666666666666663</v>
      </c>
      <c r="AY15" s="36" t="s">
        <v>250</v>
      </c>
      <c r="AZ15">
        <f>'Class 6'!MQ30</f>
        <v>21</v>
      </c>
      <c r="BA15" s="43">
        <f>'Class 6'!MQ32</f>
        <v>0.91304347826086951</v>
      </c>
      <c r="BF15" s="36" t="s">
        <v>250</v>
      </c>
      <c r="BG15">
        <f>'Class 7'!MQ11</f>
        <v>4</v>
      </c>
      <c r="BH15" s="43">
        <f>'Class 7'!MQ13</f>
        <v>1</v>
      </c>
      <c r="BM15" s="36" t="s">
        <v>250</v>
      </c>
      <c r="BN15">
        <f>'Class 8'!MQ12</f>
        <v>4</v>
      </c>
      <c r="BO15" s="43">
        <f>'Class 8'!MQ14</f>
        <v>0.8</v>
      </c>
    </row>
    <row r="16" spans="3:67" x14ac:dyDescent="0.2">
      <c r="C16" s="36" t="s">
        <v>250</v>
      </c>
      <c r="D16">
        <f>'Edited Data'!MQ71</f>
        <v>46</v>
      </c>
      <c r="E16" s="22">
        <f>'Edited Data'!MQ73</f>
        <v>0.71875</v>
      </c>
      <c r="F16">
        <v>46</v>
      </c>
      <c r="G16" s="42">
        <v>58</v>
      </c>
      <c r="K16" s="36" t="s">
        <v>1235</v>
      </c>
      <c r="M16" s="43"/>
      <c r="Q16" s="36" t="s">
        <v>1235</v>
      </c>
      <c r="R16">
        <f>'Class 2'!MR8</f>
        <v>0</v>
      </c>
      <c r="S16" s="43">
        <f>'Class 2'!MR10</f>
        <v>0</v>
      </c>
      <c r="W16" s="36" t="s">
        <v>1235</v>
      </c>
      <c r="X16">
        <f>'Class 2A'!MR11</f>
        <v>0</v>
      </c>
      <c r="Y16" s="43">
        <f>'Class 2A'!MR13</f>
        <v>0</v>
      </c>
      <c r="AD16" s="36" t="s">
        <v>1235</v>
      </c>
      <c r="AE16">
        <f>'Class 3'!MR18</f>
        <v>3</v>
      </c>
      <c r="AF16" s="43">
        <f>'Class 3'!MR20</f>
        <v>0.27272727272727271</v>
      </c>
      <c r="AK16" s="36" t="s">
        <v>1235</v>
      </c>
      <c r="AL16" s="172">
        <f>'Class 4'!MR16</f>
        <v>1</v>
      </c>
      <c r="AM16" s="43">
        <f>'Class 4'!MR18</f>
        <v>0.1111111111111111</v>
      </c>
      <c r="AR16" s="36" t="s">
        <v>1235</v>
      </c>
      <c r="AS16">
        <f>'Class 5'!MR13</f>
        <v>2</v>
      </c>
      <c r="AT16" s="43">
        <f>'Class 5'!MR15</f>
        <v>0.33333333333333331</v>
      </c>
      <c r="AY16" s="36" t="s">
        <v>1235</v>
      </c>
      <c r="AZ16">
        <f>'Class 6'!MR30</f>
        <v>16</v>
      </c>
      <c r="BA16" s="43">
        <f>'Class 6'!MR32</f>
        <v>0.69565217391304346</v>
      </c>
      <c r="BF16" s="36" t="s">
        <v>1235</v>
      </c>
      <c r="BG16">
        <f>'Class 7'!MR11</f>
        <v>4</v>
      </c>
      <c r="BH16" s="43">
        <f>'Class 7'!MR13</f>
        <v>1</v>
      </c>
      <c r="BM16" s="36" t="s">
        <v>1235</v>
      </c>
      <c r="BN16">
        <f>'Class 8'!MR12</f>
        <v>5</v>
      </c>
      <c r="BO16" s="43">
        <f>'Class 8'!MR14</f>
        <v>1</v>
      </c>
    </row>
    <row r="17" spans="3:67" x14ac:dyDescent="0.2">
      <c r="C17" s="36" t="s">
        <v>1224</v>
      </c>
      <c r="D17">
        <f>'Edited Data'!MF71</f>
        <v>47</v>
      </c>
      <c r="E17" s="22">
        <f>'Edited Data'!MF73</f>
        <v>0.734375</v>
      </c>
      <c r="F17">
        <v>48</v>
      </c>
      <c r="G17" s="42">
        <v>56</v>
      </c>
      <c r="K17" s="36" t="s">
        <v>1236</v>
      </c>
      <c r="L17">
        <f>'Class 1'!MS8</f>
        <v>1</v>
      </c>
      <c r="M17" s="43">
        <f>'Class 1'!MS10</f>
        <v>1</v>
      </c>
      <c r="Q17" s="36" t="s">
        <v>1236</v>
      </c>
      <c r="R17">
        <f>'Class 2'!MS8</f>
        <v>0</v>
      </c>
      <c r="S17" s="43">
        <f>'Class 2'!MS10</f>
        <v>0</v>
      </c>
      <c r="W17" s="36" t="s">
        <v>1236</v>
      </c>
      <c r="X17">
        <f>'Class 2A'!MS11</f>
        <v>0</v>
      </c>
      <c r="Y17" s="43">
        <f>'Class 2A'!MS13</f>
        <v>0</v>
      </c>
      <c r="AD17" s="36" t="s">
        <v>1236</v>
      </c>
      <c r="AE17">
        <f>'Class 3'!MS18</f>
        <v>1</v>
      </c>
      <c r="AF17" s="43">
        <f>'Class 3'!MS20</f>
        <v>9.0909090909090912E-2</v>
      </c>
      <c r="AK17" s="36" t="s">
        <v>1236</v>
      </c>
      <c r="AL17" s="172">
        <f>'Class 4'!MS16</f>
        <v>0</v>
      </c>
      <c r="AM17" s="43">
        <f>'Class 4'!MS18</f>
        <v>0</v>
      </c>
      <c r="AR17" s="36" t="s">
        <v>1236</v>
      </c>
      <c r="AS17">
        <f>'Class 5'!MS13</f>
        <v>2</v>
      </c>
      <c r="AT17" s="43">
        <f>'Class 5'!MS15</f>
        <v>0.33333333333333331</v>
      </c>
      <c r="AY17" s="36" t="s">
        <v>1236</v>
      </c>
      <c r="AZ17">
        <f>'Class 6'!MS30</f>
        <v>7</v>
      </c>
      <c r="BA17" s="43">
        <f>'Class 6'!MS32</f>
        <v>0.30434782608695654</v>
      </c>
      <c r="BF17" s="36" t="s">
        <v>1236</v>
      </c>
      <c r="BG17">
        <f>'Class 7'!MS11</f>
        <v>2</v>
      </c>
      <c r="BH17" s="43">
        <f>'Class 7'!MS13</f>
        <v>0.5</v>
      </c>
      <c r="BM17" s="36" t="s">
        <v>1236</v>
      </c>
      <c r="BN17">
        <f>'Class 8'!MS12</f>
        <v>4</v>
      </c>
      <c r="BO17" s="43">
        <f>'Class 8'!MS14</f>
        <v>0.8</v>
      </c>
    </row>
    <row r="18" spans="3:67" x14ac:dyDescent="0.2">
      <c r="C18" s="36" t="s">
        <v>1228</v>
      </c>
      <c r="D18">
        <f>'Edited Data'!MJ71</f>
        <v>47</v>
      </c>
      <c r="E18" s="22">
        <f>'Edited Data'!MJ73</f>
        <v>0.734375</v>
      </c>
      <c r="F18">
        <v>53</v>
      </c>
      <c r="G18" s="42">
        <v>55</v>
      </c>
      <c r="K18" s="36" t="s">
        <v>1229</v>
      </c>
      <c r="L18">
        <f>'Class 1'!MT8</f>
        <v>1</v>
      </c>
      <c r="M18" s="43">
        <f>'Class 1'!MT10</f>
        <v>1</v>
      </c>
      <c r="Q18" s="36" t="s">
        <v>1229</v>
      </c>
      <c r="R18">
        <f>'Class 2'!MT8</f>
        <v>0</v>
      </c>
      <c r="S18" s="43">
        <f>'Class 2'!MT10</f>
        <v>0</v>
      </c>
      <c r="W18" s="36" t="s">
        <v>1229</v>
      </c>
      <c r="X18">
        <f>'Class 2A'!MT11</f>
        <v>3</v>
      </c>
      <c r="Y18" s="43">
        <f>'Class 2A'!MT13</f>
        <v>0.75</v>
      </c>
      <c r="AD18" s="36" t="s">
        <v>1229</v>
      </c>
      <c r="AE18">
        <f>'Class 3'!MT18</f>
        <v>9</v>
      </c>
      <c r="AF18" s="43">
        <f>'Class 3'!MT20</f>
        <v>0.81818181818181823</v>
      </c>
      <c r="AK18" s="36" t="s">
        <v>1229</v>
      </c>
      <c r="AL18" s="172">
        <f>'Class 4'!MT16</f>
        <v>5</v>
      </c>
      <c r="AM18" s="43">
        <f>'Class 4'!MT18</f>
        <v>0.55555555555555558</v>
      </c>
      <c r="AR18" s="36" t="s">
        <v>1229</v>
      </c>
      <c r="AS18">
        <f>'Class 5'!MT13</f>
        <v>3</v>
      </c>
      <c r="AT18" s="43">
        <f>'Class 5'!MT15</f>
        <v>0.5</v>
      </c>
      <c r="AY18" s="36" t="s">
        <v>1229</v>
      </c>
      <c r="AZ18">
        <f>'Class 6'!MT30</f>
        <v>19</v>
      </c>
      <c r="BA18" s="43">
        <f>'Class 6'!MT32</f>
        <v>0.82608695652173914</v>
      </c>
      <c r="BF18" s="36" t="s">
        <v>1229</v>
      </c>
      <c r="BG18">
        <f>'Class 7'!MT11</f>
        <v>3</v>
      </c>
      <c r="BH18" s="43">
        <f>'Class 7'!MT13</f>
        <v>0.75</v>
      </c>
      <c r="BM18" s="36" t="s">
        <v>1229</v>
      </c>
      <c r="BN18">
        <f>'Class 8'!MT12</f>
        <v>4</v>
      </c>
      <c r="BO18" s="43">
        <f>'Class 8'!MT14</f>
        <v>0.8</v>
      </c>
    </row>
    <row r="19" spans="3:67" x14ac:dyDescent="0.2">
      <c r="C19" s="36" t="s">
        <v>1229</v>
      </c>
      <c r="D19">
        <f>'Edited Data'!MT71</f>
        <v>47</v>
      </c>
      <c r="E19" s="22">
        <f>'Edited Data'!MT73</f>
        <v>0.734375</v>
      </c>
      <c r="F19">
        <v>48</v>
      </c>
      <c r="G19" s="42">
        <v>55</v>
      </c>
      <c r="K19" s="36" t="s">
        <v>1234</v>
      </c>
      <c r="L19">
        <f>'Class 1'!MW8</f>
        <v>1</v>
      </c>
      <c r="M19" s="43">
        <f>'Class 1'!MW10</f>
        <v>1</v>
      </c>
      <c r="Q19" s="36" t="s">
        <v>1234</v>
      </c>
      <c r="R19">
        <f>'Class 2'!MW8</f>
        <v>0</v>
      </c>
      <c r="S19" s="43">
        <f>'Class 2'!MW10</f>
        <v>0</v>
      </c>
      <c r="W19" s="36" t="s">
        <v>1234</v>
      </c>
      <c r="X19">
        <f>'Class 2A'!MW11</f>
        <v>2</v>
      </c>
      <c r="Y19" s="43">
        <f>'Class 2A'!MW13</f>
        <v>0.5</v>
      </c>
      <c r="AD19" s="36" t="s">
        <v>1234</v>
      </c>
      <c r="AE19">
        <f>'Class 3'!MW18</f>
        <v>4</v>
      </c>
      <c r="AF19" s="43">
        <f>'Class 3'!MW20</f>
        <v>0.36363636363636365</v>
      </c>
      <c r="AK19" s="36" t="s">
        <v>1234</v>
      </c>
      <c r="AL19">
        <f>'Class 4'!MW16</f>
        <v>3</v>
      </c>
      <c r="AM19" s="43">
        <f>'Class 4'!MW18</f>
        <v>0.33333333333333331</v>
      </c>
      <c r="AR19" s="36" t="s">
        <v>1234</v>
      </c>
      <c r="AS19">
        <f>'Class 5'!MW13</f>
        <v>4</v>
      </c>
      <c r="AT19" s="43">
        <f>'Class 5'!MW15</f>
        <v>0.66666666666666663</v>
      </c>
      <c r="AY19" s="36" t="s">
        <v>1234</v>
      </c>
      <c r="AZ19">
        <f>'Class 6'!MW30</f>
        <v>18</v>
      </c>
      <c r="BA19" s="43">
        <f>'Class 6'!MW32</f>
        <v>0.78260869565217395</v>
      </c>
      <c r="BF19" s="36" t="s">
        <v>1234</v>
      </c>
      <c r="BG19">
        <f>'Class 7'!MW11</f>
        <v>4</v>
      </c>
      <c r="BH19" s="43">
        <f>'Class 7'!MW13</f>
        <v>1</v>
      </c>
      <c r="BM19" s="36" t="s">
        <v>1234</v>
      </c>
      <c r="BN19">
        <f>'Class 8'!MW12</f>
        <v>5</v>
      </c>
      <c r="BO19" s="43">
        <f>'Class 8'!MW14</f>
        <v>1</v>
      </c>
    </row>
    <row r="20" spans="3:67" x14ac:dyDescent="0.2">
      <c r="C20" s="36" t="s">
        <v>1225</v>
      </c>
      <c r="D20">
        <f>'Edited Data'!ML71</f>
        <v>51</v>
      </c>
      <c r="E20" s="22">
        <f>'Edited Data'!ML73</f>
        <v>0.796875</v>
      </c>
      <c r="F20">
        <v>56</v>
      </c>
      <c r="G20" s="42">
        <v>60</v>
      </c>
      <c r="K20" s="36" t="s">
        <v>1237</v>
      </c>
      <c r="L20">
        <f>'Class 1'!MG8</f>
        <v>1</v>
      </c>
      <c r="M20" s="43">
        <f>'Class 1'!MG10</f>
        <v>1</v>
      </c>
      <c r="Q20" s="36" t="s">
        <v>1237</v>
      </c>
      <c r="R20">
        <f>'Class 2'!MG8</f>
        <v>0</v>
      </c>
      <c r="S20" s="43">
        <f>'Class 2'!MG10</f>
        <v>0</v>
      </c>
      <c r="W20" s="36" t="s">
        <v>1237</v>
      </c>
      <c r="X20">
        <f>'Class 2A'!MG11</f>
        <v>0</v>
      </c>
      <c r="Y20" s="43">
        <f>'Class 2A'!MG13</f>
        <v>0</v>
      </c>
      <c r="AD20" s="36" t="s">
        <v>1237</v>
      </c>
      <c r="AE20">
        <f>'Class 3'!MG18</f>
        <v>3</v>
      </c>
      <c r="AF20" s="43">
        <f>'Class 3'!MG20</f>
        <v>0.27272727272727271</v>
      </c>
      <c r="AK20" s="36" t="s">
        <v>1237</v>
      </c>
      <c r="AL20">
        <f>'Class 4'!MG16</f>
        <v>2</v>
      </c>
      <c r="AM20" s="43">
        <f>'Class 4'!MG18</f>
        <v>0.22222222222222221</v>
      </c>
      <c r="AR20" s="36" t="s">
        <v>1237</v>
      </c>
      <c r="AS20">
        <f>'Class 5'!MG13</f>
        <v>1</v>
      </c>
      <c r="AT20" s="43">
        <f>'Class 5'!MG15</f>
        <v>0.16666666666666666</v>
      </c>
      <c r="AY20" s="36" t="s">
        <v>1237</v>
      </c>
      <c r="AZ20">
        <f>'Class 6'!MG30</f>
        <v>14</v>
      </c>
      <c r="BA20" s="43">
        <f>'Class 6'!MG32</f>
        <v>0.60869565217391308</v>
      </c>
      <c r="BF20" s="36" t="s">
        <v>1237</v>
      </c>
      <c r="BG20">
        <f>'Class 7'!MG11</f>
        <v>4</v>
      </c>
      <c r="BH20" s="43">
        <f>'Class 7'!MG13</f>
        <v>1</v>
      </c>
      <c r="BM20" s="36" t="s">
        <v>1237</v>
      </c>
      <c r="BN20">
        <f>'Class 8'!MG12</f>
        <v>5</v>
      </c>
      <c r="BO20" s="43">
        <f>'Class 8'!MG14</f>
        <v>1</v>
      </c>
    </row>
    <row r="21" spans="3:67" x14ac:dyDescent="0.2">
      <c r="C21" s="36" t="s">
        <v>244</v>
      </c>
      <c r="D21">
        <f>'Edited Data'!MK71</f>
        <v>53</v>
      </c>
      <c r="E21" s="22">
        <f>'Edited Data'!MK73</f>
        <v>0.828125</v>
      </c>
      <c r="F21">
        <v>55</v>
      </c>
      <c r="G21" s="42">
        <v>59</v>
      </c>
      <c r="K21" s="36" t="s">
        <v>254</v>
      </c>
      <c r="L21">
        <f>'Class 1'!MU8</f>
        <v>1</v>
      </c>
      <c r="M21" s="43">
        <f>'Class 1'!MU10</f>
        <v>1</v>
      </c>
      <c r="Q21" s="36" t="s">
        <v>254</v>
      </c>
      <c r="R21">
        <f>'Class 2'!MU8</f>
        <v>1</v>
      </c>
      <c r="S21" s="43">
        <f>'Class 2'!MU10</f>
        <v>1</v>
      </c>
      <c r="W21" s="36" t="s">
        <v>254</v>
      </c>
      <c r="X21">
        <f>'Class 2A'!MU11</f>
        <v>3</v>
      </c>
      <c r="Y21" s="43">
        <f>'Class 2A'!MU13</f>
        <v>0.75</v>
      </c>
      <c r="AD21" s="36" t="s">
        <v>254</v>
      </c>
      <c r="AE21">
        <f>'Class 3'!MU18</f>
        <v>8</v>
      </c>
      <c r="AF21" s="43">
        <f>'Class 3'!MU20</f>
        <v>0.72727272727272729</v>
      </c>
      <c r="AK21" s="36" t="s">
        <v>254</v>
      </c>
      <c r="AL21">
        <f>'Class 4'!MU16</f>
        <v>2</v>
      </c>
      <c r="AM21" s="43">
        <f>'Class 4'!MU18</f>
        <v>0.22222222222222221</v>
      </c>
      <c r="AR21" s="36" t="s">
        <v>254</v>
      </c>
      <c r="AS21">
        <f>'Class 5'!MU13</f>
        <v>2</v>
      </c>
      <c r="AT21" s="43">
        <f>'Class 5'!MU15</f>
        <v>0.33333333333333331</v>
      </c>
      <c r="AY21" s="36" t="s">
        <v>254</v>
      </c>
      <c r="AZ21">
        <f>'Class 6'!MU30</f>
        <v>19</v>
      </c>
      <c r="BA21" s="43">
        <f>'Class 6'!MU32</f>
        <v>0.82608695652173914</v>
      </c>
      <c r="BF21" s="36" t="s">
        <v>254</v>
      </c>
      <c r="BG21">
        <f>'Class 7'!MU11</f>
        <v>4</v>
      </c>
      <c r="BH21" s="43">
        <f>'Class 7'!MU13</f>
        <v>1</v>
      </c>
      <c r="BM21" s="36" t="s">
        <v>254</v>
      </c>
      <c r="BN21">
        <f>'Class 8'!MU12</f>
        <v>3</v>
      </c>
      <c r="BO21" s="43">
        <f>'Class 8'!MU14</f>
        <v>0.6</v>
      </c>
    </row>
    <row r="22" spans="3:67" x14ac:dyDescent="0.2">
      <c r="C22" s="38" t="s">
        <v>1587</v>
      </c>
      <c r="D22" s="52">
        <f>'Edited Data'!ME71</f>
        <v>56</v>
      </c>
      <c r="E22" s="143">
        <f>'Edited Data'!ME73</f>
        <v>0.875</v>
      </c>
      <c r="F22" s="52">
        <v>57</v>
      </c>
      <c r="G22" s="45">
        <v>62</v>
      </c>
      <c r="K22" s="38" t="s">
        <v>1231</v>
      </c>
      <c r="L22" s="52"/>
      <c r="M22" s="39"/>
      <c r="Q22" s="38" t="s">
        <v>1231</v>
      </c>
      <c r="R22" s="52">
        <f>'Class 2'!MV8</f>
        <v>0</v>
      </c>
      <c r="S22" s="39">
        <f>'Class 2'!MV10</f>
        <v>0</v>
      </c>
      <c r="W22" s="38" t="s">
        <v>1231</v>
      </c>
      <c r="X22" s="52">
        <f>'Class 2A'!MV11</f>
        <v>3</v>
      </c>
      <c r="Y22" s="39">
        <f>'Class 2A'!MV13</f>
        <v>0.75</v>
      </c>
      <c r="AD22" s="38" t="s">
        <v>1231</v>
      </c>
      <c r="AE22" s="52">
        <f>'Class 3'!MV18</f>
        <v>7</v>
      </c>
      <c r="AF22" s="39">
        <f>'Class 3'!MV20</f>
        <v>0.63636363636363635</v>
      </c>
      <c r="AK22" s="38" t="s">
        <v>1231</v>
      </c>
      <c r="AL22" s="52">
        <f>'Class 4'!MV16</f>
        <v>2</v>
      </c>
      <c r="AM22" s="39">
        <f>'Class 4'!MV18</f>
        <v>0.22222222222222221</v>
      </c>
      <c r="AR22" s="38" t="s">
        <v>1231</v>
      </c>
      <c r="AS22" s="52">
        <f>'Class 5'!MV13</f>
        <v>6</v>
      </c>
      <c r="AT22" s="39">
        <f>'Class 5'!MV15</f>
        <v>1</v>
      </c>
      <c r="AY22" s="38" t="s">
        <v>1231</v>
      </c>
      <c r="AZ22" s="52">
        <f>'Class 6'!MV30</f>
        <v>19</v>
      </c>
      <c r="BA22" s="39">
        <f>'Class 6'!MV32</f>
        <v>0.82608695652173914</v>
      </c>
      <c r="BF22" s="38" t="s">
        <v>1231</v>
      </c>
      <c r="BG22" s="52">
        <f>'Class 7'!MV11</f>
        <v>4</v>
      </c>
      <c r="BH22" s="39">
        <f>'Class 7'!MV13</f>
        <v>1</v>
      </c>
      <c r="BM22" s="38" t="s">
        <v>1231</v>
      </c>
      <c r="BN22" s="52">
        <f>'Class 8'!MV12</f>
        <v>4</v>
      </c>
      <c r="BO22" s="39">
        <f>'Class 8'!MV14</f>
        <v>0.8</v>
      </c>
    </row>
    <row r="23" spans="3:67" x14ac:dyDescent="0.2">
      <c r="E23" s="22"/>
      <c r="F23" s="22"/>
      <c r="M23" s="22"/>
      <c r="S23" s="22"/>
      <c r="Y23" s="22"/>
      <c r="AF23" s="22"/>
      <c r="AM23" s="22"/>
      <c r="AT23" s="22"/>
      <c r="BA23" s="22"/>
      <c r="BH23" s="22"/>
      <c r="BO23" s="22"/>
    </row>
    <row r="24" spans="3:67" x14ac:dyDescent="0.2">
      <c r="C24" s="30" t="s">
        <v>1238</v>
      </c>
      <c r="D24" s="144"/>
      <c r="K24" s="30" t="s">
        <v>1238</v>
      </c>
      <c r="L24" s="33"/>
      <c r="Q24" s="30" t="s">
        <v>1238</v>
      </c>
      <c r="R24" s="144"/>
      <c r="W24" s="30" t="s">
        <v>1238</v>
      </c>
      <c r="X24" s="33"/>
      <c r="AD24" s="30" t="s">
        <v>1238</v>
      </c>
      <c r="AE24" s="144"/>
      <c r="AK24" s="30" t="s">
        <v>1238</v>
      </c>
      <c r="AL24" s="33"/>
      <c r="AR24" s="30" t="s">
        <v>1238</v>
      </c>
      <c r="AS24" s="144"/>
      <c r="AY24" s="30" t="s">
        <v>1238</v>
      </c>
      <c r="AZ24" s="33"/>
      <c r="BF24" s="30" t="s">
        <v>1238</v>
      </c>
      <c r="BG24" s="33"/>
      <c r="BM24" s="30" t="s">
        <v>1238</v>
      </c>
      <c r="BN24" s="33"/>
    </row>
    <row r="25" spans="3:67" x14ac:dyDescent="0.2">
      <c r="C25" s="36" t="s">
        <v>920</v>
      </c>
      <c r="D25" s="37">
        <f>'Edited Data'!MY67</f>
        <v>38.234042553191486</v>
      </c>
      <c r="K25" s="36" t="s">
        <v>920</v>
      </c>
      <c r="L25" s="62">
        <f>'Class 1'!MY4</f>
        <v>40</v>
      </c>
      <c r="Q25" s="36" t="s">
        <v>920</v>
      </c>
      <c r="R25" s="37">
        <f>'Class 2'!MY4</f>
        <v>40</v>
      </c>
      <c r="W25" s="36" t="s">
        <v>920</v>
      </c>
      <c r="X25" s="37">
        <f>'Class 2A'!MY7</f>
        <v>40</v>
      </c>
      <c r="AD25" s="36" t="s">
        <v>920</v>
      </c>
      <c r="AE25" s="37">
        <f>'Class 3'!MY14</f>
        <v>37.555555555555557</v>
      </c>
      <c r="AK25" s="36" t="s">
        <v>920</v>
      </c>
      <c r="AL25" s="37">
        <f>'Class 4'!MY12</f>
        <v>38.333333333333336</v>
      </c>
      <c r="AR25" s="36" t="s">
        <v>920</v>
      </c>
      <c r="AS25" s="37">
        <f>'Class 5'!MY9</f>
        <v>38.333333333333336</v>
      </c>
      <c r="AY25" s="36" t="s">
        <v>920</v>
      </c>
      <c r="AZ25" s="37">
        <f>'Class 6'!MY26</f>
        <v>38.555555555555557</v>
      </c>
      <c r="BF25" s="36" t="s">
        <v>920</v>
      </c>
      <c r="BG25" s="37">
        <f>'Class 7'!MY7</f>
        <v>38.333333333333336</v>
      </c>
      <c r="BM25" s="36" t="s">
        <v>920</v>
      </c>
      <c r="BN25" s="37">
        <f>'Class 8'!MY8</f>
        <v>36.25</v>
      </c>
    </row>
    <row r="26" spans="3:67" x14ac:dyDescent="0.2">
      <c r="C26" s="36" t="s">
        <v>946</v>
      </c>
      <c r="D26" s="37">
        <f>'Edited Data'!MY69</f>
        <v>35</v>
      </c>
      <c r="K26" s="36" t="s">
        <v>946</v>
      </c>
      <c r="L26" s="37" t="s">
        <v>369</v>
      </c>
      <c r="Q26" s="36" t="s">
        <v>946</v>
      </c>
      <c r="R26" s="37" t="s">
        <v>369</v>
      </c>
      <c r="W26" s="36" t="s">
        <v>946</v>
      </c>
      <c r="X26" s="37">
        <f>'Class 2A'!MY9</f>
        <v>40</v>
      </c>
      <c r="AD26" s="36" t="s">
        <v>946</v>
      </c>
      <c r="AE26" s="37">
        <f>'Class 3'!MY16</f>
        <v>35</v>
      </c>
      <c r="AK26" s="36" t="s">
        <v>946</v>
      </c>
      <c r="AL26" s="37">
        <f>'Class 4'!MY14</f>
        <v>35</v>
      </c>
      <c r="AR26" s="36" t="s">
        <v>946</v>
      </c>
      <c r="AS26" s="37">
        <f>'Class 5'!MY11</f>
        <v>35</v>
      </c>
      <c r="AY26" s="36" t="s">
        <v>946</v>
      </c>
      <c r="AZ26" s="37">
        <f>'Class 6'!MY28</f>
        <v>35</v>
      </c>
      <c r="BF26" s="36" t="s">
        <v>946</v>
      </c>
      <c r="BG26" s="37">
        <f>'Class 7'!MY9</f>
        <v>35</v>
      </c>
      <c r="BM26" s="36" t="s">
        <v>946</v>
      </c>
      <c r="BN26" s="37">
        <f>'Class 8'!MY10</f>
        <v>35</v>
      </c>
    </row>
    <row r="27" spans="3:67" x14ac:dyDescent="0.2">
      <c r="C27" s="38" t="s">
        <v>950</v>
      </c>
      <c r="D27" s="41">
        <f>'Edited Data'!MY70</f>
        <v>40</v>
      </c>
      <c r="K27" s="38" t="s">
        <v>950</v>
      </c>
      <c r="L27" s="41" t="s">
        <v>369</v>
      </c>
      <c r="Q27" s="38" t="s">
        <v>950</v>
      </c>
      <c r="R27" s="41" t="s">
        <v>369</v>
      </c>
      <c r="W27" s="38" t="s">
        <v>950</v>
      </c>
      <c r="X27" s="41">
        <f>'Class 2A'!MY10</f>
        <v>40</v>
      </c>
      <c r="AD27" s="38" t="s">
        <v>950</v>
      </c>
      <c r="AE27" s="41">
        <f>'Class 3'!MY17</f>
        <v>40</v>
      </c>
      <c r="AK27" s="38" t="s">
        <v>950</v>
      </c>
      <c r="AL27" s="41">
        <f>'Class 4'!MY15</f>
        <v>40</v>
      </c>
      <c r="AR27" s="38" t="s">
        <v>950</v>
      </c>
      <c r="AS27" s="41">
        <f>'Class 5'!MY12</f>
        <v>40</v>
      </c>
      <c r="AY27" s="38" t="s">
        <v>950</v>
      </c>
      <c r="AZ27" s="41">
        <f>'Class 6'!MY29</f>
        <v>40</v>
      </c>
      <c r="BF27" s="38" t="s">
        <v>950</v>
      </c>
      <c r="BG27" s="41">
        <f>'Class 7'!MY10</f>
        <v>40</v>
      </c>
      <c r="BM27" s="38" t="s">
        <v>950</v>
      </c>
      <c r="BN27" s="41">
        <f>'Class 8'!MY11</f>
        <v>40</v>
      </c>
    </row>
    <row r="28" spans="3:67" x14ac:dyDescent="0.2">
      <c r="R28" s="21"/>
      <c r="AL28" s="21"/>
    </row>
    <row r="29" spans="3:67" x14ac:dyDescent="0.2">
      <c r="C29" s="30" t="s">
        <v>1239</v>
      </c>
      <c r="D29" s="33"/>
      <c r="K29" s="30" t="s">
        <v>1239</v>
      </c>
      <c r="L29" s="33"/>
      <c r="Q29" s="30" t="s">
        <v>1239</v>
      </c>
      <c r="R29" s="70"/>
      <c r="W29" s="30" t="s">
        <v>1239</v>
      </c>
      <c r="X29" s="33"/>
      <c r="AD29" s="30" t="s">
        <v>1239</v>
      </c>
      <c r="AE29" s="33"/>
      <c r="AK29" s="30" t="s">
        <v>1239</v>
      </c>
      <c r="AL29" s="70"/>
      <c r="AR29" s="30" t="s">
        <v>1239</v>
      </c>
      <c r="AS29" s="33"/>
      <c r="AY29" s="30" t="s">
        <v>1239</v>
      </c>
      <c r="AZ29" s="33"/>
      <c r="BF29" s="30" t="s">
        <v>1239</v>
      </c>
      <c r="BG29" s="33"/>
      <c r="BM29" s="30" t="s">
        <v>1239</v>
      </c>
      <c r="BN29" s="33"/>
    </row>
    <row r="30" spans="3:67" x14ac:dyDescent="0.2">
      <c r="C30" s="36" t="s">
        <v>920</v>
      </c>
      <c r="D30" s="37">
        <f>'Edited Data'!MZ67</f>
        <v>31.857142857142858</v>
      </c>
      <c r="K30" s="36" t="s">
        <v>920</v>
      </c>
      <c r="L30" s="62">
        <f>'Class 1'!MZ4</f>
        <v>40</v>
      </c>
      <c r="Q30" s="36" t="s">
        <v>920</v>
      </c>
      <c r="R30" s="37">
        <f>'Class 2'!MZ4</f>
        <v>35</v>
      </c>
      <c r="W30" s="36" t="s">
        <v>920</v>
      </c>
      <c r="X30" s="37">
        <f>'Class 2A'!MZ7</f>
        <v>36.25</v>
      </c>
      <c r="AD30" s="36" t="s">
        <v>920</v>
      </c>
      <c r="AE30" s="37">
        <f>'Class 3'!MZ14</f>
        <v>33</v>
      </c>
      <c r="AK30" s="36" t="s">
        <v>920</v>
      </c>
      <c r="AL30" s="37">
        <f>'Class 4'!MZ12</f>
        <v>32.75</v>
      </c>
      <c r="AR30" s="36" t="s">
        <v>920</v>
      </c>
      <c r="AS30" s="37">
        <f>'Class 5'!MZ9</f>
        <v>34</v>
      </c>
      <c r="AY30" s="36" t="s">
        <v>920</v>
      </c>
      <c r="AZ30" s="37">
        <f>'Class 6'!MZ26</f>
        <v>31.652173913043477</v>
      </c>
      <c r="BF30" s="36" t="s">
        <v>920</v>
      </c>
      <c r="BG30" s="37">
        <f>'Class 7'!MZ7</f>
        <v>28.75</v>
      </c>
      <c r="BM30" s="36" t="s">
        <v>920</v>
      </c>
      <c r="BN30" s="37">
        <f>'Class 8'!MZ8</f>
        <v>23</v>
      </c>
    </row>
    <row r="31" spans="3:67" x14ac:dyDescent="0.2">
      <c r="C31" s="36" t="s">
        <v>946</v>
      </c>
      <c r="D31" s="37">
        <f>'Edited Data'!MZ69</f>
        <v>16</v>
      </c>
      <c r="K31" s="36" t="s">
        <v>946</v>
      </c>
      <c r="L31" s="37" t="s">
        <v>369</v>
      </c>
      <c r="Q31" s="36" t="s">
        <v>946</v>
      </c>
      <c r="R31" s="37" t="s">
        <v>369</v>
      </c>
      <c r="W31" s="36" t="s">
        <v>946</v>
      </c>
      <c r="X31" s="37">
        <f>'Class 2A'!MZ9</f>
        <v>30</v>
      </c>
      <c r="AD31" s="36" t="s">
        <v>946</v>
      </c>
      <c r="AE31" s="37">
        <f>'Class 3'!MZ16</f>
        <v>24</v>
      </c>
      <c r="AK31" s="36" t="s">
        <v>946</v>
      </c>
      <c r="AL31" s="37">
        <f>'Class 4'!MZ14</f>
        <v>20</v>
      </c>
      <c r="AR31" s="36" t="s">
        <v>946</v>
      </c>
      <c r="AS31" s="37">
        <f>'Class 5'!MZ11</f>
        <v>30</v>
      </c>
      <c r="AY31" s="36" t="s">
        <v>946</v>
      </c>
      <c r="AZ31" s="37">
        <f>'Class 6'!MZ28</f>
        <v>16</v>
      </c>
      <c r="BF31" s="36" t="s">
        <v>946</v>
      </c>
      <c r="BG31" s="37">
        <f>'Class 7'!MZ9</f>
        <v>25</v>
      </c>
      <c r="BM31" s="36" t="s">
        <v>946</v>
      </c>
      <c r="BN31" s="37">
        <f>'Class 8'!MZ10</f>
        <v>20</v>
      </c>
    </row>
    <row r="32" spans="3:67" x14ac:dyDescent="0.2">
      <c r="C32" s="38" t="s">
        <v>950</v>
      </c>
      <c r="D32" s="41">
        <f>'Edited Data'!MZ70</f>
        <v>40</v>
      </c>
      <c r="K32" s="38" t="s">
        <v>950</v>
      </c>
      <c r="L32" s="41" t="s">
        <v>369</v>
      </c>
      <c r="Q32" s="38" t="s">
        <v>950</v>
      </c>
      <c r="R32" s="41" t="s">
        <v>369</v>
      </c>
      <c r="W32" s="38" t="s">
        <v>950</v>
      </c>
      <c r="X32" s="41">
        <f>'Class 2A'!MZ10</f>
        <v>40</v>
      </c>
      <c r="AD32" s="38" t="s">
        <v>950</v>
      </c>
      <c r="AE32" s="41">
        <f>'Class 3'!MZ17</f>
        <v>38</v>
      </c>
      <c r="AK32" s="38" t="s">
        <v>950</v>
      </c>
      <c r="AL32" s="41">
        <f>'Class 4'!MZ15</f>
        <v>40</v>
      </c>
      <c r="AR32" s="38" t="s">
        <v>950</v>
      </c>
      <c r="AS32" s="41">
        <f>'Class 5'!MZ12</f>
        <v>37</v>
      </c>
      <c r="AY32" s="38" t="s">
        <v>950</v>
      </c>
      <c r="AZ32" s="41">
        <f>'Class 6'!MZ29</f>
        <v>40</v>
      </c>
      <c r="BF32" s="38" t="s">
        <v>950</v>
      </c>
      <c r="BG32" s="41">
        <f>'Class 7'!MZ10</f>
        <v>35</v>
      </c>
      <c r="BM32" s="38" t="s">
        <v>950</v>
      </c>
      <c r="BN32" s="41">
        <f>'Class 8'!MZ11</f>
        <v>25</v>
      </c>
    </row>
    <row r="35" spans="3:67" x14ac:dyDescent="0.2">
      <c r="K35" s="30" t="s">
        <v>1240</v>
      </c>
      <c r="L35" s="48" t="s">
        <v>985</v>
      </c>
      <c r="M35" s="33" t="s">
        <v>1213</v>
      </c>
      <c r="Q35" s="30" t="s">
        <v>1240</v>
      </c>
      <c r="R35" s="48" t="s">
        <v>985</v>
      </c>
      <c r="S35" s="33" t="s">
        <v>1213</v>
      </c>
      <c r="W35" s="30" t="s">
        <v>1240</v>
      </c>
      <c r="X35" s="48" t="s">
        <v>985</v>
      </c>
      <c r="Y35" s="33" t="s">
        <v>1213</v>
      </c>
      <c r="AD35" s="30" t="s">
        <v>1240</v>
      </c>
      <c r="AE35" s="48" t="s">
        <v>985</v>
      </c>
      <c r="AF35" s="33" t="s">
        <v>1213</v>
      </c>
      <c r="AK35" s="30" t="s">
        <v>1240</v>
      </c>
      <c r="AL35" s="48" t="s">
        <v>985</v>
      </c>
      <c r="AM35" s="33" t="s">
        <v>1213</v>
      </c>
      <c r="AR35" s="30" t="s">
        <v>1240</v>
      </c>
      <c r="AS35" s="48" t="s">
        <v>985</v>
      </c>
      <c r="AT35" s="33" t="s">
        <v>1213</v>
      </c>
      <c r="AY35" s="30" t="s">
        <v>1240</v>
      </c>
      <c r="AZ35" s="48" t="s">
        <v>985</v>
      </c>
      <c r="BA35" s="33" t="s">
        <v>1213</v>
      </c>
      <c r="BF35" s="30" t="s">
        <v>1240</v>
      </c>
      <c r="BG35" s="48" t="s">
        <v>985</v>
      </c>
      <c r="BH35" s="33" t="s">
        <v>1213</v>
      </c>
      <c r="BM35" s="30" t="s">
        <v>1240</v>
      </c>
      <c r="BN35" s="48" t="s">
        <v>985</v>
      </c>
      <c r="BO35" s="33" t="s">
        <v>1213</v>
      </c>
    </row>
    <row r="36" spans="3:67" x14ac:dyDescent="0.2">
      <c r="C36" s="30" t="s">
        <v>1240</v>
      </c>
      <c r="D36" s="48" t="s">
        <v>985</v>
      </c>
      <c r="E36" s="33" t="s">
        <v>1213</v>
      </c>
      <c r="K36" s="36" t="s">
        <v>1241</v>
      </c>
      <c r="M36" s="43"/>
      <c r="Q36" s="36" t="s">
        <v>1241</v>
      </c>
      <c r="R36">
        <f>'Class 2'!LP8</f>
        <v>0</v>
      </c>
      <c r="S36" s="43">
        <f>'Class 2'!LP10</f>
        <v>0</v>
      </c>
      <c r="W36" s="36" t="s">
        <v>1241</v>
      </c>
      <c r="X36">
        <f>'Class 2A'!LP11</f>
        <v>0</v>
      </c>
      <c r="Y36" s="43">
        <f>'Class 2A'!LP13</f>
        <v>0</v>
      </c>
      <c r="AD36" s="36" t="s">
        <v>1241</v>
      </c>
      <c r="AE36">
        <f>'Class 3'!LP18</f>
        <v>2</v>
      </c>
      <c r="AF36" s="43">
        <f>'Class 3'!LP20</f>
        <v>0.18181818181818182</v>
      </c>
      <c r="AK36" s="36" t="s">
        <v>1241</v>
      </c>
      <c r="AL36">
        <f>'Class 4'!LP16</f>
        <v>3</v>
      </c>
      <c r="AM36" s="43">
        <f>'Class 4'!LP18</f>
        <v>0.33333333333333331</v>
      </c>
      <c r="AR36" s="36" t="s">
        <v>1241</v>
      </c>
      <c r="AS36">
        <f>'Class 5'!LP13</f>
        <v>1</v>
      </c>
      <c r="AT36" s="43">
        <f>'Class 5'!LP15</f>
        <v>0.16666666666666666</v>
      </c>
      <c r="AY36" s="36" t="s">
        <v>1241</v>
      </c>
      <c r="AZ36">
        <f>'Class 6'!LP30</f>
        <v>11</v>
      </c>
      <c r="BA36" s="43">
        <f>'Class 6'!LP32</f>
        <v>0.47826086956521741</v>
      </c>
      <c r="BF36" s="36" t="s">
        <v>1241</v>
      </c>
      <c r="BG36">
        <f>'Class 7'!LP11</f>
        <v>3</v>
      </c>
      <c r="BH36" s="43">
        <f>'Class 7'!LP13</f>
        <v>0.75</v>
      </c>
      <c r="BM36" s="36" t="s">
        <v>1241</v>
      </c>
      <c r="BN36">
        <f>'Class 8'!LP12</f>
        <v>3</v>
      </c>
      <c r="BO36" s="43">
        <f>'Class 8'!LP14</f>
        <v>0.6</v>
      </c>
    </row>
    <row r="37" spans="3:67" x14ac:dyDescent="0.2">
      <c r="C37" s="36" t="s">
        <v>1242</v>
      </c>
      <c r="D37">
        <f>'Edited Data'!LQ71</f>
        <v>35</v>
      </c>
      <c r="E37" s="43">
        <f>'Edited Data'!LQ73</f>
        <v>0.546875</v>
      </c>
      <c r="F37" s="22"/>
      <c r="K37" s="36" t="s">
        <v>1242</v>
      </c>
      <c r="M37" s="43"/>
      <c r="Q37" s="36" t="s">
        <v>1242</v>
      </c>
      <c r="R37">
        <f>'Class 2'!LQ8</f>
        <v>1</v>
      </c>
      <c r="S37" s="43">
        <f>'Class 2'!LQ10</f>
        <v>1</v>
      </c>
      <c r="W37" s="36" t="s">
        <v>1242</v>
      </c>
      <c r="X37">
        <f>'Class 2A'!LQ11</f>
        <v>4</v>
      </c>
      <c r="Y37" s="43">
        <f>'Class 2A'!LQ13</f>
        <v>1</v>
      </c>
      <c r="AD37" s="36" t="s">
        <v>1242</v>
      </c>
      <c r="AE37">
        <f>'Class 3'!LQ18</f>
        <v>9</v>
      </c>
      <c r="AF37" s="43">
        <f>'Class 3'!LQ20</f>
        <v>0.81818181818181823</v>
      </c>
      <c r="AK37" s="36" t="s">
        <v>1242</v>
      </c>
      <c r="AL37">
        <f>'Class 4'!LQ16</f>
        <v>5</v>
      </c>
      <c r="AM37" s="43">
        <f>'Class 4'!LQ18</f>
        <v>0.55555555555555558</v>
      </c>
      <c r="AR37" s="36" t="s">
        <v>1242</v>
      </c>
      <c r="AS37">
        <f>'Class 5'!LQ13</f>
        <v>4</v>
      </c>
      <c r="AT37" s="43">
        <f>'Class 5'!LQ15</f>
        <v>0.66666666666666663</v>
      </c>
      <c r="AY37" s="36" t="s">
        <v>1242</v>
      </c>
      <c r="AZ37">
        <f>'Class 6'!LQ30</f>
        <v>11</v>
      </c>
      <c r="BA37" s="43">
        <f>'Class 6'!LQ32</f>
        <v>0.47826086956521741</v>
      </c>
      <c r="BF37" s="36" t="s">
        <v>1242</v>
      </c>
      <c r="BG37">
        <f>'Class 7'!LQ11</f>
        <v>0</v>
      </c>
      <c r="BH37" s="43">
        <f>'Class 7'!LQ13</f>
        <v>0</v>
      </c>
      <c r="BM37" s="36" t="s">
        <v>1242</v>
      </c>
      <c r="BN37">
        <f>'Class 8'!LQ12</f>
        <v>1</v>
      </c>
      <c r="BO37" s="43">
        <f>'Class 8'!LQ14</f>
        <v>0.2</v>
      </c>
    </row>
    <row r="38" spans="3:67" x14ac:dyDescent="0.2">
      <c r="C38" s="36" t="s">
        <v>1244</v>
      </c>
      <c r="D38">
        <f>'Edited Data'!LS71</f>
        <v>28</v>
      </c>
      <c r="E38" s="43">
        <f>'Edited Data'!LS73</f>
        <v>0.4375</v>
      </c>
      <c r="F38" s="22"/>
      <c r="K38" s="36" t="s">
        <v>1243</v>
      </c>
      <c r="L38">
        <f>'Class 1'!LR8</f>
        <v>1</v>
      </c>
      <c r="M38" s="43">
        <f>'Class 1'!LR10</f>
        <v>1</v>
      </c>
      <c r="Q38" s="36" t="s">
        <v>1243</v>
      </c>
      <c r="R38">
        <f>'Class 2'!LR8</f>
        <v>0</v>
      </c>
      <c r="S38" s="43">
        <f>'Class 2'!LR10</f>
        <v>0</v>
      </c>
      <c r="W38" s="36" t="s">
        <v>1243</v>
      </c>
      <c r="X38">
        <f>'Class 2A'!LR11</f>
        <v>1</v>
      </c>
      <c r="Y38" s="43">
        <f>'Class 2A'!LR13</f>
        <v>0.25</v>
      </c>
      <c r="AD38" s="36" t="s">
        <v>1243</v>
      </c>
      <c r="AE38">
        <f>'Class 3'!LR18</f>
        <v>7</v>
      </c>
      <c r="AF38" s="43">
        <f>'Class 3'!LR20</f>
        <v>0.63636363636363635</v>
      </c>
      <c r="AK38" s="36" t="s">
        <v>1243</v>
      </c>
      <c r="AL38">
        <f>'Class 4'!LR16</f>
        <v>5</v>
      </c>
      <c r="AM38" s="43">
        <f>'Class 4'!LR18</f>
        <v>0.55555555555555558</v>
      </c>
      <c r="AR38" s="36" t="s">
        <v>1243</v>
      </c>
      <c r="AS38">
        <f>'Class 5'!LR13</f>
        <v>2</v>
      </c>
      <c r="AT38" s="43">
        <f>'Class 5'!LR15</f>
        <v>0.33333333333333331</v>
      </c>
      <c r="AY38" s="36" t="s">
        <v>1243</v>
      </c>
      <c r="AZ38">
        <f>'Class 6'!LR30</f>
        <v>8</v>
      </c>
      <c r="BA38" s="43">
        <f>'Class 6'!LR32</f>
        <v>0.34782608695652173</v>
      </c>
      <c r="BF38" s="36" t="s">
        <v>1243</v>
      </c>
      <c r="BG38">
        <f>'Class 7'!LR11</f>
        <v>1</v>
      </c>
      <c r="BH38" s="43">
        <f>'Class 7'!LR13</f>
        <v>0.25</v>
      </c>
      <c r="BM38" s="36" t="s">
        <v>1243</v>
      </c>
      <c r="BN38">
        <f>'Class 8'!LR12</f>
        <v>2</v>
      </c>
      <c r="BO38" s="43">
        <f>'Class 8'!LR14</f>
        <v>0.4</v>
      </c>
    </row>
    <row r="39" spans="3:67" x14ac:dyDescent="0.2">
      <c r="C39" s="36" t="s">
        <v>1243</v>
      </c>
      <c r="D39">
        <f>'Edited Data'!LR71</f>
        <v>27</v>
      </c>
      <c r="E39" s="43">
        <f>'Edited Data'!LR73</f>
        <v>0.421875</v>
      </c>
      <c r="F39" s="22"/>
      <c r="K39" s="36" t="s">
        <v>1244</v>
      </c>
      <c r="L39">
        <f>'Class 1'!LS8</f>
        <v>1</v>
      </c>
      <c r="M39" s="43">
        <f>'Class 1'!LS10</f>
        <v>1</v>
      </c>
      <c r="Q39" s="36" t="s">
        <v>1244</v>
      </c>
      <c r="R39">
        <f>'Class 2'!LS8</f>
        <v>1</v>
      </c>
      <c r="S39" s="43">
        <f>'Class 2'!LS10</f>
        <v>1</v>
      </c>
      <c r="W39" s="36" t="s">
        <v>1244</v>
      </c>
      <c r="X39">
        <f>'Class 2A'!LS11</f>
        <v>3</v>
      </c>
      <c r="Y39" s="43">
        <f>'Class 2A'!LS13</f>
        <v>0.75</v>
      </c>
      <c r="AD39" s="36" t="s">
        <v>1244</v>
      </c>
      <c r="AE39">
        <f>'Class 3'!LS18</f>
        <v>8</v>
      </c>
      <c r="AF39" s="43">
        <f>'Class 3'!LS20</f>
        <v>0.72727272727272729</v>
      </c>
      <c r="AK39" s="36" t="s">
        <v>1244</v>
      </c>
      <c r="AL39">
        <f>'Class 4'!LS16</f>
        <v>2</v>
      </c>
      <c r="AM39" s="43">
        <f>'Class 4'!LS18</f>
        <v>0.22222222222222221</v>
      </c>
      <c r="AR39" s="36" t="s">
        <v>1244</v>
      </c>
      <c r="AS39">
        <f>'Class 5'!LS13</f>
        <v>3</v>
      </c>
      <c r="AT39" s="43">
        <f>'Class 5'!LS15</f>
        <v>0.5</v>
      </c>
      <c r="AY39" s="36" t="s">
        <v>1244</v>
      </c>
      <c r="AZ39">
        <f>'Class 6'!LS30</f>
        <v>9</v>
      </c>
      <c r="BA39" s="43">
        <f>'Class 6'!LS32</f>
        <v>0.39130434782608697</v>
      </c>
      <c r="BF39" s="36" t="s">
        <v>1244</v>
      </c>
      <c r="BG39">
        <f>'Class 7'!LS11</f>
        <v>0</v>
      </c>
      <c r="BH39" s="43">
        <f>'Class 7'!LS13</f>
        <v>0</v>
      </c>
      <c r="BM39" s="36" t="s">
        <v>1244</v>
      </c>
      <c r="BN39">
        <f>'Class 8'!LS12</f>
        <v>1</v>
      </c>
      <c r="BO39" s="43">
        <f>'Class 8'!LS14</f>
        <v>0.2</v>
      </c>
    </row>
    <row r="40" spans="3:67" x14ac:dyDescent="0.2">
      <c r="C40" s="36" t="s">
        <v>1241</v>
      </c>
      <c r="D40">
        <f>'Edited Data'!LP71</f>
        <v>23</v>
      </c>
      <c r="E40" s="43">
        <f>'Edited Data'!LP73</f>
        <v>0.359375</v>
      </c>
      <c r="F40" s="22"/>
      <c r="K40" s="36" t="s">
        <v>1581</v>
      </c>
      <c r="L40">
        <f>'Class 1'!LT8</f>
        <v>1</v>
      </c>
      <c r="M40" s="43">
        <f>'Class 1'!LT10</f>
        <v>1</v>
      </c>
      <c r="Q40" s="36" t="s">
        <v>1581</v>
      </c>
      <c r="R40">
        <f>'Class 2'!LT8</f>
        <v>1</v>
      </c>
      <c r="S40" s="43">
        <f>'Class 2'!LT10</f>
        <v>1</v>
      </c>
      <c r="W40" s="36" t="s">
        <v>1581</v>
      </c>
      <c r="X40">
        <f>'Class 2A'!LT11</f>
        <v>2</v>
      </c>
      <c r="Y40" s="43">
        <f>'Class 2A'!LT13</f>
        <v>0.5</v>
      </c>
      <c r="AD40" s="36" t="s">
        <v>1581</v>
      </c>
      <c r="AE40">
        <f>'Class 3'!LT18</f>
        <v>7</v>
      </c>
      <c r="AF40" s="43">
        <f>'Class 3'!LT20</f>
        <v>0.63636363636363635</v>
      </c>
      <c r="AK40" s="36" t="s">
        <v>1581</v>
      </c>
      <c r="AL40">
        <f>'Class 4'!LT16</f>
        <v>2</v>
      </c>
      <c r="AM40" s="43">
        <f>'Class 4'!LT18</f>
        <v>0.22222222222222221</v>
      </c>
      <c r="AR40" s="36" t="s">
        <v>1581</v>
      </c>
      <c r="AS40">
        <f>'Class 5'!LT13</f>
        <v>1</v>
      </c>
      <c r="AT40" s="43">
        <f>'Class 5'!LT15</f>
        <v>0.16666666666666666</v>
      </c>
      <c r="AY40" s="36" t="s">
        <v>1581</v>
      </c>
      <c r="AZ40">
        <f>'Class 6'!LT30</f>
        <v>7</v>
      </c>
      <c r="BA40" s="43">
        <f>'Class 6'!LT32</f>
        <v>0.30434782608695654</v>
      </c>
      <c r="BF40" s="36" t="s">
        <v>1581</v>
      </c>
      <c r="BG40">
        <f>'Class 7'!LT11</f>
        <v>0</v>
      </c>
      <c r="BH40" s="43">
        <f>'Class 7'!LT13</f>
        <v>0</v>
      </c>
      <c r="BM40" s="36" t="s">
        <v>1581</v>
      </c>
      <c r="BN40">
        <f>'Class 8'!LT12</f>
        <v>1</v>
      </c>
      <c r="BO40" s="43">
        <f>'Class 8'!LT14</f>
        <v>0.2</v>
      </c>
    </row>
    <row r="41" spans="3:67" x14ac:dyDescent="0.2">
      <c r="C41" s="36" t="s">
        <v>1581</v>
      </c>
      <c r="D41">
        <f>'Edited Data'!LT71</f>
        <v>22</v>
      </c>
      <c r="E41" s="43">
        <f>'Edited Data'!LT73</f>
        <v>0.34375</v>
      </c>
      <c r="F41" s="22"/>
      <c r="K41" s="36" t="s">
        <v>1582</v>
      </c>
      <c r="L41">
        <f>'Class 1'!LU8</f>
        <v>1</v>
      </c>
      <c r="M41" s="43">
        <f>'Class 1'!LU10</f>
        <v>1</v>
      </c>
      <c r="Q41" s="36" t="s">
        <v>1582</v>
      </c>
      <c r="R41">
        <f>'Class 2'!LU8</f>
        <v>0</v>
      </c>
      <c r="S41" s="43">
        <f>'Class 2'!LU10</f>
        <v>0</v>
      </c>
      <c r="W41" s="36" t="s">
        <v>1582</v>
      </c>
      <c r="X41">
        <f>'Class 2A'!LU11</f>
        <v>2</v>
      </c>
      <c r="Y41" s="43">
        <f>'Class 2A'!LU13</f>
        <v>0.5</v>
      </c>
      <c r="AD41" s="36" t="s">
        <v>1582</v>
      </c>
      <c r="AE41">
        <f>'Class 3'!LU18</f>
        <v>5</v>
      </c>
      <c r="AF41" s="43">
        <f>'Class 3'!LU20</f>
        <v>0.45454545454545453</v>
      </c>
      <c r="AK41" s="36" t="s">
        <v>1582</v>
      </c>
      <c r="AL41">
        <f>'Class 4'!LU16</f>
        <v>2</v>
      </c>
      <c r="AM41" s="43">
        <f>'Class 4'!LU18</f>
        <v>0.22222222222222221</v>
      </c>
      <c r="AR41" s="36" t="s">
        <v>1582</v>
      </c>
      <c r="AS41">
        <f>'Class 5'!LU13</f>
        <v>1</v>
      </c>
      <c r="AT41" s="43">
        <f>'Class 5'!LU15</f>
        <v>0.16666666666666666</v>
      </c>
      <c r="AY41" s="36" t="s">
        <v>1582</v>
      </c>
      <c r="AZ41">
        <f>'Class 6'!LU30</f>
        <v>6</v>
      </c>
      <c r="BA41" s="43">
        <f>'Class 6'!LU32</f>
        <v>0.2608695652173913</v>
      </c>
      <c r="BF41" s="36" t="s">
        <v>1582</v>
      </c>
      <c r="BG41">
        <f>'Class 7'!LU11</f>
        <v>0</v>
      </c>
      <c r="BH41" s="43">
        <f>'Class 7'!LU13</f>
        <v>0</v>
      </c>
      <c r="BM41" s="36" t="s">
        <v>1582</v>
      </c>
      <c r="BN41">
        <f>'Class 8'!LU12</f>
        <v>1</v>
      </c>
      <c r="BO41" s="43">
        <f>'Class 8'!LU14</f>
        <v>0.2</v>
      </c>
    </row>
    <row r="42" spans="3:67" x14ac:dyDescent="0.2">
      <c r="C42" s="36" t="s">
        <v>1582</v>
      </c>
      <c r="D42">
        <f>'Edited Data'!LU71</f>
        <v>18</v>
      </c>
      <c r="E42" s="43">
        <f>'Edited Data'!LU73</f>
        <v>0.28125</v>
      </c>
      <c r="F42" s="22"/>
      <c r="K42" s="36" t="s">
        <v>1245</v>
      </c>
      <c r="M42" s="43"/>
      <c r="Q42" s="36" t="s">
        <v>1245</v>
      </c>
      <c r="R42">
        <f>'Class 2'!LV8</f>
        <v>0</v>
      </c>
      <c r="S42" s="43">
        <f>'Class 2'!LV10</f>
        <v>0</v>
      </c>
      <c r="W42" s="36" t="s">
        <v>1245</v>
      </c>
      <c r="X42">
        <f>'Class 2A'!LV11</f>
        <v>0</v>
      </c>
      <c r="Y42" s="43">
        <f>'Class 2A'!LV13</f>
        <v>0</v>
      </c>
      <c r="AD42" s="36" t="s">
        <v>1245</v>
      </c>
      <c r="AE42">
        <f>'Class 3'!LV18</f>
        <v>1</v>
      </c>
      <c r="AF42" s="43">
        <f>'Class 3'!LV20</f>
        <v>9.0909090909090912E-2</v>
      </c>
      <c r="AK42" s="36" t="s">
        <v>1245</v>
      </c>
      <c r="AL42">
        <f>'Class 4'!LV16</f>
        <v>1</v>
      </c>
      <c r="AM42" s="43">
        <f>'Class 4'!LV18</f>
        <v>0.1111111111111111</v>
      </c>
      <c r="AR42" s="36" t="s">
        <v>1245</v>
      </c>
      <c r="AS42">
        <f>'Class 5'!LV13</f>
        <v>0</v>
      </c>
      <c r="AT42" s="43">
        <f>'Class 5'!LV15</f>
        <v>0</v>
      </c>
      <c r="AY42" s="36" t="s">
        <v>1245</v>
      </c>
      <c r="AZ42">
        <f>'Class 6'!LV30</f>
        <v>5</v>
      </c>
      <c r="BA42" s="43">
        <f>'Class 6'!LV32</f>
        <v>0.21739130434782608</v>
      </c>
      <c r="BF42" s="36" t="s">
        <v>1245</v>
      </c>
      <c r="BG42">
        <f>'Class 7'!LV11</f>
        <v>0</v>
      </c>
      <c r="BH42" s="43">
        <f>'Class 7'!LV13</f>
        <v>0</v>
      </c>
      <c r="BM42" s="36" t="s">
        <v>1245</v>
      </c>
      <c r="BN42">
        <f>'Class 8'!LV12</f>
        <v>1</v>
      </c>
      <c r="BO42" s="43">
        <f>'Class 8'!LV14</f>
        <v>0.2</v>
      </c>
    </row>
    <row r="43" spans="3:67" x14ac:dyDescent="0.2">
      <c r="C43" s="36" t="s">
        <v>1246</v>
      </c>
      <c r="D43">
        <f>'Edited Data'!LW71</f>
        <v>11</v>
      </c>
      <c r="E43" s="43">
        <f>'Edited Data'!LW73</f>
        <v>0.171875</v>
      </c>
      <c r="F43" s="22"/>
      <c r="K43" s="36" t="s">
        <v>1246</v>
      </c>
      <c r="L43">
        <f>'Class 1'!LW8</f>
        <v>1</v>
      </c>
      <c r="M43" s="43">
        <f>'Class 1'!LW10</f>
        <v>1</v>
      </c>
      <c r="Q43" s="36" t="s">
        <v>1246</v>
      </c>
      <c r="R43">
        <f>'Class 2'!LW8</f>
        <v>0</v>
      </c>
      <c r="S43" s="43">
        <f>'Class 2'!LW10</f>
        <v>0</v>
      </c>
      <c r="W43" s="36" t="s">
        <v>1246</v>
      </c>
      <c r="X43">
        <f>'Class 2A'!LW11</f>
        <v>2</v>
      </c>
      <c r="Y43" s="43">
        <f>'Class 2A'!LW13</f>
        <v>0.5</v>
      </c>
      <c r="AD43" s="36" t="s">
        <v>1246</v>
      </c>
      <c r="AE43">
        <f>'Class 3'!LW18</f>
        <v>4</v>
      </c>
      <c r="AF43" s="43">
        <f>'Class 3'!LW20</f>
        <v>0.36363636363636365</v>
      </c>
      <c r="AK43" s="36" t="s">
        <v>1246</v>
      </c>
      <c r="AL43">
        <f>'Class 4'!LW16</f>
        <v>1</v>
      </c>
      <c r="AM43" s="43">
        <f>'Class 4'!LW18</f>
        <v>0.1111111111111111</v>
      </c>
      <c r="AR43" s="36" t="s">
        <v>1246</v>
      </c>
      <c r="AS43">
        <f>'Class 5'!LW13</f>
        <v>0</v>
      </c>
      <c r="AT43" s="43">
        <f>'Class 5'!LW15</f>
        <v>0</v>
      </c>
      <c r="AY43" s="36" t="s">
        <v>1246</v>
      </c>
      <c r="AZ43">
        <f>'Class 6'!LW30</f>
        <v>3</v>
      </c>
      <c r="BA43" s="43">
        <f>'Class 6'!LW32</f>
        <v>0.13043478260869565</v>
      </c>
      <c r="BF43" s="36" t="s">
        <v>1246</v>
      </c>
      <c r="BG43">
        <f>'Class 7'!LW11</f>
        <v>0</v>
      </c>
      <c r="BH43" s="43">
        <f>'Class 7'!LW13</f>
        <v>0</v>
      </c>
      <c r="BM43" s="36" t="s">
        <v>1246</v>
      </c>
      <c r="BN43">
        <f>'Class 8'!LW12</f>
        <v>0</v>
      </c>
      <c r="BO43" s="43">
        <f>'Class 8'!LW14</f>
        <v>0</v>
      </c>
    </row>
    <row r="44" spans="3:67" x14ac:dyDescent="0.2">
      <c r="C44" s="36" t="s">
        <v>1245</v>
      </c>
      <c r="D44">
        <f>'Edited Data'!LV71</f>
        <v>8</v>
      </c>
      <c r="E44" s="43">
        <f>'Edited Data'!LV73</f>
        <v>0.125</v>
      </c>
      <c r="F44" s="22"/>
      <c r="K44" s="38" t="s">
        <v>1247</v>
      </c>
      <c r="L44" s="52">
        <f>'Class 1'!LX8</f>
        <v>1</v>
      </c>
      <c r="M44" s="39">
        <f>'Class 1'!LX10</f>
        <v>1</v>
      </c>
      <c r="Q44" s="38" t="s">
        <v>1247</v>
      </c>
      <c r="R44" s="52">
        <f>'Class 2'!LX8</f>
        <v>1</v>
      </c>
      <c r="S44" s="39">
        <f>'Class 2'!LX10</f>
        <v>1</v>
      </c>
      <c r="W44" s="38" t="s">
        <v>1247</v>
      </c>
      <c r="X44" s="52">
        <f>'Class 2A'!LX11</f>
        <v>0</v>
      </c>
      <c r="Y44" s="39">
        <f>'Class 2A'!LX13</f>
        <v>0</v>
      </c>
      <c r="AD44" s="38" t="s">
        <v>1247</v>
      </c>
      <c r="AE44" s="52">
        <f>'Class 3'!LX18</f>
        <v>1</v>
      </c>
      <c r="AF44" s="39">
        <f>'Class 3'!LX20</f>
        <v>9.0909090909090912E-2</v>
      </c>
      <c r="AK44" s="38" t="s">
        <v>1247</v>
      </c>
      <c r="AL44" s="52">
        <f>'Class 4'!LX16</f>
        <v>0</v>
      </c>
      <c r="AM44" s="39">
        <f>'Class 4'!LX18</f>
        <v>0</v>
      </c>
      <c r="AR44" s="38" t="s">
        <v>1247</v>
      </c>
      <c r="AS44" s="52">
        <f>'Class 5'!LX13</f>
        <v>1</v>
      </c>
      <c r="AT44" s="39">
        <f>'Class 5'!LX15</f>
        <v>0.16666666666666666</v>
      </c>
      <c r="AY44" s="38" t="s">
        <v>1247</v>
      </c>
      <c r="AZ44" s="52">
        <f>'Class 6'!LX30</f>
        <v>1</v>
      </c>
      <c r="BA44" s="39">
        <f>'Class 6'!LX32</f>
        <v>4.3478260869565216E-2</v>
      </c>
      <c r="BF44" s="38" t="s">
        <v>1247</v>
      </c>
      <c r="BG44" s="52">
        <f>'Class 7'!LX11</f>
        <v>0</v>
      </c>
      <c r="BH44" s="39">
        <f>'Class 7'!LX13</f>
        <v>0</v>
      </c>
      <c r="BM44" s="38" t="s">
        <v>1247</v>
      </c>
      <c r="BN44" s="52">
        <f>'Class 8'!LX12</f>
        <v>0</v>
      </c>
      <c r="BO44" s="39">
        <f>'Class 8'!LX14</f>
        <v>0</v>
      </c>
    </row>
    <row r="45" spans="3:67" x14ac:dyDescent="0.2">
      <c r="C45" s="38" t="s">
        <v>1247</v>
      </c>
      <c r="D45" s="52">
        <f>'Edited Data'!LX71</f>
        <v>5</v>
      </c>
      <c r="E45" s="39">
        <f>'Edited Data'!LX73</f>
        <v>7.8125E-2</v>
      </c>
      <c r="F45" s="22"/>
    </row>
    <row r="46" spans="3:67" x14ac:dyDescent="0.2">
      <c r="E46" s="22"/>
      <c r="F46" s="22"/>
    </row>
    <row r="47" spans="3:67" x14ac:dyDescent="0.2">
      <c r="E47" s="22"/>
      <c r="F47" s="22"/>
      <c r="K47" s="30" t="s">
        <v>1248</v>
      </c>
      <c r="L47" s="33"/>
      <c r="Q47" s="30" t="s">
        <v>1248</v>
      </c>
      <c r="R47" s="33"/>
      <c r="W47" s="30" t="s">
        <v>1248</v>
      </c>
      <c r="X47" s="33"/>
      <c r="AD47" s="30" t="s">
        <v>1248</v>
      </c>
      <c r="AE47" s="33"/>
      <c r="AK47" s="30" t="s">
        <v>1248</v>
      </c>
      <c r="AL47" s="33"/>
      <c r="AR47" s="30" t="s">
        <v>1248</v>
      </c>
      <c r="AS47" s="144"/>
      <c r="AY47" s="30" t="s">
        <v>1248</v>
      </c>
      <c r="AZ47" s="33"/>
      <c r="BF47" s="30" t="s">
        <v>1248</v>
      </c>
      <c r="BG47" s="33"/>
      <c r="BM47" s="30" t="s">
        <v>1248</v>
      </c>
      <c r="BN47" s="33"/>
    </row>
    <row r="48" spans="3:67" x14ac:dyDescent="0.2">
      <c r="C48" s="30" t="s">
        <v>1248</v>
      </c>
      <c r="D48" s="33"/>
      <c r="E48" s="22"/>
      <c r="F48" s="22"/>
      <c r="K48" s="36" t="s">
        <v>919</v>
      </c>
      <c r="L48" s="37">
        <f>'Class 1'!LZ3</f>
        <v>1783</v>
      </c>
      <c r="Q48" s="36" t="s">
        <v>919</v>
      </c>
      <c r="R48" s="37">
        <f>'Class 2'!LZ3</f>
        <v>241</v>
      </c>
      <c r="W48" s="36" t="s">
        <v>919</v>
      </c>
      <c r="X48" s="37">
        <f>'Class 2A'!LZ6</f>
        <v>611</v>
      </c>
      <c r="AD48" s="36" t="s">
        <v>919</v>
      </c>
      <c r="AE48" s="37">
        <f>'Class 3'!LZ13</f>
        <v>4577</v>
      </c>
      <c r="AK48" s="36" t="s">
        <v>919</v>
      </c>
      <c r="AL48" s="37">
        <f>'Class 4'!LZ11</f>
        <v>3809</v>
      </c>
      <c r="AR48" s="36" t="s">
        <v>919</v>
      </c>
      <c r="AS48" s="37">
        <f>'Class 5'!LZ8</f>
        <v>917</v>
      </c>
      <c r="AY48" s="36" t="s">
        <v>919</v>
      </c>
      <c r="AZ48" s="37">
        <f>'Class 6'!LZ25</f>
        <v>4080</v>
      </c>
      <c r="BF48" s="36" t="s">
        <v>919</v>
      </c>
      <c r="BG48" s="37">
        <f>'Class 7'!LZ6</f>
        <v>915</v>
      </c>
      <c r="BM48" s="36" t="s">
        <v>919</v>
      </c>
      <c r="BN48" s="37">
        <f>'Class 8'!LZ7</f>
        <v>292</v>
      </c>
    </row>
    <row r="49" spans="3:67" x14ac:dyDescent="0.2">
      <c r="C49" s="36" t="s">
        <v>919</v>
      </c>
      <c r="D49" s="37">
        <f>'Edited Data'!LZ66</f>
        <v>17225</v>
      </c>
      <c r="K49" s="38" t="s">
        <v>920</v>
      </c>
      <c r="L49" s="41" t="s">
        <v>369</v>
      </c>
      <c r="Q49" s="38" t="s">
        <v>920</v>
      </c>
      <c r="R49" s="41" t="s">
        <v>369</v>
      </c>
      <c r="W49" s="38" t="s">
        <v>920</v>
      </c>
      <c r="X49" s="41">
        <f>'Class 2A'!LZ7</f>
        <v>152.75</v>
      </c>
      <c r="AD49" s="38" t="s">
        <v>920</v>
      </c>
      <c r="AE49" s="41">
        <f>'Class 3'!LZ14</f>
        <v>416.09090909090907</v>
      </c>
      <c r="AK49" s="38" t="s">
        <v>920</v>
      </c>
      <c r="AL49" s="41">
        <f>'Class 4'!LZ12</f>
        <v>423.22222222222223</v>
      </c>
      <c r="AR49" s="38" t="s">
        <v>920</v>
      </c>
      <c r="AS49" s="41">
        <f>'Class 5'!LZ9</f>
        <v>152.83333333333334</v>
      </c>
      <c r="AY49" s="38" t="s">
        <v>920</v>
      </c>
      <c r="AZ49" s="41">
        <f>'Class 6'!LZ26</f>
        <v>177.39130434782609</v>
      </c>
      <c r="BF49" s="38" t="s">
        <v>920</v>
      </c>
      <c r="BG49" s="41">
        <f>'Class 7'!LZ7</f>
        <v>228.75</v>
      </c>
      <c r="BM49" s="38" t="s">
        <v>920</v>
      </c>
      <c r="BN49" s="41">
        <f>'Class 8'!LZ8</f>
        <v>58.4</v>
      </c>
    </row>
    <row r="50" spans="3:67" x14ac:dyDescent="0.2">
      <c r="C50" s="38" t="s">
        <v>920</v>
      </c>
      <c r="D50" s="41">
        <f>'Edited Data'!LZ67</f>
        <v>269.140625</v>
      </c>
      <c r="E50" s="22"/>
      <c r="F50" s="22"/>
      <c r="X50" s="21"/>
      <c r="AZ50" s="21"/>
    </row>
    <row r="51" spans="3:67" x14ac:dyDescent="0.2">
      <c r="D51" s="21"/>
      <c r="E51" s="22"/>
      <c r="F51" s="22"/>
      <c r="K51" s="30" t="s">
        <v>1249</v>
      </c>
      <c r="L51" s="33"/>
      <c r="Q51" s="30" t="s">
        <v>1249</v>
      </c>
      <c r="R51" s="33"/>
      <c r="W51" s="30" t="s">
        <v>1249</v>
      </c>
      <c r="X51" s="70"/>
      <c r="AD51" s="30" t="s">
        <v>1249</v>
      </c>
      <c r="AE51" s="33"/>
      <c r="AK51" s="30" t="s">
        <v>1249</v>
      </c>
      <c r="AL51" s="31"/>
      <c r="AR51" s="30" t="s">
        <v>1249</v>
      </c>
      <c r="AS51" s="33"/>
      <c r="AY51" s="30" t="s">
        <v>1249</v>
      </c>
      <c r="AZ51" s="33"/>
      <c r="BF51" s="30" t="s">
        <v>1249</v>
      </c>
      <c r="BG51" s="33"/>
      <c r="BM51" s="30" t="s">
        <v>1249</v>
      </c>
      <c r="BN51" s="33"/>
    </row>
    <row r="52" spans="3:67" x14ac:dyDescent="0.2">
      <c r="C52" s="30" t="s">
        <v>1249</v>
      </c>
      <c r="D52" s="70"/>
      <c r="E52" s="22"/>
      <c r="F52" s="22"/>
      <c r="K52" s="36" t="s">
        <v>1250</v>
      </c>
      <c r="L52" s="42">
        <f>'Class 1'!MA8</f>
        <v>1</v>
      </c>
      <c r="Q52" s="36" t="s">
        <v>1250</v>
      </c>
      <c r="R52" s="175">
        <f>'Class 2'!MA8</f>
        <v>1</v>
      </c>
      <c r="W52" s="36" t="s">
        <v>1250</v>
      </c>
      <c r="X52" s="42">
        <f>'Class 2A'!MA11</f>
        <v>2</v>
      </c>
      <c r="AD52" s="36" t="s">
        <v>1250</v>
      </c>
      <c r="AE52" s="42">
        <f>'Class 3'!MA18</f>
        <v>10</v>
      </c>
      <c r="AK52" s="36" t="s">
        <v>1250</v>
      </c>
      <c r="AL52" s="37">
        <f>'Class 4'!MA16</f>
        <v>6</v>
      </c>
      <c r="AR52" s="36" t="s">
        <v>1250</v>
      </c>
      <c r="AS52" s="175">
        <f>'Class 5'!MA13</f>
        <v>2</v>
      </c>
      <c r="AY52" s="36" t="s">
        <v>1250</v>
      </c>
      <c r="AZ52" s="42">
        <f>'Class 6'!MA30</f>
        <v>11</v>
      </c>
      <c r="BF52" s="36" t="s">
        <v>1250</v>
      </c>
      <c r="BG52" s="37">
        <f>'Class 7'!MA11</f>
        <v>0</v>
      </c>
      <c r="BM52" s="36" t="s">
        <v>1250</v>
      </c>
      <c r="BN52" s="42">
        <f>'Class 8'!MA12</f>
        <v>1</v>
      </c>
    </row>
    <row r="53" spans="3:67" x14ac:dyDescent="0.2">
      <c r="C53" s="36" t="s">
        <v>1250</v>
      </c>
      <c r="D53" s="37">
        <f>'Edited Data'!MA71</f>
        <v>34</v>
      </c>
      <c r="E53" s="22"/>
      <c r="F53" s="22"/>
      <c r="K53" s="36" t="s">
        <v>1251</v>
      </c>
      <c r="L53" s="43">
        <f>'Class 1'!MA10</f>
        <v>1</v>
      </c>
      <c r="Q53" s="36" t="s">
        <v>1251</v>
      </c>
      <c r="R53" s="43">
        <f>'Class 2'!MA10</f>
        <v>1</v>
      </c>
      <c r="W53" s="36" t="s">
        <v>1251</v>
      </c>
      <c r="X53" s="43">
        <f>'Class 2A'!MA13</f>
        <v>0.5</v>
      </c>
      <c r="AD53" s="36" t="s">
        <v>1251</v>
      </c>
      <c r="AE53" s="43">
        <f>'Class 3'!MA20</f>
        <v>0.90909090909090906</v>
      </c>
      <c r="AK53" s="36" t="s">
        <v>1251</v>
      </c>
      <c r="AL53" s="43">
        <f>'Class 4'!MA18</f>
        <v>0.66666666666666663</v>
      </c>
      <c r="AR53" s="36" t="s">
        <v>1251</v>
      </c>
      <c r="AS53" s="43">
        <f>'Class 5'!MA15</f>
        <v>0.33333333333333331</v>
      </c>
      <c r="AY53" s="36" t="s">
        <v>1251</v>
      </c>
      <c r="AZ53" s="43">
        <f>'Class 6'!MA32</f>
        <v>0.47826086956521741</v>
      </c>
      <c r="BF53" s="36" t="s">
        <v>1251</v>
      </c>
      <c r="BG53" s="43">
        <f>'Class 7'!MA13</f>
        <v>0</v>
      </c>
      <c r="BM53" s="36" t="s">
        <v>1251</v>
      </c>
      <c r="BN53" s="43">
        <f>'Class 8'!MA14</f>
        <v>0.2</v>
      </c>
    </row>
    <row r="54" spans="3:67" x14ac:dyDescent="0.2">
      <c r="C54" s="36" t="s">
        <v>1251</v>
      </c>
      <c r="D54" s="43">
        <f>'Edited Data'!MA73</f>
        <v>0.53125</v>
      </c>
      <c r="E54" s="22"/>
      <c r="F54" s="22"/>
      <c r="K54" s="36" t="s">
        <v>1252</v>
      </c>
      <c r="L54" s="37">
        <f>'Class 1'!MB3</f>
        <v>19</v>
      </c>
      <c r="Q54" s="36" t="s">
        <v>1252</v>
      </c>
      <c r="R54" s="37">
        <f>'Class 2'!MB3</f>
        <v>7</v>
      </c>
      <c r="W54" s="36" t="s">
        <v>1252</v>
      </c>
      <c r="X54" s="37">
        <f>'Class 2A'!MB6</f>
        <v>12</v>
      </c>
      <c r="AD54" s="36" t="s">
        <v>1252</v>
      </c>
      <c r="AE54" s="37">
        <f>'Class 3'!MB13</f>
        <v>48</v>
      </c>
      <c r="AK54" s="36" t="s">
        <v>1252</v>
      </c>
      <c r="AL54" s="37">
        <f>'Class 4'!MB11</f>
        <v>54</v>
      </c>
      <c r="AR54" s="36" t="s">
        <v>1252</v>
      </c>
      <c r="AS54" s="37">
        <f>'Class 5'!MB8</f>
        <v>20</v>
      </c>
      <c r="AY54" s="36" t="s">
        <v>1252</v>
      </c>
      <c r="AZ54" s="37">
        <f>'Class 6'!MB25</f>
        <v>83</v>
      </c>
      <c r="BF54" s="36" t="s">
        <v>1252</v>
      </c>
      <c r="BG54" s="37">
        <f>'Class 7'!MB6</f>
        <v>12</v>
      </c>
      <c r="BM54" s="36" t="s">
        <v>1252</v>
      </c>
      <c r="BN54" s="37">
        <f>'Class 8'!MB7</f>
        <v>7</v>
      </c>
    </row>
    <row r="55" spans="3:67" x14ac:dyDescent="0.2">
      <c r="C55" s="36" t="s">
        <v>1252</v>
      </c>
      <c r="D55" s="37">
        <f>'Edited Data'!MB66</f>
        <v>140</v>
      </c>
      <c r="E55" s="22"/>
      <c r="F55" s="22"/>
      <c r="K55" s="38" t="s">
        <v>1253</v>
      </c>
      <c r="L55" s="41" t="s">
        <v>369</v>
      </c>
      <c r="Q55" s="38" t="s">
        <v>1253</v>
      </c>
      <c r="R55" s="41" t="s">
        <v>369</v>
      </c>
      <c r="W55" s="38" t="s">
        <v>1253</v>
      </c>
      <c r="X55" s="41">
        <f>'Class 2A'!MB7</f>
        <v>6</v>
      </c>
      <c r="AD55" s="38" t="s">
        <v>1253</v>
      </c>
      <c r="AE55" s="41">
        <f>'Class 3'!MB14</f>
        <v>4.8</v>
      </c>
      <c r="AK55" s="38" t="s">
        <v>1253</v>
      </c>
      <c r="AL55" s="41">
        <f>'Class 4'!MB12</f>
        <v>6.75</v>
      </c>
      <c r="AR55" s="38" t="s">
        <v>1253</v>
      </c>
      <c r="AS55" s="41">
        <f>'Class 5'!MB9</f>
        <v>5</v>
      </c>
      <c r="AY55" s="38" t="s">
        <v>1253</v>
      </c>
      <c r="AZ55" s="41">
        <f>'Class 6'!MB26</f>
        <v>4.3684210526315788</v>
      </c>
      <c r="BF55" s="38" t="s">
        <v>1253</v>
      </c>
      <c r="BG55" s="41">
        <f>'Class 7'!MB7</f>
        <v>6</v>
      </c>
      <c r="BM55" s="38" t="s">
        <v>1253</v>
      </c>
      <c r="BN55" s="41">
        <f>'Class 8'!MB8</f>
        <v>1.75</v>
      </c>
    </row>
    <row r="56" spans="3:67" x14ac:dyDescent="0.2">
      <c r="C56" s="38" t="s">
        <v>1253</v>
      </c>
      <c r="D56" s="41">
        <f>'Edited Data'!MB67</f>
        <v>4.117647058823529</v>
      </c>
    </row>
    <row r="58" spans="3:67" x14ac:dyDescent="0.2">
      <c r="C58" s="30"/>
      <c r="D58" s="48" t="s">
        <v>1254</v>
      </c>
      <c r="E58" s="33" t="s">
        <v>1255</v>
      </c>
      <c r="K58" s="30"/>
      <c r="L58" s="48" t="s">
        <v>1254</v>
      </c>
      <c r="M58" s="33" t="s">
        <v>1255</v>
      </c>
      <c r="Q58" s="30"/>
      <c r="R58" s="48" t="s">
        <v>1254</v>
      </c>
      <c r="S58" s="33" t="s">
        <v>1255</v>
      </c>
      <c r="W58" s="30"/>
      <c r="X58" s="48" t="s">
        <v>1254</v>
      </c>
      <c r="Y58" s="33" t="s">
        <v>1255</v>
      </c>
      <c r="AD58" s="30"/>
      <c r="AE58" s="48" t="s">
        <v>1254</v>
      </c>
      <c r="AF58" s="33" t="s">
        <v>1255</v>
      </c>
      <c r="AK58" s="30"/>
      <c r="AL58" s="48" t="s">
        <v>1254</v>
      </c>
      <c r="AM58" s="33" t="s">
        <v>1255</v>
      </c>
      <c r="AR58" s="30"/>
      <c r="AS58" s="48" t="s">
        <v>1254</v>
      </c>
      <c r="AT58" s="33" t="s">
        <v>1255</v>
      </c>
      <c r="AY58" s="30"/>
      <c r="AZ58" s="48" t="s">
        <v>1254</v>
      </c>
      <c r="BA58" s="33" t="s">
        <v>1255</v>
      </c>
      <c r="BF58" s="30"/>
      <c r="BG58" s="48" t="s">
        <v>1254</v>
      </c>
      <c r="BH58" s="33" t="s">
        <v>1255</v>
      </c>
      <c r="BM58" s="30"/>
      <c r="BN58" s="48" t="s">
        <v>1254</v>
      </c>
      <c r="BO58" s="33" t="s">
        <v>1255</v>
      </c>
    </row>
    <row r="59" spans="3:67" x14ac:dyDescent="0.2">
      <c r="C59" s="36" t="s">
        <v>1256</v>
      </c>
      <c r="D59">
        <f>'Edited Data'!NA71</f>
        <v>23</v>
      </c>
      <c r="E59" s="43">
        <f>'Edited Data'!NA73</f>
        <v>0.359375</v>
      </c>
      <c r="F59" s="22"/>
      <c r="K59" s="36" t="s">
        <v>1256</v>
      </c>
      <c r="L59">
        <f>'Class 1'!NA8</f>
        <v>1</v>
      </c>
      <c r="M59" s="43">
        <f>'Class 1'!NA10</f>
        <v>1</v>
      </c>
      <c r="Q59" s="36" t="s">
        <v>1256</v>
      </c>
      <c r="R59">
        <f>'Class 2'!NA8</f>
        <v>1</v>
      </c>
      <c r="S59" s="50">
        <f>'Class 2'!NA10</f>
        <v>1</v>
      </c>
      <c r="W59" s="36" t="s">
        <v>1256</v>
      </c>
      <c r="X59">
        <f>'Class 2A'!NA11</f>
        <v>2</v>
      </c>
      <c r="Y59" s="43">
        <f>'Class 2A'!NA13</f>
        <v>0.5</v>
      </c>
      <c r="AD59" s="36" t="s">
        <v>1256</v>
      </c>
      <c r="AE59">
        <f>'Class 3'!NA18</f>
        <v>1</v>
      </c>
      <c r="AF59" s="43">
        <f>'Class 3'!NA20</f>
        <v>9.0909090909090912E-2</v>
      </c>
      <c r="AK59" s="36" t="s">
        <v>1256</v>
      </c>
      <c r="AL59">
        <f>'Class 4'!NA16</f>
        <v>1</v>
      </c>
      <c r="AM59" s="43">
        <f>'Class 4'!NA18</f>
        <v>0.1111111111111111</v>
      </c>
      <c r="AR59" s="36" t="s">
        <v>1256</v>
      </c>
      <c r="AS59">
        <f>'Class 5'!NA13</f>
        <v>2</v>
      </c>
      <c r="AT59" s="43">
        <f>'Class 5'!NA15</f>
        <v>0.33333333333333331</v>
      </c>
      <c r="AY59" s="36" t="s">
        <v>1256</v>
      </c>
      <c r="AZ59">
        <f>'Class 6'!NA30</f>
        <v>12</v>
      </c>
      <c r="BA59" s="43">
        <f>'Class 6'!NA32</f>
        <v>0.52173913043478259</v>
      </c>
      <c r="BF59" s="36" t="s">
        <v>1256</v>
      </c>
      <c r="BG59">
        <f>'Class 7'!NA11</f>
        <v>0</v>
      </c>
      <c r="BH59" s="43">
        <f>'Class 7'!NA13</f>
        <v>0</v>
      </c>
      <c r="BM59" s="36" t="s">
        <v>1256</v>
      </c>
      <c r="BN59">
        <f>'Class 8'!NA12</f>
        <v>3</v>
      </c>
      <c r="BO59" s="43">
        <f>'Class 8'!NA14</f>
        <v>0.6</v>
      </c>
    </row>
    <row r="60" spans="3:67" ht="32" x14ac:dyDescent="0.2">
      <c r="C60" s="81" t="s">
        <v>1257</v>
      </c>
      <c r="D60">
        <f>'Edited Data'!NB71</f>
        <v>7</v>
      </c>
      <c r="E60" s="43">
        <f>'Edited Data'!NB73</f>
        <v>0.109375</v>
      </c>
      <c r="F60" s="22"/>
      <c r="K60" s="81" t="s">
        <v>1257</v>
      </c>
      <c r="L60">
        <f>'Class 1'!NB9</f>
        <v>1</v>
      </c>
      <c r="M60" s="43">
        <f>'Class 1'!NB9</f>
        <v>1</v>
      </c>
      <c r="Q60" s="81" t="s">
        <v>1257</v>
      </c>
      <c r="R60">
        <f>'Class 2'!NB8</f>
        <v>0</v>
      </c>
      <c r="S60" s="50">
        <f>'Class 2'!NB10</f>
        <v>0</v>
      </c>
      <c r="W60" s="81" t="s">
        <v>1257</v>
      </c>
      <c r="X60">
        <f>'Class 2A'!NB11</f>
        <v>1</v>
      </c>
      <c r="Y60" s="43">
        <f>'Class 2A'!NB13</f>
        <v>0.25</v>
      </c>
      <c r="AD60" s="81" t="s">
        <v>1257</v>
      </c>
      <c r="AE60">
        <f>'Class 3'!NB18</f>
        <v>0</v>
      </c>
      <c r="AF60" s="43">
        <f>'Class 3'!NB20</f>
        <v>0</v>
      </c>
      <c r="AK60" s="81" t="s">
        <v>1257</v>
      </c>
      <c r="AL60">
        <f>'Class 4'!NB16</f>
        <v>1</v>
      </c>
      <c r="AM60" s="43">
        <f>'Class 4'!NB18</f>
        <v>0.1111111111111111</v>
      </c>
      <c r="AR60" s="81" t="s">
        <v>1257</v>
      </c>
      <c r="AS60">
        <f>'Class 5'!NB13</f>
        <v>1</v>
      </c>
      <c r="AT60" s="43">
        <f>'Class 5'!NB15</f>
        <v>0.16666666666666666</v>
      </c>
      <c r="AY60" s="81" t="s">
        <v>1257</v>
      </c>
      <c r="AZ60">
        <f>'Class 6'!NB30</f>
        <v>3</v>
      </c>
      <c r="BA60" s="43">
        <f>'Class 6'!NB32</f>
        <v>0.13043478260869565</v>
      </c>
      <c r="BF60" s="81" t="s">
        <v>1257</v>
      </c>
      <c r="BG60">
        <f>'Class 7'!NB11</f>
        <v>0</v>
      </c>
      <c r="BH60" s="43">
        <f>'Class 7'!NB13</f>
        <v>0</v>
      </c>
      <c r="BM60" s="81" t="s">
        <v>1257</v>
      </c>
      <c r="BN60">
        <f>'Class 8'!NB12</f>
        <v>1</v>
      </c>
      <c r="BO60" s="43">
        <f>'Class 8'!NB14</f>
        <v>0.2</v>
      </c>
    </row>
    <row r="61" spans="3:67" ht="32" x14ac:dyDescent="0.2">
      <c r="C61" s="81" t="s">
        <v>1258</v>
      </c>
      <c r="D61">
        <f>'Edited Data'!NC71</f>
        <v>36</v>
      </c>
      <c r="E61" s="43">
        <f>'Edited Data'!NC73</f>
        <v>0.5625</v>
      </c>
      <c r="F61" s="22"/>
      <c r="K61" s="81" t="s">
        <v>1258</v>
      </c>
      <c r="L61">
        <f>'Class 1'!NC8</f>
        <v>1</v>
      </c>
      <c r="M61" s="43">
        <f>'Class 1'!NC10</f>
        <v>1</v>
      </c>
      <c r="Q61" s="81" t="s">
        <v>1258</v>
      </c>
      <c r="R61">
        <f>'Class 2'!NC8</f>
        <v>1</v>
      </c>
      <c r="S61" s="50">
        <f>'Class 2'!NC10</f>
        <v>1</v>
      </c>
      <c r="W61" s="81" t="s">
        <v>1258</v>
      </c>
      <c r="X61">
        <f>'Class 2A'!NC11</f>
        <v>3</v>
      </c>
      <c r="Y61" s="43">
        <f>'Class 2A'!NC13</f>
        <v>0.75</v>
      </c>
      <c r="AD61" s="81" t="s">
        <v>1258</v>
      </c>
      <c r="AE61">
        <f>'Class 3'!NC18</f>
        <v>6</v>
      </c>
      <c r="AF61" s="43">
        <f>'Class 3'!NC20</f>
        <v>0.54545454545454541</v>
      </c>
      <c r="AK61" s="81" t="s">
        <v>1258</v>
      </c>
      <c r="AL61">
        <f>'Class 4'!NC16</f>
        <v>5</v>
      </c>
      <c r="AM61" s="43">
        <f>'Class 4'!NC18</f>
        <v>0.55555555555555558</v>
      </c>
      <c r="AR61" s="81" t="s">
        <v>1258</v>
      </c>
      <c r="AS61">
        <f>'Class 5'!NC13</f>
        <v>3</v>
      </c>
      <c r="AT61" s="43">
        <f>'Class 5'!NC15</f>
        <v>0.5</v>
      </c>
      <c r="AY61" s="81" t="s">
        <v>1258</v>
      </c>
      <c r="AZ61">
        <f>'Class 6'!NC30</f>
        <v>12</v>
      </c>
      <c r="BA61" s="43">
        <f>'Class 6'!NC32</f>
        <v>0.52173913043478259</v>
      </c>
      <c r="BF61" s="81" t="s">
        <v>1258</v>
      </c>
      <c r="BG61">
        <f>'Class 7'!NC11</f>
        <v>2</v>
      </c>
      <c r="BH61" s="43">
        <f>'Class 7'!NC13</f>
        <v>0.5</v>
      </c>
      <c r="BM61" s="81" t="s">
        <v>1258</v>
      </c>
      <c r="BN61">
        <f>'Class 8'!NC12</f>
        <v>3</v>
      </c>
      <c r="BO61" s="43">
        <f>'Class 8'!NC14</f>
        <v>0.6</v>
      </c>
    </row>
    <row r="62" spans="3:67" ht="32" x14ac:dyDescent="0.2">
      <c r="C62" s="81" t="s">
        <v>1259</v>
      </c>
      <c r="D62">
        <f>'Edited Data'!ND71</f>
        <v>7</v>
      </c>
      <c r="E62" s="43">
        <f>'Edited Data'!ND73</f>
        <v>0.109375</v>
      </c>
      <c r="F62" s="22"/>
      <c r="K62" s="81" t="s">
        <v>1259</v>
      </c>
      <c r="L62">
        <f>'Class 1'!ND8</f>
        <v>1</v>
      </c>
      <c r="M62" s="43">
        <f>'Class 1'!ND10</f>
        <v>1</v>
      </c>
      <c r="Q62" s="81" t="s">
        <v>1259</v>
      </c>
      <c r="R62">
        <f>'Class 2'!ND8</f>
        <v>0</v>
      </c>
      <c r="S62" s="50">
        <f>'Class 2'!ND10</f>
        <v>0</v>
      </c>
      <c r="W62" s="81" t="s">
        <v>1259</v>
      </c>
      <c r="X62">
        <f>'Class 2A'!ND11</f>
        <v>0</v>
      </c>
      <c r="Y62" s="43"/>
      <c r="AD62" s="81" t="s">
        <v>1259</v>
      </c>
      <c r="AE62">
        <f>'Class 3'!ND18</f>
        <v>2</v>
      </c>
      <c r="AF62" s="43">
        <f>'Class 3'!ND20</f>
        <v>0.18181818181818182</v>
      </c>
      <c r="AK62" s="81" t="s">
        <v>1259</v>
      </c>
      <c r="AL62">
        <f>'Class 4'!ND16</f>
        <v>0</v>
      </c>
      <c r="AM62" s="43">
        <f>'Class 4'!ND18</f>
        <v>0</v>
      </c>
      <c r="AR62" s="81" t="s">
        <v>1259</v>
      </c>
      <c r="AS62">
        <f>'Class 5'!ND13</f>
        <v>0</v>
      </c>
      <c r="AT62" s="43">
        <f>'Class 5'!ND15</f>
        <v>0</v>
      </c>
      <c r="AY62" s="81" t="s">
        <v>1259</v>
      </c>
      <c r="AZ62">
        <f>'Class 6'!ND30</f>
        <v>2</v>
      </c>
      <c r="BA62" s="43">
        <f>'Class 6'!ND32</f>
        <v>8.6956521739130432E-2</v>
      </c>
      <c r="BF62" s="81" t="s">
        <v>1259</v>
      </c>
      <c r="BG62">
        <f>'Class 7'!ND11</f>
        <v>1</v>
      </c>
      <c r="BH62" s="43">
        <f>'Class 7'!ND13</f>
        <v>0.25</v>
      </c>
      <c r="BM62" s="81" t="s">
        <v>1259</v>
      </c>
      <c r="BN62">
        <f>'Class 8'!ND12</f>
        <v>1</v>
      </c>
      <c r="BO62" s="43">
        <f>'Class 8'!ND14</f>
        <v>0.2</v>
      </c>
    </row>
    <row r="63" spans="3:67" ht="48" x14ac:dyDescent="0.2">
      <c r="C63" s="81" t="s">
        <v>1260</v>
      </c>
      <c r="D63">
        <f>'Edited Data'!NF71</f>
        <v>19</v>
      </c>
      <c r="E63" s="43">
        <f>'Edited Data'!NF73</f>
        <v>0.296875</v>
      </c>
      <c r="F63" s="22"/>
      <c r="K63" s="81" t="s">
        <v>1260</v>
      </c>
      <c r="L63">
        <f>'Class 1'!NF8</f>
        <v>1</v>
      </c>
      <c r="M63" s="43">
        <f>'Class 1'!NF10</f>
        <v>1</v>
      </c>
      <c r="Q63" s="81" t="s">
        <v>1260</v>
      </c>
      <c r="R63">
        <f>'Class 2'!NF8</f>
        <v>1</v>
      </c>
      <c r="S63" s="50">
        <f>'Class 2'!NF10</f>
        <v>1</v>
      </c>
      <c r="W63" s="81" t="s">
        <v>1260</v>
      </c>
      <c r="X63">
        <f>'Class 2A'!NF11</f>
        <v>4</v>
      </c>
      <c r="Y63" s="43">
        <f>'Class 2A'!NF13</f>
        <v>1</v>
      </c>
      <c r="AD63" s="81" t="s">
        <v>1260</v>
      </c>
      <c r="AE63">
        <f>'Class 3'!NF18</f>
        <v>4</v>
      </c>
      <c r="AF63" s="43">
        <f>'Class 3'!NF20</f>
        <v>0.36363636363636365</v>
      </c>
      <c r="AK63" s="81" t="s">
        <v>1260</v>
      </c>
      <c r="AL63">
        <f>'Class 4'!NF16</f>
        <v>0</v>
      </c>
      <c r="AM63" s="43">
        <f>'Class 4'!NF18</f>
        <v>0</v>
      </c>
      <c r="AR63" s="81" t="s">
        <v>1260</v>
      </c>
      <c r="AS63">
        <f>'Class 5'!NF13</f>
        <v>1</v>
      </c>
      <c r="AT63" s="43">
        <f>'Class 5'!NF15</f>
        <v>0.16666666666666666</v>
      </c>
      <c r="AY63" s="81" t="s">
        <v>1260</v>
      </c>
      <c r="AZ63">
        <f>'Class 6'!NF30</f>
        <v>6</v>
      </c>
      <c r="BA63" s="43">
        <f>'Class 6'!NF32</f>
        <v>0.2608695652173913</v>
      </c>
      <c r="BF63" s="81" t="s">
        <v>1260</v>
      </c>
      <c r="BG63">
        <f>'Class 7'!NF11</f>
        <v>1</v>
      </c>
      <c r="BH63" s="43">
        <f>'Class 7'!NF13</f>
        <v>0.25</v>
      </c>
      <c r="BM63" s="81" t="s">
        <v>1260</v>
      </c>
      <c r="BN63">
        <f>'Class 8'!NF12</f>
        <v>1</v>
      </c>
      <c r="BO63" s="43">
        <f>'Class 8'!NF14</f>
        <v>0.2</v>
      </c>
    </row>
    <row r="64" spans="3:67" ht="32" x14ac:dyDescent="0.2">
      <c r="C64" s="81" t="s">
        <v>1285</v>
      </c>
      <c r="D64">
        <f>'Edited Data'!NG71</f>
        <v>12</v>
      </c>
      <c r="E64" s="43">
        <f>'Edited Data'!NG73</f>
        <v>0.1875</v>
      </c>
      <c r="K64" s="81" t="s">
        <v>1285</v>
      </c>
      <c r="L64">
        <f>'Class 1'!NG8</f>
        <v>0</v>
      </c>
      <c r="M64" s="43">
        <f>'Class 1'!NG10</f>
        <v>0</v>
      </c>
      <c r="Q64" s="81" t="s">
        <v>1285</v>
      </c>
      <c r="R64">
        <f>'Class 2'!NG8</f>
        <v>0</v>
      </c>
      <c r="S64" s="50">
        <f>'Class 2'!NG10</f>
        <v>0</v>
      </c>
      <c r="W64" s="81" t="s">
        <v>1285</v>
      </c>
      <c r="X64">
        <f>'Class 2A'!NG11</f>
        <v>1</v>
      </c>
      <c r="Y64" s="43">
        <f>'Class 2A'!NG13</f>
        <v>0.25</v>
      </c>
      <c r="AD64" s="81" t="s">
        <v>1285</v>
      </c>
      <c r="AE64">
        <f>'Class 3'!NG18</f>
        <v>6</v>
      </c>
      <c r="AF64" s="43">
        <f>'Class 3'!NG20</f>
        <v>0.54545454545454541</v>
      </c>
      <c r="AK64" s="81" t="s">
        <v>1285</v>
      </c>
      <c r="AL64">
        <f>'Class 4'!NG16</f>
        <v>2</v>
      </c>
      <c r="AM64" s="43">
        <f>'Class 4'!NG18</f>
        <v>0.22222222222222221</v>
      </c>
      <c r="AR64" s="81" t="s">
        <v>1285</v>
      </c>
      <c r="AS64">
        <f>'Class 5'!NG13</f>
        <v>0</v>
      </c>
      <c r="AT64" s="43">
        <f>'Class 5'!NG15</f>
        <v>0</v>
      </c>
      <c r="AY64" s="81" t="s">
        <v>1285</v>
      </c>
      <c r="AZ64">
        <f>'Class 6'!NG30</f>
        <v>2</v>
      </c>
      <c r="BA64" s="43">
        <f>'Class 6'!NG32</f>
        <v>8.6956521739130432E-2</v>
      </c>
      <c r="BF64" s="81" t="s">
        <v>1285</v>
      </c>
      <c r="BG64">
        <f>'Class 7'!NG11</f>
        <v>1</v>
      </c>
      <c r="BH64" s="43">
        <f>'Class 7'!NG13</f>
        <v>0.25</v>
      </c>
      <c r="BM64" s="81" t="s">
        <v>1285</v>
      </c>
      <c r="BN64">
        <f>'Class 8'!NG12</f>
        <v>0</v>
      </c>
      <c r="BO64" s="43">
        <f>'Class 8'!NG14</f>
        <v>0</v>
      </c>
    </row>
    <row r="65" spans="3:67" x14ac:dyDescent="0.2">
      <c r="C65" s="38" t="s">
        <v>1272</v>
      </c>
      <c r="D65" s="52">
        <f>'Edited Data'!NI71</f>
        <v>31</v>
      </c>
      <c r="E65" s="39">
        <f>'Edited Data'!NI73</f>
        <v>0.484375</v>
      </c>
      <c r="K65" s="38" t="s">
        <v>1272</v>
      </c>
      <c r="L65" s="52">
        <f>'Class 1'!NI8</f>
        <v>1</v>
      </c>
      <c r="M65" s="39">
        <f>'Class 1'!NI10</f>
        <v>1</v>
      </c>
      <c r="Q65" s="38" t="s">
        <v>1272</v>
      </c>
      <c r="R65" s="52">
        <f>'Class 2'!NI8</f>
        <v>1</v>
      </c>
      <c r="S65" s="53">
        <f>'Class 2'!NI10</f>
        <v>1</v>
      </c>
      <c r="W65" s="38" t="s">
        <v>1272</v>
      </c>
      <c r="X65" s="52">
        <f>'Class 2A'!NI11</f>
        <v>3</v>
      </c>
      <c r="Y65" s="39">
        <f>'Class 2A'!NI13</f>
        <v>0.75</v>
      </c>
      <c r="AD65" s="38" t="s">
        <v>1272</v>
      </c>
      <c r="AE65" s="52">
        <f>'Class 3'!NI18</f>
        <v>9</v>
      </c>
      <c r="AF65" s="39">
        <f>'Class 3'!NI20</f>
        <v>0.81818181818181823</v>
      </c>
      <c r="AK65" s="38" t="s">
        <v>1272</v>
      </c>
      <c r="AL65" s="52">
        <f>'Class 4'!NI16</f>
        <v>3</v>
      </c>
      <c r="AM65" s="39">
        <f>'Class 4'!NI18</f>
        <v>0.33333333333333331</v>
      </c>
      <c r="AR65" s="38" t="s">
        <v>1272</v>
      </c>
      <c r="AS65" s="52">
        <f>'Class 5'!NI13</f>
        <v>3</v>
      </c>
      <c r="AT65" s="39">
        <f>'Class 5'!NI15</f>
        <v>0.5</v>
      </c>
      <c r="AY65" s="38" t="s">
        <v>1272</v>
      </c>
      <c r="AZ65" s="52">
        <f>'Class 6'!NI30</f>
        <v>7</v>
      </c>
      <c r="BA65" s="39">
        <f>'Class 6'!NI32</f>
        <v>0.30434782608695654</v>
      </c>
      <c r="BF65" s="38" t="s">
        <v>1272</v>
      </c>
      <c r="BG65" s="52">
        <f>'Class 7'!NI11</f>
        <v>3</v>
      </c>
      <c r="BH65" s="39">
        <f>'Class 7'!NI13</f>
        <v>0.75</v>
      </c>
      <c r="BM65" s="38" t="s">
        <v>1272</v>
      </c>
      <c r="BN65" s="52">
        <f>'Class 8'!NI12</f>
        <v>1</v>
      </c>
      <c r="BO65" s="39">
        <f>'Class 8'!NI14</f>
        <v>0.2</v>
      </c>
    </row>
    <row r="66" spans="3:67" x14ac:dyDescent="0.2">
      <c r="S66" s="178"/>
    </row>
    <row r="67" spans="3:67" x14ac:dyDescent="0.2">
      <c r="S67" s="178"/>
    </row>
    <row r="68" spans="3:67" x14ac:dyDescent="0.2">
      <c r="C68" s="30" t="s">
        <v>1390</v>
      </c>
      <c r="D68" s="48" t="s">
        <v>1254</v>
      </c>
      <c r="E68" s="179" t="s">
        <v>1255</v>
      </c>
      <c r="K68" s="30" t="s">
        <v>1390</v>
      </c>
      <c r="L68" s="48" t="s">
        <v>1254</v>
      </c>
      <c r="M68" s="179" t="s">
        <v>1255</v>
      </c>
      <c r="Q68" s="30" t="s">
        <v>1390</v>
      </c>
      <c r="R68" s="48" t="s">
        <v>1254</v>
      </c>
      <c r="S68" s="179" t="s">
        <v>1255</v>
      </c>
      <c r="W68" s="30" t="s">
        <v>1390</v>
      </c>
      <c r="X68" s="48" t="s">
        <v>1254</v>
      </c>
      <c r="Y68" s="179" t="s">
        <v>1255</v>
      </c>
      <c r="AD68" s="30" t="s">
        <v>1390</v>
      </c>
      <c r="AE68" s="48" t="s">
        <v>1254</v>
      </c>
      <c r="AF68" s="179" t="s">
        <v>1255</v>
      </c>
      <c r="AK68" s="30" t="s">
        <v>1390</v>
      </c>
      <c r="AL68" s="48" t="s">
        <v>1254</v>
      </c>
      <c r="AM68" s="179" t="s">
        <v>1255</v>
      </c>
      <c r="AR68" s="30" t="s">
        <v>1390</v>
      </c>
      <c r="AS68" s="48" t="s">
        <v>1254</v>
      </c>
      <c r="AT68" s="179" t="s">
        <v>1255</v>
      </c>
      <c r="AY68" s="30" t="s">
        <v>1390</v>
      </c>
      <c r="AZ68" s="48" t="s">
        <v>1254</v>
      </c>
      <c r="BA68" s="179" t="s">
        <v>1255</v>
      </c>
      <c r="BF68" s="30" t="s">
        <v>1390</v>
      </c>
      <c r="BG68" s="48" t="s">
        <v>1254</v>
      </c>
      <c r="BH68" s="179" t="s">
        <v>1255</v>
      </c>
      <c r="BM68" s="30" t="s">
        <v>1390</v>
      </c>
      <c r="BN68" s="48" t="s">
        <v>1254</v>
      </c>
      <c r="BO68" s="179" t="s">
        <v>1255</v>
      </c>
    </row>
    <row r="69" spans="3:67" x14ac:dyDescent="0.2">
      <c r="C69" s="36" t="s">
        <v>257</v>
      </c>
      <c r="D69">
        <f>'Edited Data'!NL71</f>
        <v>24</v>
      </c>
      <c r="E69" s="50">
        <f>'Edited Data'!NL73</f>
        <v>0.77419354838709675</v>
      </c>
      <c r="K69" s="36" t="s">
        <v>257</v>
      </c>
      <c r="L69">
        <f>'Class 1'!NL8</f>
        <v>1</v>
      </c>
      <c r="M69" s="50">
        <f>'Class 1'!NL10</f>
        <v>1</v>
      </c>
      <c r="Q69" s="36" t="s">
        <v>257</v>
      </c>
      <c r="R69">
        <f>'Class 2'!NL8</f>
        <v>1</v>
      </c>
      <c r="S69" s="50">
        <f>'Class 2'!NL10</f>
        <v>1</v>
      </c>
      <c r="W69" s="36" t="s">
        <v>257</v>
      </c>
      <c r="X69">
        <f>'Class 2A'!NL11</f>
        <v>2</v>
      </c>
      <c r="Y69" s="50">
        <f>'Class 2A'!NL13</f>
        <v>0.66666666666666663</v>
      </c>
      <c r="AD69" s="36" t="s">
        <v>257</v>
      </c>
      <c r="AE69">
        <f>'Class 3'!NL18</f>
        <v>5</v>
      </c>
      <c r="AF69" s="50">
        <f>'Class 3'!NL20</f>
        <v>0.55555555555555558</v>
      </c>
      <c r="AK69" s="36" t="s">
        <v>257</v>
      </c>
      <c r="AL69">
        <f>'Class 4'!NL16</f>
        <v>2</v>
      </c>
      <c r="AM69" s="50">
        <f>'Class 4'!NL18</f>
        <v>0.66666666666666663</v>
      </c>
      <c r="AR69" s="36" t="s">
        <v>257</v>
      </c>
      <c r="AS69">
        <f>'Class 5'!NL13</f>
        <v>3</v>
      </c>
      <c r="AT69" s="50">
        <f>'Class 5'!NL15</f>
        <v>1</v>
      </c>
      <c r="AY69" s="36" t="s">
        <v>257</v>
      </c>
      <c r="AZ69">
        <f>'Class 6'!NL30</f>
        <v>7</v>
      </c>
      <c r="BA69" s="50">
        <f>'Class 6'!NL32</f>
        <v>1</v>
      </c>
      <c r="BF69" s="36" t="s">
        <v>257</v>
      </c>
      <c r="BG69">
        <f>'Class 7'!NL11</f>
        <v>3</v>
      </c>
      <c r="BH69" s="50">
        <f>'Class 7'!NL13</f>
        <v>1</v>
      </c>
      <c r="BM69" s="36" t="s">
        <v>257</v>
      </c>
      <c r="BN69">
        <f>'Class 8'!NL12</f>
        <v>0</v>
      </c>
      <c r="BO69" s="50">
        <f>'Class 8'!NL14</f>
        <v>0</v>
      </c>
    </row>
    <row r="70" spans="3:67" x14ac:dyDescent="0.2">
      <c r="C70" s="36" t="s">
        <v>258</v>
      </c>
      <c r="D70">
        <f>'Edited Data'!NM71</f>
        <v>21</v>
      </c>
      <c r="E70" s="50">
        <f>'Edited Data'!NM73</f>
        <v>0.67741935483870963</v>
      </c>
      <c r="K70" s="36" t="s">
        <v>258</v>
      </c>
      <c r="L70">
        <f>'Class 1'!NM8</f>
        <v>1</v>
      </c>
      <c r="M70" s="50">
        <f>'Class 1'!NM10</f>
        <v>1</v>
      </c>
      <c r="Q70" s="36" t="s">
        <v>258</v>
      </c>
      <c r="R70">
        <f>'Class 2'!NM8</f>
        <v>1</v>
      </c>
      <c r="S70" s="50">
        <f>'Class 2'!NM10</f>
        <v>1</v>
      </c>
      <c r="W70" s="36" t="s">
        <v>258</v>
      </c>
      <c r="X70">
        <f>'Class 2A'!NM11</f>
        <v>2</v>
      </c>
      <c r="Y70" s="50">
        <f>'Class 2A'!NM13</f>
        <v>0.66666666666666663</v>
      </c>
      <c r="AD70" s="36" t="s">
        <v>258</v>
      </c>
      <c r="AE70">
        <f>'Class 3'!NM18</f>
        <v>7</v>
      </c>
      <c r="AF70" s="50">
        <f>'Class 3'!NM20</f>
        <v>0.77777777777777779</v>
      </c>
      <c r="AK70" s="36" t="s">
        <v>258</v>
      </c>
      <c r="AL70">
        <f>'Class 4'!NM16</f>
        <v>2</v>
      </c>
      <c r="AM70" s="50">
        <f>'Class 4'!NM18</f>
        <v>0.66666666666666663</v>
      </c>
      <c r="AR70" s="36" t="s">
        <v>258</v>
      </c>
      <c r="AS70">
        <f>'Class 5'!NM13</f>
        <v>3</v>
      </c>
      <c r="AT70" s="50">
        <f>'Class 5'!NM15</f>
        <v>1</v>
      </c>
      <c r="AY70" s="36" t="s">
        <v>258</v>
      </c>
      <c r="AZ70">
        <f>'Class 6'!NM30</f>
        <v>3</v>
      </c>
      <c r="BA70" s="50">
        <f>'Class 6'!NM32</f>
        <v>0.42857142857142855</v>
      </c>
      <c r="BF70" s="36" t="s">
        <v>258</v>
      </c>
      <c r="BG70">
        <f>'Class 7'!NM11</f>
        <v>2</v>
      </c>
      <c r="BH70" s="50">
        <f>'Class 7'!NM13</f>
        <v>0.66666666666666663</v>
      </c>
      <c r="BM70" s="36" t="s">
        <v>258</v>
      </c>
      <c r="BN70">
        <f>'Class 8'!NM12</f>
        <v>0</v>
      </c>
      <c r="BO70" s="50">
        <f>'Class 8'!NM14</f>
        <v>0</v>
      </c>
    </row>
    <row r="71" spans="3:67" x14ac:dyDescent="0.2">
      <c r="C71" s="36" t="s">
        <v>259</v>
      </c>
      <c r="D71">
        <f>'Edited Data'!NN71</f>
        <v>19</v>
      </c>
      <c r="E71" s="50">
        <f>'Edited Data'!NN73</f>
        <v>0.61290322580645162</v>
      </c>
      <c r="K71" s="36" t="s">
        <v>259</v>
      </c>
      <c r="L71">
        <f>'Class 1'!NN8</f>
        <v>1</v>
      </c>
      <c r="M71" s="50">
        <f>'Class 1'!NN10</f>
        <v>1</v>
      </c>
      <c r="Q71" s="36" t="s">
        <v>259</v>
      </c>
      <c r="R71">
        <f>'Class 2'!NN8</f>
        <v>1</v>
      </c>
      <c r="S71" s="50">
        <f>'Class 2'!NN10</f>
        <v>1</v>
      </c>
      <c r="W71" s="36" t="s">
        <v>259</v>
      </c>
      <c r="X71">
        <f>'Class 2A'!NN11</f>
        <v>1</v>
      </c>
      <c r="Y71" s="50">
        <f>'Class 2A'!NN13</f>
        <v>0.33333333333333331</v>
      </c>
      <c r="AD71" s="36" t="s">
        <v>259</v>
      </c>
      <c r="AE71">
        <f>'Class 3'!NN18</f>
        <v>6</v>
      </c>
      <c r="AF71" s="50">
        <f>'Class 3'!NN20</f>
        <v>0.66666666666666663</v>
      </c>
      <c r="AK71" s="36" t="s">
        <v>259</v>
      </c>
      <c r="AL71">
        <f>'Class 4'!NN16</f>
        <v>2</v>
      </c>
      <c r="AM71" s="50">
        <f>'Class 4'!NN18</f>
        <v>0.66666666666666663</v>
      </c>
      <c r="AR71" s="36" t="s">
        <v>259</v>
      </c>
      <c r="AS71">
        <f>'Class 5'!NN13</f>
        <v>3</v>
      </c>
      <c r="AT71" s="50">
        <f>'Class 5'!NN15</f>
        <v>1</v>
      </c>
      <c r="AY71" s="36" t="s">
        <v>259</v>
      </c>
      <c r="AZ71">
        <f>'Class 6'!NN30</f>
        <v>3</v>
      </c>
      <c r="BA71" s="50">
        <f>'Class 6'!NN32</f>
        <v>0.42857142857142855</v>
      </c>
      <c r="BF71" s="36" t="s">
        <v>259</v>
      </c>
      <c r="BG71">
        <f>'Class 7'!NN11</f>
        <v>2</v>
      </c>
      <c r="BH71" s="50">
        <f>'Class 7'!NN13</f>
        <v>0.66666666666666663</v>
      </c>
      <c r="BM71" s="36" t="s">
        <v>259</v>
      </c>
      <c r="BN71">
        <f>'Class 8'!NN12</f>
        <v>0</v>
      </c>
      <c r="BO71" s="50">
        <f>'Class 8'!NN14</f>
        <v>0</v>
      </c>
    </row>
    <row r="72" spans="3:67" x14ac:dyDescent="0.2">
      <c r="C72" s="36" t="s">
        <v>260</v>
      </c>
      <c r="D72">
        <f>'Edited Data'!NO71</f>
        <v>19</v>
      </c>
      <c r="E72" s="50">
        <f>'Edited Data'!NO73</f>
        <v>0.61290322580645162</v>
      </c>
      <c r="K72" s="36" t="s">
        <v>260</v>
      </c>
      <c r="L72">
        <f>'Class 1'!NO8</f>
        <v>1</v>
      </c>
      <c r="M72" s="50">
        <f>'Class 1'!NO10</f>
        <v>1</v>
      </c>
      <c r="Q72" s="36" t="s">
        <v>260</v>
      </c>
      <c r="R72">
        <f>'Class 2'!NO8</f>
        <v>1</v>
      </c>
      <c r="S72" s="50">
        <f>'Class 2'!NO10</f>
        <v>1</v>
      </c>
      <c r="W72" s="36" t="s">
        <v>260</v>
      </c>
      <c r="X72">
        <f>'Class 2A'!NO11</f>
        <v>1</v>
      </c>
      <c r="Y72" s="50">
        <f>'Class 2A'!NO13</f>
        <v>0.33333333333333331</v>
      </c>
      <c r="AD72" s="36" t="s">
        <v>260</v>
      </c>
      <c r="AE72">
        <f>'Class 3'!NO18</f>
        <v>6</v>
      </c>
      <c r="AF72" s="50">
        <f>'Class 3'!NO20</f>
        <v>0.66666666666666663</v>
      </c>
      <c r="AK72" s="36" t="s">
        <v>260</v>
      </c>
      <c r="AL72">
        <f>'Class 4'!NO16</f>
        <v>2</v>
      </c>
      <c r="AM72" s="50">
        <f>'Class 4'!NO18</f>
        <v>0.66666666666666663</v>
      </c>
      <c r="AR72" s="36" t="s">
        <v>260</v>
      </c>
      <c r="AS72">
        <f>'Class 5'!NO13</f>
        <v>3</v>
      </c>
      <c r="AT72" s="50">
        <f>'Class 5'!NO15</f>
        <v>1</v>
      </c>
      <c r="AY72" s="36" t="s">
        <v>260</v>
      </c>
      <c r="AZ72">
        <f>'Class 6'!NO30</f>
        <v>3</v>
      </c>
      <c r="BA72" s="50">
        <f>'Class 6'!NO32</f>
        <v>0.42857142857142855</v>
      </c>
      <c r="BF72" s="36" t="s">
        <v>260</v>
      </c>
      <c r="BG72">
        <f>'Class 7'!NO11</f>
        <v>2</v>
      </c>
      <c r="BH72" s="50">
        <f>'Class 7'!NO13</f>
        <v>0.66666666666666663</v>
      </c>
      <c r="BM72" s="36" t="s">
        <v>260</v>
      </c>
      <c r="BN72">
        <f>'Class 8'!NO12</f>
        <v>0</v>
      </c>
      <c r="BO72" s="50">
        <f>'Class 8'!NO14</f>
        <v>0</v>
      </c>
    </row>
    <row r="73" spans="3:67" x14ac:dyDescent="0.2">
      <c r="C73" s="36" t="s">
        <v>261</v>
      </c>
      <c r="D73">
        <f>'Edited Data'!NP71</f>
        <v>25</v>
      </c>
      <c r="E73" s="50">
        <f>'Edited Data'!NP73</f>
        <v>0.80645161290322576</v>
      </c>
      <c r="K73" s="36" t="s">
        <v>261</v>
      </c>
      <c r="L73">
        <f>'Class 1'!NP8</f>
        <v>1</v>
      </c>
      <c r="M73" s="50">
        <f>'Class 1'!NP10</f>
        <v>1</v>
      </c>
      <c r="Q73" s="36" t="s">
        <v>261</v>
      </c>
      <c r="R73">
        <f>'Class 2'!NP8</f>
        <v>1</v>
      </c>
      <c r="S73" s="50">
        <f>'Class 2'!NP10</f>
        <v>1</v>
      </c>
      <c r="W73" s="36" t="s">
        <v>261</v>
      </c>
      <c r="X73">
        <f>'Class 2A'!NP11</f>
        <v>3</v>
      </c>
      <c r="Y73" s="50">
        <f>'Class 2A'!NP13</f>
        <v>1</v>
      </c>
      <c r="AD73" s="36" t="s">
        <v>261</v>
      </c>
      <c r="AE73">
        <f>'Class 3'!NP18</f>
        <v>6</v>
      </c>
      <c r="AF73" s="50">
        <f>'Class 3'!NP20</f>
        <v>0.66666666666666663</v>
      </c>
      <c r="AK73" s="36" t="s">
        <v>261</v>
      </c>
      <c r="AL73">
        <f>'Class 4'!NP16</f>
        <v>1</v>
      </c>
      <c r="AM73" s="50">
        <f>'Class 4'!NP18</f>
        <v>0.33333333333333331</v>
      </c>
      <c r="AR73" s="36" t="s">
        <v>261</v>
      </c>
      <c r="AS73">
        <f>'Class 5'!NP13</f>
        <v>3</v>
      </c>
      <c r="AT73" s="50">
        <f>'Class 5'!NP15</f>
        <v>1</v>
      </c>
      <c r="AY73" s="36" t="s">
        <v>261</v>
      </c>
      <c r="AZ73">
        <f>'Class 6'!NP30</f>
        <v>6</v>
      </c>
      <c r="BA73" s="50">
        <f>'Class 6'!NP32</f>
        <v>0.8571428571428571</v>
      </c>
      <c r="BF73" s="36" t="s">
        <v>261</v>
      </c>
      <c r="BG73">
        <f>'Class 7'!NP11</f>
        <v>3</v>
      </c>
      <c r="BH73" s="50">
        <f>'Class 7'!NP13</f>
        <v>1</v>
      </c>
      <c r="BM73" s="36" t="s">
        <v>261</v>
      </c>
      <c r="BN73">
        <f>'Class 8'!NP12</f>
        <v>1</v>
      </c>
      <c r="BO73" s="50">
        <f>'Class 8'!NP14</f>
        <v>1</v>
      </c>
    </row>
    <row r="74" spans="3:67" x14ac:dyDescent="0.2">
      <c r="C74" s="36" t="s">
        <v>262</v>
      </c>
      <c r="D74">
        <f>'Edited Data'!NQ71</f>
        <v>8</v>
      </c>
      <c r="E74" s="50">
        <f>'Edited Data'!NQ73</f>
        <v>0.25806451612903225</v>
      </c>
      <c r="K74" s="36" t="s">
        <v>262</v>
      </c>
      <c r="L74">
        <f>'Class 1'!NQ8</f>
        <v>0</v>
      </c>
      <c r="M74" s="50">
        <f>'Class 1'!NQ10</f>
        <v>0</v>
      </c>
      <c r="Q74" s="36" t="s">
        <v>262</v>
      </c>
      <c r="R74">
        <f>'Class 2'!NQ8</f>
        <v>1</v>
      </c>
      <c r="S74" s="50">
        <f>'Class 2'!NQ10</f>
        <v>1</v>
      </c>
      <c r="W74" s="36" t="s">
        <v>262</v>
      </c>
      <c r="X74">
        <f>'Class 2A'!NQ11</f>
        <v>1</v>
      </c>
      <c r="Y74" s="50">
        <f>'Class 2A'!NQ13</f>
        <v>0.33333333333333331</v>
      </c>
      <c r="AD74" s="36" t="s">
        <v>262</v>
      </c>
      <c r="AE74">
        <f>'Class 3'!NQ18</f>
        <v>2</v>
      </c>
      <c r="AF74" s="50">
        <f>'Class 3'!NQ20</f>
        <v>0.22222222222222221</v>
      </c>
      <c r="AK74" s="36" t="s">
        <v>262</v>
      </c>
      <c r="AL74">
        <f>'Class 4'!NQ16</f>
        <v>1</v>
      </c>
      <c r="AM74" s="50">
        <f>'Class 4'!NQ18</f>
        <v>0.33333333333333331</v>
      </c>
      <c r="AR74" s="36" t="s">
        <v>262</v>
      </c>
      <c r="AS74">
        <f>'Class 5'!NQ13</f>
        <v>1</v>
      </c>
      <c r="AT74" s="50">
        <f>'Class 5'!NQ15</f>
        <v>0.33333333333333331</v>
      </c>
      <c r="AY74" s="36" t="s">
        <v>262</v>
      </c>
      <c r="AZ74">
        <f>'Class 6'!NQ30</f>
        <v>1</v>
      </c>
      <c r="BA74" s="50">
        <f>'Class 6'!NQ32</f>
        <v>0.14285714285714285</v>
      </c>
      <c r="BF74" s="36" t="s">
        <v>262</v>
      </c>
      <c r="BG74">
        <f>'Class 7'!NQ11</f>
        <v>1</v>
      </c>
      <c r="BH74" s="50">
        <f>'Class 7'!NQ13</f>
        <v>0.33333333333333331</v>
      </c>
      <c r="BM74" s="36" t="s">
        <v>262</v>
      </c>
      <c r="BN74">
        <f>'Class 8'!NQ12</f>
        <v>0</v>
      </c>
      <c r="BO74" s="50">
        <f>'Class 8'!NQ14</f>
        <v>0</v>
      </c>
    </row>
    <row r="75" spans="3:67" x14ac:dyDescent="0.2">
      <c r="C75" s="36" t="s">
        <v>263</v>
      </c>
      <c r="D75">
        <f>'Edited Data'!NR71</f>
        <v>9</v>
      </c>
      <c r="E75" s="50">
        <f>'Edited Data'!NR73</f>
        <v>0.29032258064516131</v>
      </c>
      <c r="K75" s="36" t="s">
        <v>263</v>
      </c>
      <c r="L75">
        <f>'Class 1'!NR8</f>
        <v>0</v>
      </c>
      <c r="M75" s="50">
        <f>'Class 1'!NR10</f>
        <v>0</v>
      </c>
      <c r="Q75" s="36" t="s">
        <v>263</v>
      </c>
      <c r="R75">
        <f>'Class 2'!NR8</f>
        <v>1</v>
      </c>
      <c r="S75" s="50">
        <f>'Class 2'!NR10</f>
        <v>1</v>
      </c>
      <c r="W75" s="36" t="s">
        <v>263</v>
      </c>
      <c r="X75">
        <f>'Class 2A'!NR11</f>
        <v>1</v>
      </c>
      <c r="Y75" s="50">
        <f>'Class 2A'!NR13</f>
        <v>0.33333333333333331</v>
      </c>
      <c r="AD75" s="36" t="s">
        <v>263</v>
      </c>
      <c r="AE75">
        <f>'Class 3'!NR18</f>
        <v>2</v>
      </c>
      <c r="AF75" s="50">
        <f>'Class 3'!NR20</f>
        <v>0.22222222222222221</v>
      </c>
      <c r="AK75" s="36" t="s">
        <v>263</v>
      </c>
      <c r="AL75">
        <f>'Class 4'!NR16</f>
        <v>1</v>
      </c>
      <c r="AM75" s="50">
        <f>'Class 4'!NR18</f>
        <v>0.33333333333333331</v>
      </c>
      <c r="AR75" s="36" t="s">
        <v>263</v>
      </c>
      <c r="AS75">
        <f>'Class 5'!NR13</f>
        <v>1</v>
      </c>
      <c r="AT75" s="50">
        <f>'Class 5'!NR15</f>
        <v>0.33333333333333331</v>
      </c>
      <c r="AY75" s="36" t="s">
        <v>263</v>
      </c>
      <c r="AZ75">
        <f>'Class 6'!NR30</f>
        <v>2</v>
      </c>
      <c r="BA75" s="50">
        <f>'Class 6'!NR32</f>
        <v>0.2857142857142857</v>
      </c>
      <c r="BF75" s="36" t="s">
        <v>263</v>
      </c>
      <c r="BG75">
        <f>'Class 7'!NR11</f>
        <v>1</v>
      </c>
      <c r="BH75" s="50">
        <f>'Class 7'!NR13</f>
        <v>0.33333333333333331</v>
      </c>
      <c r="BM75" s="36" t="s">
        <v>263</v>
      </c>
      <c r="BN75">
        <f>'Class 8'!NR12</f>
        <v>0</v>
      </c>
      <c r="BO75" s="50">
        <f>'Class 8'!NR14</f>
        <v>0</v>
      </c>
    </row>
    <row r="76" spans="3:67" x14ac:dyDescent="0.2">
      <c r="C76" s="38" t="s">
        <v>264</v>
      </c>
      <c r="D76" s="52">
        <f>'Edited Data'!NS71</f>
        <v>12</v>
      </c>
      <c r="E76" s="53">
        <f>'Edited Data'!NS73</f>
        <v>0.38709677419354838</v>
      </c>
      <c r="K76" s="38" t="s">
        <v>264</v>
      </c>
      <c r="L76" s="52">
        <f>'Class 1'!NS8</f>
        <v>1</v>
      </c>
      <c r="M76" s="53">
        <f>'Class 1'!NS10</f>
        <v>1</v>
      </c>
      <c r="Q76" s="38" t="s">
        <v>264</v>
      </c>
      <c r="R76" s="52">
        <f>'Class 2'!NS8</f>
        <v>1</v>
      </c>
      <c r="S76" s="53">
        <f>'Class 2'!NS10</f>
        <v>1</v>
      </c>
      <c r="W76" s="38" t="s">
        <v>264</v>
      </c>
      <c r="X76" s="52">
        <f>'Class 2A'!NS11</f>
        <v>2</v>
      </c>
      <c r="Y76" s="53">
        <f>'Class 2A'!NS13</f>
        <v>0.66666666666666663</v>
      </c>
      <c r="AD76" s="38" t="s">
        <v>264</v>
      </c>
      <c r="AE76" s="52">
        <f>'Class 3'!NS18</f>
        <v>2</v>
      </c>
      <c r="AF76" s="53">
        <f>'Class 3'!NS20</f>
        <v>0.22222222222222221</v>
      </c>
      <c r="AK76" s="38" t="s">
        <v>264</v>
      </c>
      <c r="AL76" s="52">
        <f>'Class 4'!NS16</f>
        <v>1</v>
      </c>
      <c r="AM76" s="53">
        <f>'Class 4'!NS18</f>
        <v>0.33333333333333331</v>
      </c>
      <c r="AR76" s="38" t="s">
        <v>264</v>
      </c>
      <c r="AS76" s="52">
        <f>'Class 5'!NS13</f>
        <v>2</v>
      </c>
      <c r="AT76" s="53">
        <f>'Class 5'!NS15</f>
        <v>0.66666666666666663</v>
      </c>
      <c r="AY76" s="38" t="s">
        <v>264</v>
      </c>
      <c r="AZ76" s="52">
        <f>'Class 6'!NS30</f>
        <v>1</v>
      </c>
      <c r="BA76" s="53">
        <f>'Class 6'!NS32</f>
        <v>0.14285714285714285</v>
      </c>
      <c r="BF76" s="38" t="s">
        <v>264</v>
      </c>
      <c r="BG76" s="52">
        <f>'Class 7'!NS11</f>
        <v>2</v>
      </c>
      <c r="BH76" s="53">
        <f>'Class 7'!NS13</f>
        <v>0.66666666666666663</v>
      </c>
      <c r="BM76" s="38" t="s">
        <v>264</v>
      </c>
      <c r="BN76" s="52">
        <f>'Class 8'!NS12</f>
        <v>0</v>
      </c>
      <c r="BO76" s="53">
        <f>'Class 8'!NS14</f>
        <v>0</v>
      </c>
    </row>
    <row r="96" spans="3:4" ht="16" x14ac:dyDescent="0.2">
      <c r="C96" s="83" t="s">
        <v>1261</v>
      </c>
      <c r="D96" s="33" t="s">
        <v>1008</v>
      </c>
    </row>
    <row r="97" spans="3:4" ht="16" x14ac:dyDescent="0.2">
      <c r="C97" s="81" t="s">
        <v>1011</v>
      </c>
      <c r="D97" s="42">
        <f>COUNTIF(L4:L22,"&gt;0")</f>
        <v>13</v>
      </c>
    </row>
    <row r="98" spans="3:4" ht="16" x14ac:dyDescent="0.2">
      <c r="C98" s="81" t="s">
        <v>1014</v>
      </c>
      <c r="D98" s="42">
        <f>COUNTIF(R4:R22,"&gt;0")</f>
        <v>8</v>
      </c>
    </row>
    <row r="99" spans="3:4" ht="16" x14ac:dyDescent="0.2">
      <c r="C99" s="81" t="s">
        <v>1016</v>
      </c>
      <c r="D99" s="42">
        <f>COUNTIF(X4:X22,"&gt;0")</f>
        <v>15</v>
      </c>
    </row>
    <row r="100" spans="3:4" ht="16" x14ac:dyDescent="0.2">
      <c r="C100" s="81" t="s">
        <v>1019</v>
      </c>
      <c r="D100" s="42">
        <f>COUNTIF(AE4:AE22,"&gt;0")</f>
        <v>18</v>
      </c>
    </row>
    <row r="101" spans="3:4" ht="16" x14ac:dyDescent="0.2">
      <c r="C101" s="81" t="s">
        <v>1020</v>
      </c>
      <c r="D101" s="42">
        <f>COUNTIF(AL4:AL22,"&gt;0")</f>
        <v>16</v>
      </c>
    </row>
    <row r="102" spans="3:4" ht="16" x14ac:dyDescent="0.2">
      <c r="C102" s="81" t="s">
        <v>1024</v>
      </c>
      <c r="D102" s="42">
        <f>COUNTIF(AS4:AS22,"&gt;0")</f>
        <v>19</v>
      </c>
    </row>
    <row r="103" spans="3:4" ht="16" x14ac:dyDescent="0.2">
      <c r="C103" s="81" t="s">
        <v>1027</v>
      </c>
      <c r="D103" s="42">
        <f>COUNTIF(AZ4:AZ22,"&gt;0")</f>
        <v>19</v>
      </c>
    </row>
    <row r="104" spans="3:4" ht="16" x14ac:dyDescent="0.2">
      <c r="C104" s="81" t="s">
        <v>1028</v>
      </c>
      <c r="D104" s="42">
        <f>COUNTIF(BG4:BG22,"&gt;0")</f>
        <v>18</v>
      </c>
    </row>
    <row r="105" spans="3:4" ht="16" x14ac:dyDescent="0.2">
      <c r="C105" s="82" t="s">
        <v>1130</v>
      </c>
      <c r="D105" s="45">
        <f>COUNTIF(BN4:BN22,"&gt;0")</f>
        <v>19</v>
      </c>
    </row>
  </sheetData>
  <sortState xmlns:xlrd2="http://schemas.microsoft.com/office/spreadsheetml/2017/richdata2" ref="C4:G22">
    <sortCondition ref="D4:D22"/>
  </sortState>
  <mergeCells count="1">
    <mergeCell ref="C1:H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18BD8-FDFE-174D-BF37-3D7C5E40D61B}">
  <dimension ref="A1:CX1"/>
  <sheetViews>
    <sheetView topLeftCell="A19" zoomScale="116" workbookViewId="0">
      <selection activeCell="H61" sqref="H61"/>
    </sheetView>
  </sheetViews>
  <sheetFormatPr baseColWidth="10" defaultColWidth="8.83203125" defaultRowHeight="15" x14ac:dyDescent="0.2"/>
  <sheetData>
    <row r="1" spans="1:102" ht="24" x14ac:dyDescent="0.3">
      <c r="A1" s="74"/>
      <c r="C1" s="74"/>
      <c r="E1" s="74" t="s">
        <v>934</v>
      </c>
      <c r="F1" s="74"/>
      <c r="G1" s="74"/>
      <c r="H1" s="74"/>
      <c r="I1" s="74"/>
      <c r="J1" s="74"/>
      <c r="K1" s="74"/>
      <c r="L1" s="74"/>
      <c r="M1" s="74"/>
      <c r="N1" s="74" t="s">
        <v>1011</v>
      </c>
      <c r="O1" s="74"/>
      <c r="P1" s="74"/>
      <c r="Q1" s="74"/>
      <c r="R1" s="74"/>
      <c r="S1" s="74"/>
      <c r="T1" s="74"/>
      <c r="U1" s="74"/>
      <c r="V1" s="74"/>
      <c r="W1" s="74"/>
      <c r="X1" s="74" t="s">
        <v>1014</v>
      </c>
      <c r="Y1" s="74"/>
      <c r="Z1" s="74"/>
      <c r="AA1" s="74"/>
      <c r="AB1" s="74"/>
      <c r="AC1" s="74"/>
      <c r="AD1" s="74"/>
      <c r="AE1" s="74"/>
      <c r="AF1" s="74"/>
      <c r="AG1" s="74" t="s">
        <v>1016</v>
      </c>
      <c r="AH1" s="74"/>
      <c r="AI1" s="74"/>
      <c r="AJ1" s="74"/>
      <c r="AK1" s="74"/>
      <c r="AL1" s="74"/>
      <c r="AM1" s="74"/>
      <c r="AN1" s="74"/>
      <c r="AO1" s="74"/>
      <c r="AQ1" s="74"/>
      <c r="AR1" s="74" t="s">
        <v>1019</v>
      </c>
      <c r="AS1" s="74"/>
      <c r="AT1" s="74"/>
      <c r="AU1" s="74"/>
      <c r="AV1" s="74"/>
      <c r="AW1" s="74"/>
      <c r="AX1" s="74"/>
      <c r="AZ1" s="74"/>
      <c r="BA1" s="74"/>
      <c r="BB1" s="74" t="s">
        <v>1020</v>
      </c>
      <c r="BC1" s="74"/>
      <c r="BD1" s="74"/>
      <c r="BE1" s="74"/>
      <c r="BF1" s="74"/>
      <c r="BG1" s="74"/>
      <c r="BH1" s="74"/>
      <c r="BJ1" s="74"/>
      <c r="BK1" s="74" t="s">
        <v>1024</v>
      </c>
      <c r="BL1" s="74"/>
      <c r="BM1" s="74"/>
      <c r="BN1" s="74"/>
      <c r="BO1" s="74"/>
      <c r="BP1" s="74"/>
      <c r="BR1" s="74"/>
      <c r="BS1" s="74"/>
      <c r="BT1" s="74" t="s">
        <v>1027</v>
      </c>
      <c r="BU1" s="74"/>
      <c r="BV1" s="74"/>
      <c r="BW1" s="74"/>
      <c r="BX1" s="74"/>
      <c r="BY1" s="74"/>
      <c r="BZ1" s="74"/>
      <c r="CB1" s="74"/>
      <c r="CC1" s="74"/>
      <c r="CD1" s="74" t="s">
        <v>1028</v>
      </c>
      <c r="CE1" s="74"/>
      <c r="CF1" s="74"/>
      <c r="CG1" s="74"/>
      <c r="CH1" s="74"/>
      <c r="CI1" s="74"/>
      <c r="CJ1" s="74"/>
      <c r="CL1" s="74"/>
      <c r="CM1" s="74"/>
      <c r="CN1" s="74" t="s">
        <v>1130</v>
      </c>
      <c r="CO1" s="74"/>
      <c r="CP1" s="74"/>
      <c r="CQ1" s="74"/>
      <c r="CR1" s="74"/>
      <c r="CS1" s="74"/>
      <c r="CT1" s="74"/>
      <c r="CU1" s="74"/>
      <c r="CV1" s="74"/>
      <c r="CW1" s="74"/>
      <c r="CX1" s="74"/>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95BD3-EC31-1D47-B47A-1508BC7C86F7}">
  <dimension ref="B1:H60"/>
  <sheetViews>
    <sheetView topLeftCell="A19" workbookViewId="0">
      <selection activeCell="G55" sqref="G55:H60"/>
    </sheetView>
  </sheetViews>
  <sheetFormatPr baseColWidth="10" defaultRowHeight="15" x14ac:dyDescent="0.2"/>
  <cols>
    <col min="2" max="2" width="36" bestFit="1" customWidth="1"/>
    <col min="3" max="3" width="64" bestFit="1" customWidth="1"/>
    <col min="8" max="8" width="66.1640625" customWidth="1"/>
  </cols>
  <sheetData>
    <row r="1" spans="2:8" x14ac:dyDescent="0.2">
      <c r="B1" t="s">
        <v>1527</v>
      </c>
      <c r="C1" t="s">
        <v>1528</v>
      </c>
    </row>
    <row r="2" spans="2:8" x14ac:dyDescent="0.2">
      <c r="B2" t="s">
        <v>1522</v>
      </c>
      <c r="G2" s="236" t="s">
        <v>1534</v>
      </c>
      <c r="H2" s="236"/>
    </row>
    <row r="3" spans="2:8" x14ac:dyDescent="0.2">
      <c r="G3" s="236"/>
      <c r="H3" s="236"/>
    </row>
    <row r="4" spans="2:8" x14ac:dyDescent="0.2">
      <c r="G4" s="236"/>
      <c r="H4" s="236"/>
    </row>
    <row r="5" spans="2:8" x14ac:dyDescent="0.2">
      <c r="B5" t="s">
        <v>1519</v>
      </c>
      <c r="C5" t="s">
        <v>1520</v>
      </c>
      <c r="G5" s="236"/>
      <c r="H5" s="236"/>
    </row>
    <row r="6" spans="2:8" x14ac:dyDescent="0.2">
      <c r="C6" t="s">
        <v>1521</v>
      </c>
      <c r="G6" s="236"/>
      <c r="H6" s="236"/>
    </row>
    <row r="7" spans="2:8" x14ac:dyDescent="0.2">
      <c r="C7" t="s">
        <v>1526</v>
      </c>
      <c r="G7" s="236"/>
      <c r="H7" s="236"/>
    </row>
    <row r="8" spans="2:8" x14ac:dyDescent="0.2">
      <c r="C8" t="s">
        <v>1517</v>
      </c>
    </row>
    <row r="9" spans="2:8" x14ac:dyDescent="0.2">
      <c r="C9" t="s">
        <v>1529</v>
      </c>
    </row>
    <row r="10" spans="2:8" x14ac:dyDescent="0.2">
      <c r="B10" t="s">
        <v>1523</v>
      </c>
      <c r="C10" t="s">
        <v>1518</v>
      </c>
    </row>
    <row r="11" spans="2:8" x14ac:dyDescent="0.2">
      <c r="B11" t="s">
        <v>1524</v>
      </c>
      <c r="C11" t="s">
        <v>1525</v>
      </c>
    </row>
    <row r="14" spans="2:8" ht="15" customHeight="1" x14ac:dyDescent="0.2">
      <c r="B14" t="s">
        <v>1530</v>
      </c>
      <c r="C14" t="s">
        <v>1538</v>
      </c>
    </row>
    <row r="15" spans="2:8" ht="15" customHeight="1" x14ac:dyDescent="0.2">
      <c r="B15" t="s">
        <v>1532</v>
      </c>
      <c r="C15" t="s">
        <v>1535</v>
      </c>
    </row>
    <row r="16" spans="2:8" x14ac:dyDescent="0.2">
      <c r="B16" t="s">
        <v>1533</v>
      </c>
      <c r="C16" t="s">
        <v>1536</v>
      </c>
    </row>
    <row r="17" spans="2:8" x14ac:dyDescent="0.2">
      <c r="C17" t="s">
        <v>1537</v>
      </c>
    </row>
    <row r="19" spans="2:8" x14ac:dyDescent="0.2">
      <c r="B19" t="s">
        <v>1544</v>
      </c>
      <c r="C19" t="s">
        <v>1528</v>
      </c>
    </row>
    <row r="20" spans="2:8" x14ac:dyDescent="0.2">
      <c r="B20" s="214" t="s">
        <v>1533</v>
      </c>
      <c r="C20" t="s">
        <v>1540</v>
      </c>
    </row>
    <row r="21" spans="2:8" x14ac:dyDescent="0.2">
      <c r="B21" t="s">
        <v>1541</v>
      </c>
      <c r="C21" t="s">
        <v>1543</v>
      </c>
    </row>
    <row r="22" spans="2:8" ht="20" customHeight="1" x14ac:dyDescent="0.2">
      <c r="B22" s="215"/>
      <c r="C22" s="215"/>
      <c r="G22" s="236" t="s">
        <v>1531</v>
      </c>
      <c r="H22" s="236"/>
    </row>
    <row r="23" spans="2:8" ht="15" customHeight="1" x14ac:dyDescent="0.2">
      <c r="B23" t="s">
        <v>1545</v>
      </c>
      <c r="C23" t="s">
        <v>1528</v>
      </c>
      <c r="G23" s="236"/>
      <c r="H23" s="236"/>
    </row>
    <row r="24" spans="2:8" ht="15" customHeight="1" x14ac:dyDescent="0.2">
      <c r="B24" s="214" t="s">
        <v>1546</v>
      </c>
      <c r="C24" t="s">
        <v>1547</v>
      </c>
      <c r="G24" s="236"/>
      <c r="H24" s="236"/>
    </row>
    <row r="25" spans="2:8" ht="15" customHeight="1" x14ac:dyDescent="0.2">
      <c r="C25" t="s">
        <v>1548</v>
      </c>
      <c r="G25" s="236"/>
      <c r="H25" s="236"/>
    </row>
    <row r="26" spans="2:8" ht="15" customHeight="1" x14ac:dyDescent="0.2">
      <c r="C26" t="s">
        <v>1551</v>
      </c>
      <c r="G26" s="236"/>
      <c r="H26" s="236"/>
    </row>
    <row r="27" spans="2:8" ht="15" customHeight="1" x14ac:dyDescent="0.2">
      <c r="B27" s="214" t="s">
        <v>1549</v>
      </c>
      <c r="C27" t="s">
        <v>1550</v>
      </c>
      <c r="G27" s="236"/>
      <c r="H27" s="236"/>
    </row>
    <row r="28" spans="2:8" x14ac:dyDescent="0.2">
      <c r="B28" s="216" t="s">
        <v>1542</v>
      </c>
      <c r="C28" t="s">
        <v>1552</v>
      </c>
      <c r="G28" s="236"/>
      <c r="H28" s="236"/>
    </row>
    <row r="32" spans="2:8" x14ac:dyDescent="0.2">
      <c r="B32" t="s">
        <v>1555</v>
      </c>
      <c r="C32" t="s">
        <v>1528</v>
      </c>
    </row>
    <row r="33" spans="2:8" x14ac:dyDescent="0.2">
      <c r="B33" s="214" t="s">
        <v>1556</v>
      </c>
      <c r="C33" t="s">
        <v>1565</v>
      </c>
    </row>
    <row r="34" spans="2:8" x14ac:dyDescent="0.2">
      <c r="B34" t="s">
        <v>1557</v>
      </c>
      <c r="C34" t="s">
        <v>1558</v>
      </c>
    </row>
    <row r="35" spans="2:8" x14ac:dyDescent="0.2">
      <c r="B35" t="s">
        <v>1564</v>
      </c>
      <c r="C35" t="s">
        <v>1562</v>
      </c>
      <c r="G35" s="236" t="s">
        <v>1539</v>
      </c>
      <c r="H35" s="236"/>
    </row>
    <row r="36" spans="2:8" x14ac:dyDescent="0.2">
      <c r="C36" t="s">
        <v>1563</v>
      </c>
      <c r="G36" s="236"/>
      <c r="H36" s="236"/>
    </row>
    <row r="37" spans="2:8" x14ac:dyDescent="0.2">
      <c r="B37" s="214" t="s">
        <v>1560</v>
      </c>
      <c r="C37" t="s">
        <v>1561</v>
      </c>
      <c r="G37" s="236"/>
      <c r="H37" s="236"/>
    </row>
    <row r="38" spans="2:8" x14ac:dyDescent="0.2">
      <c r="B38" s="216" t="s">
        <v>1559</v>
      </c>
      <c r="C38" t="s">
        <v>1566</v>
      </c>
      <c r="G38" s="236"/>
      <c r="H38" s="236"/>
    </row>
    <row r="39" spans="2:8" x14ac:dyDescent="0.2">
      <c r="G39" s="236"/>
      <c r="H39" s="236"/>
    </row>
    <row r="40" spans="2:8" x14ac:dyDescent="0.2">
      <c r="G40" s="236"/>
      <c r="H40" s="236"/>
    </row>
    <row r="41" spans="2:8" x14ac:dyDescent="0.2">
      <c r="G41" s="236"/>
      <c r="H41" s="236"/>
    </row>
    <row r="46" spans="2:8" x14ac:dyDescent="0.2">
      <c r="G46" s="236" t="s">
        <v>1554</v>
      </c>
      <c r="H46" s="236"/>
    </row>
    <row r="47" spans="2:8" x14ac:dyDescent="0.2">
      <c r="G47" s="236"/>
      <c r="H47" s="236"/>
    </row>
    <row r="48" spans="2:8" x14ac:dyDescent="0.2">
      <c r="G48" s="236"/>
      <c r="H48" s="236"/>
    </row>
    <row r="49" spans="7:8" x14ac:dyDescent="0.2">
      <c r="G49" s="236"/>
      <c r="H49" s="236"/>
    </row>
    <row r="50" spans="7:8" x14ac:dyDescent="0.2">
      <c r="G50" s="236"/>
      <c r="H50" s="236"/>
    </row>
    <row r="51" spans="7:8" x14ac:dyDescent="0.2">
      <c r="G51" s="236"/>
      <c r="H51" s="236"/>
    </row>
    <row r="55" spans="7:8" x14ac:dyDescent="0.2">
      <c r="G55" s="236" t="s">
        <v>1553</v>
      </c>
      <c r="H55" s="236"/>
    </row>
    <row r="56" spans="7:8" x14ac:dyDescent="0.2">
      <c r="G56" s="236"/>
      <c r="H56" s="236"/>
    </row>
    <row r="57" spans="7:8" x14ac:dyDescent="0.2">
      <c r="G57" s="236"/>
      <c r="H57" s="236"/>
    </row>
    <row r="58" spans="7:8" x14ac:dyDescent="0.2">
      <c r="G58" s="236"/>
      <c r="H58" s="236"/>
    </row>
    <row r="59" spans="7:8" x14ac:dyDescent="0.2">
      <c r="G59" s="236"/>
      <c r="H59" s="236"/>
    </row>
    <row r="60" spans="7:8" x14ac:dyDescent="0.2">
      <c r="G60" s="236"/>
      <c r="H60" s="236"/>
    </row>
  </sheetData>
  <mergeCells count="5">
    <mergeCell ref="G55:H60"/>
    <mergeCell ref="G22:H28"/>
    <mergeCell ref="G2:H7"/>
    <mergeCell ref="G35:H41"/>
    <mergeCell ref="G46:H51"/>
  </mergeCells>
  <pageMargins left="0.7" right="0.7" top="0.75" bottom="0.75" header="0.3" footer="0.3"/>
  <tableParts count="5">
    <tablePart r:id="rId1"/>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21</vt:i4>
      </vt:variant>
    </vt:vector>
  </HeadingPairs>
  <TitlesOfParts>
    <vt:vector size="21" baseType="lpstr">
      <vt:lpstr>Original Data</vt:lpstr>
      <vt:lpstr>Edited Data</vt:lpstr>
      <vt:lpstr>Class 1</vt:lpstr>
      <vt:lpstr>Class 2</vt:lpstr>
      <vt:lpstr>Class 2A</vt:lpstr>
      <vt:lpstr>Class 3</vt:lpstr>
      <vt:lpstr>Class 4</vt:lpstr>
      <vt:lpstr>Class 5</vt:lpstr>
      <vt:lpstr>Class 6</vt:lpstr>
      <vt:lpstr>Class 7</vt:lpstr>
      <vt:lpstr>Class 8</vt:lpstr>
      <vt:lpstr>Caseload Data</vt:lpstr>
      <vt:lpstr>Caseload Types Charts</vt:lpstr>
      <vt:lpstr>Admin Caseload Charts</vt:lpstr>
      <vt:lpstr>Problem Solving Courts Charts</vt:lpstr>
      <vt:lpstr>Specialty Caseload Charts</vt:lpstr>
      <vt:lpstr>Contact Standards Summary Data</vt:lpstr>
      <vt:lpstr>Contact Standards Charts</vt:lpstr>
      <vt:lpstr>Other Duties Data</vt:lpstr>
      <vt:lpstr>Other Duties Charts</vt:lpstr>
      <vt:lpstr>Themes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PyExcelerate</dc:creator>
  <cp:lastModifiedBy>Davis, Bryanna</cp:lastModifiedBy>
  <dcterms:created xsi:type="dcterms:W3CDTF">2026-05-25T18:02:00Z</dcterms:created>
  <dcterms:modified xsi:type="dcterms:W3CDTF">2026-09-19T19:45:51Z</dcterms:modified>
</cp:coreProperties>
</file>